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 defaultThemeVersion="124226"/>
  <bookViews>
    <workbookView xWindow="8715" yWindow="1695" windowWidth="13560" windowHeight="7755"/>
  </bookViews>
  <sheets>
    <sheet name="Tabela 2016" sheetId="8" r:id="rId1"/>
  </sheets>
  <calcPr calcId="145621"/>
</workbook>
</file>

<file path=xl/calcChain.xml><?xml version="1.0" encoding="utf-8"?>
<calcChain xmlns="http://schemas.openxmlformats.org/spreadsheetml/2006/main">
  <c r="L46" i="8" l="1"/>
  <c r="H16" i="8"/>
  <c r="J16" i="8"/>
  <c r="L16" i="8"/>
  <c r="N16" i="8"/>
  <c r="P16" i="8"/>
  <c r="R16" i="8"/>
  <c r="T16" i="8"/>
  <c r="G24" i="8"/>
  <c r="K24" i="8" s="1"/>
  <c r="H24" i="8"/>
  <c r="I24" i="8" s="1"/>
  <c r="J24" i="8"/>
  <c r="L24" i="8"/>
  <c r="M24" i="8" s="1"/>
  <c r="N24" i="8"/>
  <c r="P24" i="8"/>
  <c r="R24" i="8"/>
  <c r="T24" i="8"/>
  <c r="Q24" i="8" l="1"/>
  <c r="O24" i="8"/>
  <c r="U24" i="8"/>
  <c r="S24" i="8"/>
  <c r="T57" i="8" l="1"/>
  <c r="T56" i="8"/>
  <c r="T51" i="8"/>
  <c r="T50" i="8"/>
  <c r="T49" i="8"/>
  <c r="T48" i="8"/>
  <c r="T47" i="8"/>
  <c r="T46" i="8"/>
  <c r="T45" i="8"/>
  <c r="T44" i="8"/>
  <c r="T43" i="8"/>
  <c r="T42" i="8"/>
  <c r="T41" i="8"/>
  <c r="T40" i="8"/>
  <c r="T39" i="8"/>
  <c r="T38" i="8"/>
  <c r="R57" i="8"/>
  <c r="R56" i="8"/>
  <c r="R55" i="8"/>
  <c r="R54" i="8"/>
  <c r="R53" i="8"/>
  <c r="R50" i="8"/>
  <c r="R49" i="8"/>
  <c r="R48" i="8"/>
  <c r="R47" i="8"/>
  <c r="R46" i="8"/>
  <c r="R45" i="8"/>
  <c r="R44" i="8"/>
  <c r="R43" i="8"/>
  <c r="R42" i="8"/>
  <c r="R41" i="8"/>
  <c r="R40" i="8"/>
  <c r="R39" i="8"/>
  <c r="R38" i="8"/>
  <c r="R51" i="8"/>
  <c r="P57" i="8"/>
  <c r="P56" i="8"/>
  <c r="P55" i="8"/>
  <c r="Q55" i="8" s="1"/>
  <c r="P54" i="8"/>
  <c r="Q54" i="8" s="1"/>
  <c r="P53" i="8"/>
  <c r="P52" i="8"/>
  <c r="Q52" i="8" s="1"/>
  <c r="P51" i="8"/>
  <c r="Q51" i="8" s="1"/>
  <c r="P50" i="8"/>
  <c r="P49" i="8"/>
  <c r="P48" i="8"/>
  <c r="P47" i="8"/>
  <c r="P46" i="8"/>
  <c r="P45" i="8"/>
  <c r="P44" i="8"/>
  <c r="P43" i="8"/>
  <c r="P42" i="8"/>
  <c r="P41" i="8"/>
  <c r="P40" i="8"/>
  <c r="P39" i="8"/>
  <c r="P38" i="8"/>
  <c r="H57" i="8"/>
  <c r="I57" i="8" s="1"/>
  <c r="H56" i="8"/>
  <c r="I56" i="8" s="1"/>
  <c r="H53" i="8"/>
  <c r="I53" i="8" s="1"/>
  <c r="H50" i="8"/>
  <c r="I50" i="8" s="1"/>
  <c r="H49" i="8"/>
  <c r="I49" i="8" s="1"/>
  <c r="H48" i="8"/>
  <c r="I48" i="8" s="1"/>
  <c r="H47" i="8"/>
  <c r="I47" i="8" s="1"/>
  <c r="H46" i="8"/>
  <c r="I46" i="8" s="1"/>
  <c r="H45" i="8"/>
  <c r="I45" i="8" s="1"/>
  <c r="H44" i="8"/>
  <c r="I44" i="8" s="1"/>
  <c r="H43" i="8"/>
  <c r="I43" i="8" s="1"/>
  <c r="H42" i="8"/>
  <c r="I42" i="8" s="1"/>
  <c r="H41" i="8"/>
  <c r="I41" i="8" s="1"/>
  <c r="H40" i="8"/>
  <c r="I40" i="8" s="1"/>
  <c r="H39" i="8"/>
  <c r="I39" i="8" s="1"/>
  <c r="L55" i="8" l="1"/>
  <c r="M55" i="8" s="1"/>
  <c r="L54" i="8"/>
  <c r="M54" i="8" s="1"/>
  <c r="F33" i="8"/>
  <c r="L33" i="8" s="1"/>
  <c r="M33" i="8" s="1"/>
  <c r="T32" i="8"/>
  <c r="R32" i="8"/>
  <c r="P32" i="8"/>
  <c r="N32" i="8"/>
  <c r="L32" i="8"/>
  <c r="M32" i="8" s="1"/>
  <c r="J32" i="8"/>
  <c r="H32" i="8"/>
  <c r="I32" i="8" s="1"/>
  <c r="G32" i="8"/>
  <c r="S32" i="8" s="1"/>
  <c r="T31" i="8"/>
  <c r="R31" i="8"/>
  <c r="P31" i="8"/>
  <c r="N31" i="8"/>
  <c r="L31" i="8"/>
  <c r="M31" i="8" s="1"/>
  <c r="J31" i="8"/>
  <c r="H31" i="8"/>
  <c r="I31" i="8" s="1"/>
  <c r="G31" i="8"/>
  <c r="S31" i="8" s="1"/>
  <c r="T30" i="8"/>
  <c r="R30" i="8"/>
  <c r="P30" i="8"/>
  <c r="N30" i="8"/>
  <c r="L30" i="8"/>
  <c r="M30" i="8" s="1"/>
  <c r="J30" i="8"/>
  <c r="H30" i="8"/>
  <c r="I30" i="8" s="1"/>
  <c r="G30" i="8"/>
  <c r="U30" i="8" s="1"/>
  <c r="T29" i="8"/>
  <c r="R29" i="8"/>
  <c r="P29" i="8"/>
  <c r="N29" i="8"/>
  <c r="L29" i="8"/>
  <c r="M29" i="8" s="1"/>
  <c r="J29" i="8"/>
  <c r="H29" i="8"/>
  <c r="I29" i="8" s="1"/>
  <c r="G29" i="8"/>
  <c r="U29" i="8" s="1"/>
  <c r="T28" i="8"/>
  <c r="R28" i="8"/>
  <c r="P28" i="8"/>
  <c r="N28" i="8"/>
  <c r="L28" i="8"/>
  <c r="M28" i="8" s="1"/>
  <c r="J28" i="8"/>
  <c r="H28" i="8"/>
  <c r="I28" i="8" s="1"/>
  <c r="G28" i="8"/>
  <c r="S28" i="8" s="1"/>
  <c r="T27" i="8"/>
  <c r="R27" i="8"/>
  <c r="P27" i="8"/>
  <c r="N27" i="8"/>
  <c r="L27" i="8"/>
  <c r="M27" i="8" s="1"/>
  <c r="J27" i="8"/>
  <c r="H27" i="8"/>
  <c r="I27" i="8" s="1"/>
  <c r="G27" i="8"/>
  <c r="S27" i="8" s="1"/>
  <c r="T26" i="8"/>
  <c r="R26" i="8"/>
  <c r="P26" i="8"/>
  <c r="N26" i="8"/>
  <c r="L26" i="8"/>
  <c r="M26" i="8" s="1"/>
  <c r="J26" i="8"/>
  <c r="H26" i="8"/>
  <c r="I26" i="8" s="1"/>
  <c r="G26" i="8"/>
  <c r="U26" i="8" s="1"/>
  <c r="T25" i="8"/>
  <c r="R25" i="8"/>
  <c r="P25" i="8"/>
  <c r="N25" i="8"/>
  <c r="L25" i="8"/>
  <c r="M25" i="8" s="1"/>
  <c r="J25" i="8"/>
  <c r="H25" i="8"/>
  <c r="I25" i="8" s="1"/>
  <c r="G25" i="8"/>
  <c r="U25" i="8" s="1"/>
  <c r="T23" i="8"/>
  <c r="R23" i="8"/>
  <c r="P23" i="8"/>
  <c r="N23" i="8"/>
  <c r="L23" i="8"/>
  <c r="M23" i="8" s="1"/>
  <c r="J23" i="8"/>
  <c r="H23" i="8"/>
  <c r="I23" i="8" s="1"/>
  <c r="G23" i="8"/>
  <c r="U23" i="8" s="1"/>
  <c r="H14" i="8"/>
  <c r="J14" i="8"/>
  <c r="L14" i="8"/>
  <c r="N14" i="8"/>
  <c r="P14" i="8"/>
  <c r="R14" i="8"/>
  <c r="T14" i="8"/>
  <c r="H15" i="8"/>
  <c r="J15" i="8"/>
  <c r="L15" i="8"/>
  <c r="N15" i="8"/>
  <c r="P15" i="8"/>
  <c r="R15" i="8"/>
  <c r="T15" i="8"/>
  <c r="H17" i="8"/>
  <c r="J17" i="8"/>
  <c r="L17" i="8"/>
  <c r="N17" i="8"/>
  <c r="P17" i="8"/>
  <c r="R17" i="8"/>
  <c r="T17" i="8"/>
  <c r="H18" i="8"/>
  <c r="J18" i="8"/>
  <c r="L18" i="8"/>
  <c r="N18" i="8"/>
  <c r="P18" i="8"/>
  <c r="R18" i="8"/>
  <c r="T18" i="8"/>
  <c r="T13" i="8"/>
  <c r="R13" i="8"/>
  <c r="P13" i="8"/>
  <c r="N13" i="8"/>
  <c r="L13" i="8"/>
  <c r="J13" i="8"/>
  <c r="H13" i="8"/>
  <c r="T55" i="8"/>
  <c r="T54" i="8"/>
  <c r="T52" i="8"/>
  <c r="R52" i="8"/>
  <c r="N55" i="8"/>
  <c r="O55" i="8" s="1"/>
  <c r="N54" i="8"/>
  <c r="O54" i="8" s="1"/>
  <c r="N52" i="8"/>
  <c r="O52" i="8" s="1"/>
  <c r="N51" i="8"/>
  <c r="O51" i="8" s="1"/>
  <c r="J55" i="8"/>
  <c r="K55" i="8" s="1"/>
  <c r="J54" i="8"/>
  <c r="K54" i="8" s="1"/>
  <c r="J52" i="8"/>
  <c r="K52" i="8" s="1"/>
  <c r="J51" i="8"/>
  <c r="K51" i="8" s="1"/>
  <c r="H55" i="8"/>
  <c r="I55" i="8" s="1"/>
  <c r="H54" i="8"/>
  <c r="I54" i="8" s="1"/>
  <c r="H52" i="8"/>
  <c r="I52" i="8" s="1"/>
  <c r="H51" i="8"/>
  <c r="I51" i="8" s="1"/>
  <c r="G55" i="8"/>
  <c r="G54" i="8"/>
  <c r="G52" i="8"/>
  <c r="S52" i="8" s="1"/>
  <c r="G51" i="8"/>
  <c r="T53" i="8"/>
  <c r="N39" i="8"/>
  <c r="O39" i="8" s="1"/>
  <c r="N40" i="8"/>
  <c r="O40" i="8" s="1"/>
  <c r="N41" i="8"/>
  <c r="O41" i="8" s="1"/>
  <c r="N42" i="8"/>
  <c r="O42" i="8" s="1"/>
  <c r="N43" i="8"/>
  <c r="O43" i="8" s="1"/>
  <c r="N44" i="8"/>
  <c r="O44" i="8" s="1"/>
  <c r="N45" i="8"/>
  <c r="O45" i="8" s="1"/>
  <c r="N46" i="8"/>
  <c r="O46" i="8" s="1"/>
  <c r="N47" i="8"/>
  <c r="O47" i="8" s="1"/>
  <c r="N48" i="8"/>
  <c r="O48" i="8" s="1"/>
  <c r="N49" i="8"/>
  <c r="O49" i="8" s="1"/>
  <c r="N50" i="8"/>
  <c r="O50" i="8" s="1"/>
  <c r="N53" i="8"/>
  <c r="O53" i="8" s="1"/>
  <c r="N56" i="8"/>
  <c r="O56" i="8" s="1"/>
  <c r="N57" i="8"/>
  <c r="O57" i="8" s="1"/>
  <c r="N38" i="8"/>
  <c r="O38" i="8" s="1"/>
  <c r="J39" i="8"/>
  <c r="K39" i="8" s="1"/>
  <c r="J40" i="8"/>
  <c r="K40" i="8" s="1"/>
  <c r="J41" i="8"/>
  <c r="K41" i="8" s="1"/>
  <c r="J42" i="8"/>
  <c r="K42" i="8" s="1"/>
  <c r="J43" i="8"/>
  <c r="K43" i="8" s="1"/>
  <c r="J44" i="8"/>
  <c r="K44" i="8" s="1"/>
  <c r="J45" i="8"/>
  <c r="K45" i="8" s="1"/>
  <c r="J46" i="8"/>
  <c r="K46" i="8" s="1"/>
  <c r="J47" i="8"/>
  <c r="K47" i="8" s="1"/>
  <c r="J48" i="8"/>
  <c r="K48" i="8" s="1"/>
  <c r="J49" i="8"/>
  <c r="K49" i="8" s="1"/>
  <c r="J50" i="8"/>
  <c r="K50" i="8" s="1"/>
  <c r="J53" i="8"/>
  <c r="K53" i="8" s="1"/>
  <c r="J56" i="8"/>
  <c r="K56" i="8" s="1"/>
  <c r="J57" i="8"/>
  <c r="K57" i="8" s="1"/>
  <c r="J38" i="8"/>
  <c r="K38" i="8" s="1"/>
  <c r="H38" i="8"/>
  <c r="I38" i="8" s="1"/>
  <c r="G57" i="8"/>
  <c r="G56" i="8"/>
  <c r="G53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L57" i="8"/>
  <c r="M57" i="8" s="1"/>
  <c r="L56" i="8"/>
  <c r="M56" i="8" s="1"/>
  <c r="L53" i="8"/>
  <c r="M53" i="8" s="1"/>
  <c r="L52" i="8"/>
  <c r="M52" i="8" s="1"/>
  <c r="L51" i="8"/>
  <c r="M51" i="8" s="1"/>
  <c r="L50" i="8"/>
  <c r="M50" i="8" s="1"/>
  <c r="L49" i="8"/>
  <c r="M49" i="8" s="1"/>
  <c r="L48" i="8"/>
  <c r="M48" i="8" s="1"/>
  <c r="L47" i="8"/>
  <c r="M47" i="8" s="1"/>
  <c r="M46" i="8"/>
  <c r="L45" i="8"/>
  <c r="M45" i="8" s="1"/>
  <c r="L44" i="8"/>
  <c r="M44" i="8" s="1"/>
  <c r="L43" i="8"/>
  <c r="M43" i="8" s="1"/>
  <c r="L42" i="8"/>
  <c r="M42" i="8" s="1"/>
  <c r="L41" i="8"/>
  <c r="M41" i="8" s="1"/>
  <c r="L40" i="8"/>
  <c r="M40" i="8" s="1"/>
  <c r="L39" i="8"/>
  <c r="M39" i="8" s="1"/>
  <c r="L38" i="8"/>
  <c r="M38" i="8" s="1"/>
  <c r="G33" i="8" l="1"/>
  <c r="U33" i="8" s="1"/>
  <c r="N33" i="8"/>
  <c r="U38" i="8"/>
  <c r="Q38" i="8"/>
  <c r="S38" i="8"/>
  <c r="U46" i="8"/>
  <c r="Q46" i="8"/>
  <c r="S46" i="8"/>
  <c r="Q39" i="8"/>
  <c r="S39" i="8"/>
  <c r="U39" i="8"/>
  <c r="Q47" i="8"/>
  <c r="S47" i="8"/>
  <c r="U47" i="8"/>
  <c r="P33" i="8"/>
  <c r="Q57" i="8"/>
  <c r="S57" i="8"/>
  <c r="U57" i="8"/>
  <c r="Q40" i="8"/>
  <c r="S40" i="8"/>
  <c r="U40" i="8"/>
  <c r="Q48" i="8"/>
  <c r="S48" i="8"/>
  <c r="U48" i="8"/>
  <c r="U51" i="8"/>
  <c r="S51" i="8"/>
  <c r="R33" i="8"/>
  <c r="S50" i="8"/>
  <c r="U50" i="8"/>
  <c r="Q50" i="8"/>
  <c r="U45" i="8"/>
  <c r="Q45" i="8"/>
  <c r="S45" i="8"/>
  <c r="Q41" i="8"/>
  <c r="S41" i="8"/>
  <c r="U41" i="8"/>
  <c r="Q49" i="8"/>
  <c r="S49" i="8"/>
  <c r="U49" i="8"/>
  <c r="T33" i="8"/>
  <c r="S42" i="8"/>
  <c r="U42" i="8"/>
  <c r="Q42" i="8"/>
  <c r="U54" i="8"/>
  <c r="S54" i="8"/>
  <c r="U43" i="8"/>
  <c r="Q43" i="8"/>
  <c r="S43" i="8"/>
  <c r="U53" i="8"/>
  <c r="S53" i="8"/>
  <c r="Q53" i="8"/>
  <c r="U55" i="8"/>
  <c r="S55" i="8"/>
  <c r="H33" i="8"/>
  <c r="I33" i="8" s="1"/>
  <c r="U44" i="8"/>
  <c r="Q44" i="8"/>
  <c r="S44" i="8"/>
  <c r="U56" i="8"/>
  <c r="Q56" i="8"/>
  <c r="S56" i="8"/>
  <c r="U52" i="8"/>
  <c r="J33" i="8"/>
  <c r="Q28" i="8"/>
  <c r="Q32" i="8"/>
  <c r="U28" i="8"/>
  <c r="U32" i="8"/>
  <c r="K26" i="8"/>
  <c r="O26" i="8"/>
  <c r="S26" i="8"/>
  <c r="K30" i="8"/>
  <c r="O30" i="8"/>
  <c r="S30" i="8"/>
  <c r="K25" i="8"/>
  <c r="O25" i="8"/>
  <c r="S25" i="8"/>
  <c r="Q27" i="8"/>
  <c r="U27" i="8"/>
  <c r="K29" i="8"/>
  <c r="O29" i="8"/>
  <c r="S29" i="8"/>
  <c r="Q31" i="8"/>
  <c r="U31" i="8"/>
  <c r="Q26" i="8"/>
  <c r="K28" i="8"/>
  <c r="O28" i="8"/>
  <c r="Q30" i="8"/>
  <c r="K32" i="8"/>
  <c r="O32" i="8"/>
  <c r="Q25" i="8"/>
  <c r="K27" i="8"/>
  <c r="O27" i="8"/>
  <c r="Q29" i="8"/>
  <c r="K31" i="8"/>
  <c r="O31" i="8"/>
  <c r="K23" i="8"/>
  <c r="O23" i="8"/>
  <c r="S23" i="8"/>
  <c r="Q23" i="8"/>
  <c r="Q33" i="8" l="1"/>
  <c r="S33" i="8"/>
  <c r="K33" i="8"/>
  <c r="O33" i="8"/>
</calcChain>
</file>

<file path=xl/sharedStrings.xml><?xml version="1.0" encoding="utf-8"?>
<sst xmlns="http://schemas.openxmlformats.org/spreadsheetml/2006/main" count="408" uniqueCount="169">
  <si>
    <t>Produto</t>
  </si>
  <si>
    <t>Embalagem</t>
  </si>
  <si>
    <t>Preço Fábrica</t>
  </si>
  <si>
    <t>Tel./Fax.:(19) 3829 6600</t>
  </si>
  <si>
    <t>Cód.</t>
  </si>
  <si>
    <t>Lista</t>
  </si>
  <si>
    <t>ICMS Destino 18%</t>
  </si>
  <si>
    <t>ICMS Destino 17%</t>
  </si>
  <si>
    <t>ICMS Destino 12%</t>
  </si>
  <si>
    <t>Cód. NCM</t>
  </si>
  <si>
    <t>Cód. NBM</t>
  </si>
  <si>
    <t>Cód. Barras EAN</t>
  </si>
  <si>
    <t>Preço Máx. Sugerido</t>
  </si>
  <si>
    <t>ALIMENTOS FUNCIONAIS</t>
  </si>
  <si>
    <t>Neutra</t>
  </si>
  <si>
    <t>2106.90.30</t>
  </si>
  <si>
    <t>2106.90.0100</t>
  </si>
  <si>
    <t>Vitax D3 - Cápsulas</t>
  </si>
  <si>
    <t>90 cápsulas gelatinosas moles</t>
  </si>
  <si>
    <t>7896317910001</t>
  </si>
  <si>
    <t>Vitax D3 - Gotas</t>
  </si>
  <si>
    <t>Frasco com 20 ml</t>
  </si>
  <si>
    <t>7896317910018</t>
  </si>
  <si>
    <t>30 comprimidos revestidos</t>
  </si>
  <si>
    <t>Zirvit Kids - Suspensão oral</t>
  </si>
  <si>
    <t>Frasco 150 ml</t>
  </si>
  <si>
    <t>7896317907346</t>
  </si>
  <si>
    <t>MEDICAMENTOS FITOTERÁPICOS</t>
  </si>
  <si>
    <t>Negativa</t>
  </si>
  <si>
    <t>3003.90.99</t>
  </si>
  <si>
    <t>3003.90.9903</t>
  </si>
  <si>
    <t>364</t>
  </si>
  <si>
    <t>Enax - Cpr</t>
  </si>
  <si>
    <t>7896317903645</t>
  </si>
  <si>
    <t>Frasco com 100 ml</t>
  </si>
  <si>
    <t>622</t>
  </si>
  <si>
    <t>Flenus</t>
  </si>
  <si>
    <t>20 comprimidos revestidos</t>
  </si>
  <si>
    <t>7896317906226</t>
  </si>
  <si>
    <t>623</t>
  </si>
  <si>
    <t>789.6317906233</t>
  </si>
  <si>
    <t>365</t>
  </si>
  <si>
    <t>Floriny - Cpr</t>
  </si>
  <si>
    <t>7896317903652</t>
  </si>
  <si>
    <t>399</t>
  </si>
  <si>
    <t>Floriny - Líquido</t>
  </si>
  <si>
    <t>7896317903997</t>
  </si>
  <si>
    <t>855</t>
  </si>
  <si>
    <t>Hederax - Xarope</t>
  </si>
  <si>
    <t>7896317908558</t>
  </si>
  <si>
    <t>685</t>
  </si>
  <si>
    <t>Lacass</t>
  </si>
  <si>
    <t>14 comprimidos revestidos</t>
  </si>
  <si>
    <t>7896317906851</t>
  </si>
  <si>
    <t>250</t>
  </si>
  <si>
    <t>Mencirax</t>
  </si>
  <si>
    <t>7896317902501</t>
  </si>
  <si>
    <t>999</t>
  </si>
  <si>
    <t>Pazine</t>
  </si>
  <si>
    <t>7896317909999</t>
  </si>
  <si>
    <t>205</t>
  </si>
  <si>
    <t>Valerix</t>
  </si>
  <si>
    <t>7896317902051</t>
  </si>
  <si>
    <t xml:space="preserve">MEDICAMENTOS </t>
  </si>
  <si>
    <t>Positiva</t>
  </si>
  <si>
    <t>3003.90.89</t>
  </si>
  <si>
    <t>3003.90.9999</t>
  </si>
  <si>
    <t>Calcichell 250 mg</t>
  </si>
  <si>
    <t>15 envelopes</t>
  </si>
  <si>
    <t>3003.90.19</t>
  </si>
  <si>
    <t>7896317901924</t>
  </si>
  <si>
    <t>Calcichell 500 mg</t>
  </si>
  <si>
    <t>7896317901917</t>
  </si>
  <si>
    <t>3003.90.76</t>
  </si>
  <si>
    <t>031</t>
  </si>
  <si>
    <t>Colpist MT - Creme</t>
  </si>
  <si>
    <t>Bisnaga 40 g + 10 Aplicadores</t>
  </si>
  <si>
    <t>7896317900316</t>
  </si>
  <si>
    <t>040</t>
  </si>
  <si>
    <t>Dexador - Cpr</t>
  </si>
  <si>
    <t>3003.90.13</t>
  </si>
  <si>
    <t>7896317900408</t>
  </si>
  <si>
    <t>041</t>
  </si>
  <si>
    <t>Dexador - Injetável</t>
  </si>
  <si>
    <t>6 ampolas (3x1ml B + 3x2ml A)</t>
  </si>
  <si>
    <t>7896317900415</t>
  </si>
  <si>
    <t>612</t>
  </si>
  <si>
    <t>Folacin - Cpr</t>
  </si>
  <si>
    <t>7896317906127</t>
  </si>
  <si>
    <t>611</t>
  </si>
  <si>
    <t>7896317906110</t>
  </si>
  <si>
    <t>616</t>
  </si>
  <si>
    <t>Folacin - Gotas</t>
  </si>
  <si>
    <t>Frasco 30 ml</t>
  </si>
  <si>
    <t>7896317906165</t>
  </si>
  <si>
    <t>620</t>
  </si>
  <si>
    <t>Folacin - Líquido</t>
  </si>
  <si>
    <t>Frasco100 ml</t>
  </si>
  <si>
    <t>7896317906202</t>
  </si>
  <si>
    <t>075</t>
  </si>
  <si>
    <t>Folifer - Cpr</t>
  </si>
  <si>
    <t>7896317900750</t>
  </si>
  <si>
    <t>180</t>
  </si>
  <si>
    <t>Folifer - Gotas</t>
  </si>
  <si>
    <t>7896317901801</t>
  </si>
  <si>
    <t>175</t>
  </si>
  <si>
    <t>Folifer - Solução Oral</t>
  </si>
  <si>
    <t>7896317901757</t>
  </si>
  <si>
    <t>755</t>
  </si>
  <si>
    <t>Folifer Ferro - Solução Oral (Gotas)</t>
  </si>
  <si>
    <t>7896317907551</t>
  </si>
  <si>
    <t>3003.90.79</t>
  </si>
  <si>
    <t>152</t>
  </si>
  <si>
    <t>Loremix D - Cpr</t>
  </si>
  <si>
    <t>12 comprimidos revestidos</t>
  </si>
  <si>
    <t>7896317901528</t>
  </si>
  <si>
    <t>166</t>
  </si>
  <si>
    <t>Loremix D - Xarope</t>
  </si>
  <si>
    <t>Frasco 60 ml</t>
  </si>
  <si>
    <t>7896317901665</t>
  </si>
  <si>
    <t>728</t>
  </si>
  <si>
    <t xml:space="preserve">Nevrix </t>
  </si>
  <si>
    <t>7896317907285</t>
  </si>
  <si>
    <t>729</t>
  </si>
  <si>
    <t>Nevrix IM</t>
  </si>
  <si>
    <t>3 ampolas de 2ml</t>
  </si>
  <si>
    <t>7896317907292</t>
  </si>
  <si>
    <t>3003.20.19</t>
  </si>
  <si>
    <t>3003.20.9900</t>
  </si>
  <si>
    <t>480</t>
  </si>
  <si>
    <t>Tericin AT - Creme</t>
  </si>
  <si>
    <t>Bisnaga 45 g + 10 Aplicadores</t>
  </si>
  <si>
    <t>7896317904802</t>
  </si>
  <si>
    <t>140</t>
  </si>
  <si>
    <t>Zelix 150 mg</t>
  </si>
  <si>
    <t>1 cápsula</t>
  </si>
  <si>
    <t>7896317901405</t>
  </si>
  <si>
    <t>141</t>
  </si>
  <si>
    <t>2 cápsulas</t>
  </si>
  <si>
    <t>7896317901412</t>
  </si>
  <si>
    <t>120</t>
  </si>
  <si>
    <t>Zirvit</t>
  </si>
  <si>
    <t>7896317901207</t>
  </si>
  <si>
    <t>Zirvit Multi</t>
  </si>
  <si>
    <t>7896317901238</t>
  </si>
  <si>
    <t>124</t>
  </si>
  <si>
    <t>Zirvit Plus</t>
  </si>
  <si>
    <t>7896317903409</t>
  </si>
  <si>
    <t>ICMS Destino 20%</t>
  </si>
  <si>
    <t>ICMS Destino 17,5%</t>
  </si>
  <si>
    <t>ICMS Destino 17% ALC</t>
  </si>
  <si>
    <t>ICMS Destino 17,5% ALC</t>
  </si>
  <si>
    <t>ICMS Destino 18% ALC</t>
  </si>
  <si>
    <t>17</t>
  </si>
  <si>
    <t>Ossone</t>
  </si>
  <si>
    <t>1192</t>
  </si>
  <si>
    <t>1191</t>
  </si>
  <si>
    <t>7899824400171</t>
  </si>
  <si>
    <t>QUANTIDADE CAIXA DE EMBARQUE</t>
  </si>
  <si>
    <t>30 UNIDADES</t>
  </si>
  <si>
    <t>40 UNIDADES</t>
  </si>
  <si>
    <t>50 UNIDADES</t>
  </si>
  <si>
    <t>A Partir de 01/04/2016</t>
  </si>
  <si>
    <t>Preço Máx. Cons.</t>
  </si>
  <si>
    <t>1361</t>
  </si>
  <si>
    <t>Enax - Xarope</t>
  </si>
  <si>
    <t>7896317913613</t>
  </si>
  <si>
    <t>Vitax Derm</t>
  </si>
  <si>
    <t>7896317902358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</si>
</sst>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color indexed="57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7"/>
      <color indexed="12"/>
      <name val="Arial"/>
      <family val="2"/>
    </font>
    <font>
      <sz val="10"/>
      <color indexed="10"/>
      <name val="Arial"/>
      <family val="2"/>
    </font>
    <font>
      <sz val="7"/>
      <color indexed="10"/>
      <name val="Arial"/>
      <family val="2"/>
    </font>
    <font>
      <u/>
      <sz val="11"/>
      <color theme="1"/>
      <name val="Calibri"/>
      <family val="2"/>
      <scheme val="minor"/>
    </font>
    <font>
      <u/>
      <sz val="7"/>
      <name val="Arial"/>
      <family val="2"/>
    </font>
    <font>
      <sz val="7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18" fillId="0" borderId="0" xfId="0" applyFont="1" applyAlignment="1" applyProtection="1">
      <alignment horizontal="center"/>
    </xf>
    <xf numFmtId="0" fontId="18" fillId="0" borderId="0" xfId="0" applyFont="1" applyAlignment="1" applyProtection="1"/>
    <xf numFmtId="0" fontId="19" fillId="0" borderId="0" xfId="0" applyFont="1" applyAlignment="1" applyProtection="1"/>
    <xf numFmtId="0" fontId="0" fillId="0" borderId="0" xfId="0" applyProtection="1"/>
    <xf numFmtId="0" fontId="18" fillId="0" borderId="0" xfId="0" applyFont="1" applyProtection="1"/>
    <xf numFmtId="0" fontId="20" fillId="0" borderId="0" xfId="0" applyFont="1" applyAlignment="1" applyProtection="1"/>
    <xf numFmtId="0" fontId="23" fillId="0" borderId="0" xfId="0" applyFont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49" fontId="18" fillId="0" borderId="0" xfId="0" applyNumberFormat="1" applyFont="1" applyFill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horizontal="center" vertical="center"/>
    </xf>
    <xf numFmtId="43" fontId="18" fillId="0" borderId="0" xfId="42" applyFont="1" applyBorder="1" applyAlignment="1" applyProtection="1">
      <alignment vertic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/>
    <xf numFmtId="0" fontId="28" fillId="0" borderId="0" xfId="0" applyFont="1" applyAlignment="1" applyProtection="1">
      <alignment vertical="center"/>
    </xf>
    <xf numFmtId="0" fontId="28" fillId="0" borderId="0" xfId="0" applyFont="1" applyProtection="1"/>
    <xf numFmtId="0" fontId="29" fillId="0" borderId="0" xfId="0" applyFont="1" applyAlignment="1" applyProtection="1">
      <alignment horizontal="center"/>
    </xf>
    <xf numFmtId="43" fontId="18" fillId="0" borderId="0" xfId="0" applyNumberFormat="1" applyFont="1" applyAlignment="1" applyProtection="1">
      <alignment vertical="center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horizontal="center" vertical="center"/>
    </xf>
    <xf numFmtId="43" fontId="18" fillId="0" borderId="0" xfId="42" applyFont="1" applyFill="1" applyBorder="1" applyAlignment="1" applyProtection="1">
      <alignment vertical="center"/>
    </xf>
    <xf numFmtId="43" fontId="18" fillId="0" borderId="0" xfId="42" quotePrefix="1" applyFont="1" applyFill="1" applyBorder="1" applyAlignment="1" applyProtection="1">
      <alignment vertical="center"/>
    </xf>
    <xf numFmtId="0" fontId="20" fillId="0" borderId="0" xfId="0" applyFont="1" applyAlignment="1" applyProtection="1">
      <alignment horizontal="right"/>
    </xf>
    <xf numFmtId="0" fontId="18" fillId="34" borderId="10" xfId="0" applyFont="1" applyFill="1" applyBorder="1" applyAlignment="1" applyProtection="1">
      <alignment horizontal="center" vertical="center" wrapText="1"/>
    </xf>
    <xf numFmtId="49" fontId="18" fillId="0" borderId="10" xfId="0" applyNumberFormat="1" applyFont="1" applyFill="1" applyBorder="1" applyAlignment="1" applyProtection="1">
      <alignment horizontal="center" vertical="center"/>
    </xf>
    <xf numFmtId="0" fontId="18" fillId="0" borderId="10" xfId="0" applyFont="1" applyFill="1" applyBorder="1" applyAlignment="1" applyProtection="1">
      <alignment vertical="center"/>
    </xf>
    <xf numFmtId="0" fontId="18" fillId="0" borderId="10" xfId="0" applyFont="1" applyFill="1" applyBorder="1" applyAlignment="1" applyProtection="1">
      <alignment horizontal="center" vertical="center"/>
    </xf>
    <xf numFmtId="0" fontId="22" fillId="0" borderId="10" xfId="0" applyFont="1" applyFill="1" applyBorder="1" applyAlignment="1" applyProtection="1">
      <alignment horizontal="center" vertical="center"/>
    </xf>
    <xf numFmtId="43" fontId="18" fillId="0" borderId="10" xfId="42" applyFont="1" applyFill="1" applyBorder="1" applyAlignment="1" applyProtection="1">
      <alignment vertical="center"/>
    </xf>
    <xf numFmtId="0" fontId="18" fillId="0" borderId="10" xfId="0" applyFont="1" applyBorder="1" applyAlignment="1" applyProtection="1">
      <alignment horizontal="center" vertical="center"/>
    </xf>
    <xf numFmtId="43" fontId="18" fillId="0" borderId="10" xfId="42" quotePrefix="1" applyFont="1" applyFill="1" applyBorder="1" applyAlignment="1" applyProtection="1">
      <alignment vertical="center"/>
    </xf>
    <xf numFmtId="1" fontId="18" fillId="0" borderId="10" xfId="0" applyNumberFormat="1" applyFont="1" applyFill="1" applyBorder="1" applyAlignment="1" applyProtection="1">
      <alignment horizontal="center" vertical="center"/>
    </xf>
    <xf numFmtId="0" fontId="18" fillId="0" borderId="10" xfId="0" applyFont="1" applyBorder="1" applyAlignment="1" applyProtection="1">
      <alignment vertical="center"/>
    </xf>
    <xf numFmtId="0" fontId="22" fillId="0" borderId="10" xfId="0" applyFont="1" applyBorder="1" applyAlignment="1" applyProtection="1">
      <alignment horizontal="center" vertical="center"/>
    </xf>
    <xf numFmtId="0" fontId="18" fillId="33" borderId="10" xfId="0" applyFont="1" applyFill="1" applyBorder="1" applyAlignment="1" applyProtection="1">
      <alignment vertical="center"/>
    </xf>
    <xf numFmtId="0" fontId="25" fillId="0" borderId="10" xfId="0" applyFont="1" applyFill="1" applyBorder="1" applyAlignment="1" applyProtection="1">
      <alignment horizontal="center" vertical="center"/>
    </xf>
    <xf numFmtId="49" fontId="30" fillId="0" borderId="10" xfId="0" applyNumberFormat="1" applyFont="1" applyBorder="1" applyAlignment="1">
      <alignment horizontal="center" vertical="center"/>
    </xf>
    <xf numFmtId="0" fontId="21" fillId="34" borderId="10" xfId="0" applyFont="1" applyFill="1" applyBorder="1" applyAlignment="1" applyProtection="1">
      <alignment horizontal="center" vertical="center" wrapText="1"/>
    </xf>
    <xf numFmtId="14" fontId="18" fillId="34" borderId="10" xfId="0" applyNumberFormat="1" applyFont="1" applyFill="1" applyBorder="1" applyAlignment="1" applyProtection="1">
      <alignment horizontal="center" vertical="center" wrapText="1"/>
    </xf>
    <xf numFmtId="0" fontId="18" fillId="34" borderId="10" xfId="0" applyFont="1" applyFill="1" applyBorder="1" applyAlignment="1" applyProtection="1">
      <alignment horizontal="center" vertical="center"/>
    </xf>
    <xf numFmtId="0" fontId="18" fillId="34" borderId="10" xfId="0" applyFont="1" applyFill="1" applyBorder="1" applyAlignment="1" applyProtection="1">
      <alignment vertical="center"/>
    </xf>
    <xf numFmtId="0" fontId="21" fillId="34" borderId="10" xfId="0" applyFont="1" applyFill="1" applyBorder="1" applyAlignment="1" applyProtection="1">
      <alignment horizontal="center" vertical="distributed"/>
    </xf>
    <xf numFmtId="0" fontId="18" fillId="34" borderId="10" xfId="0" applyFont="1" applyFill="1" applyBorder="1" applyAlignment="1" applyProtection="1">
      <alignment horizontal="center" vertical="distributed"/>
    </xf>
    <xf numFmtId="0" fontId="18" fillId="34" borderId="10" xfId="0" applyFont="1" applyFill="1" applyBorder="1" applyAlignment="1" applyProtection="1">
      <alignment horizontal="center" vertical="center" wrapText="1"/>
    </xf>
    <xf numFmtId="14" fontId="18" fillId="34" borderId="10" xfId="0" applyNumberFormat="1" applyFont="1" applyFill="1" applyBorder="1" applyAlignment="1" applyProtection="1">
      <alignment horizontal="center" vertical="center"/>
    </xf>
    <xf numFmtId="0" fontId="21" fillId="34" borderId="10" xfId="0" applyFont="1" applyFill="1" applyBorder="1" applyAlignment="1" applyProtection="1">
      <alignment horizontal="center" vertical="center"/>
    </xf>
    <xf numFmtId="0" fontId="21" fillId="34" borderId="10" xfId="0" applyFont="1" applyFill="1" applyBorder="1" applyAlignment="1" applyProtection="1">
      <alignment vertical="center"/>
    </xf>
    <xf numFmtId="0" fontId="21" fillId="35" borderId="10" xfId="0" applyFont="1" applyFill="1" applyBorder="1" applyAlignment="1" applyProtection="1">
      <alignment horizontal="center" vertical="center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  <cellStyle name="Vírgula" xfId="4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</xdr:colOff>
      <xdr:row>2</xdr:row>
      <xdr:rowOff>87313</xdr:rowOff>
    </xdr:from>
    <xdr:to>
      <xdr:col>2</xdr:col>
      <xdr:colOff>29308</xdr:colOff>
      <xdr:row>5</xdr:row>
      <xdr:rowOff>31751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" y="468313"/>
          <a:ext cx="1520825" cy="515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19"/>
  <sheetViews>
    <sheetView showGridLines="0" tabSelected="1" topLeftCell="A7" zoomScale="130" zoomScaleNormal="130" zoomScalePageLayoutView="120" workbookViewId="0">
      <selection activeCell="Z7" sqref="Y7:Z7"/>
    </sheetView>
  </sheetViews>
  <sheetFormatPr defaultColWidth="8.85546875" defaultRowHeight="15" x14ac:dyDescent="0.25"/>
  <cols>
    <col min="1" max="1" width="4.42578125" style="1" bestFit="1" customWidth="1"/>
    <col min="2" max="2" width="22.42578125" style="2" bestFit="1" customWidth="1"/>
    <col min="3" max="3" width="20" style="2" customWidth="1"/>
    <col min="4" max="4" width="15.140625" style="1" customWidth="1"/>
    <col min="5" max="5" width="6.28515625" style="1" customWidth="1"/>
    <col min="6" max="21" width="6.42578125" style="2" customWidth="1"/>
    <col min="22" max="22" width="8.28515625" style="2" customWidth="1"/>
    <col min="23" max="23" width="9.42578125" style="2" bestFit="1" customWidth="1"/>
    <col min="24" max="24" width="12.140625" style="4" customWidth="1"/>
    <col min="25" max="27" width="9" style="4" customWidth="1"/>
    <col min="28" max="263" width="8.85546875" style="5"/>
    <col min="264" max="264" width="4.42578125" style="5" bestFit="1" customWidth="1"/>
    <col min="265" max="265" width="25.42578125" style="5" customWidth="1"/>
    <col min="266" max="266" width="20" style="5" customWidth="1"/>
    <col min="267" max="267" width="6.28515625" style="5" customWidth="1"/>
    <col min="268" max="277" width="6.42578125" style="5" customWidth="1"/>
    <col min="278" max="278" width="8" style="5" bestFit="1" customWidth="1"/>
    <col min="279" max="279" width="9.42578125" style="5" bestFit="1" customWidth="1"/>
    <col min="280" max="280" width="12.140625" style="5" customWidth="1"/>
    <col min="281" max="283" width="9" style="5" customWidth="1"/>
    <col min="284" max="519" width="8.85546875" style="5"/>
    <col min="520" max="520" width="4.42578125" style="5" bestFit="1" customWidth="1"/>
    <col min="521" max="521" width="25.42578125" style="5" customWidth="1"/>
    <col min="522" max="522" width="20" style="5" customWidth="1"/>
    <col min="523" max="523" width="6.28515625" style="5" customWidth="1"/>
    <col min="524" max="533" width="6.42578125" style="5" customWidth="1"/>
    <col min="534" max="534" width="8" style="5" bestFit="1" customWidth="1"/>
    <col min="535" max="535" width="9.42578125" style="5" bestFit="1" customWidth="1"/>
    <col min="536" max="536" width="12.140625" style="5" customWidth="1"/>
    <col min="537" max="539" width="9" style="5" customWidth="1"/>
    <col min="540" max="775" width="8.85546875" style="5"/>
    <col min="776" max="776" width="4.42578125" style="5" bestFit="1" customWidth="1"/>
    <col min="777" max="777" width="25.42578125" style="5" customWidth="1"/>
    <col min="778" max="778" width="20" style="5" customWidth="1"/>
    <col min="779" max="779" width="6.28515625" style="5" customWidth="1"/>
    <col min="780" max="789" width="6.42578125" style="5" customWidth="1"/>
    <col min="790" max="790" width="8" style="5" bestFit="1" customWidth="1"/>
    <col min="791" max="791" width="9.42578125" style="5" bestFit="1" customWidth="1"/>
    <col min="792" max="792" width="12.140625" style="5" customWidth="1"/>
    <col min="793" max="795" width="9" style="5" customWidth="1"/>
    <col min="796" max="1031" width="8.85546875" style="5"/>
    <col min="1032" max="1032" width="4.42578125" style="5" bestFit="1" customWidth="1"/>
    <col min="1033" max="1033" width="25.42578125" style="5" customWidth="1"/>
    <col min="1034" max="1034" width="20" style="5" customWidth="1"/>
    <col min="1035" max="1035" width="6.28515625" style="5" customWidth="1"/>
    <col min="1036" max="1045" width="6.42578125" style="5" customWidth="1"/>
    <col min="1046" max="1046" width="8" style="5" bestFit="1" customWidth="1"/>
    <col min="1047" max="1047" width="9.42578125" style="5" bestFit="1" customWidth="1"/>
    <col min="1048" max="1048" width="12.140625" style="5" customWidth="1"/>
    <col min="1049" max="1051" width="9" style="5" customWidth="1"/>
    <col min="1052" max="1287" width="8.85546875" style="5"/>
    <col min="1288" max="1288" width="4.42578125" style="5" bestFit="1" customWidth="1"/>
    <col min="1289" max="1289" width="25.42578125" style="5" customWidth="1"/>
    <col min="1290" max="1290" width="20" style="5" customWidth="1"/>
    <col min="1291" max="1291" width="6.28515625" style="5" customWidth="1"/>
    <col min="1292" max="1301" width="6.42578125" style="5" customWidth="1"/>
    <col min="1302" max="1302" width="8" style="5" bestFit="1" customWidth="1"/>
    <col min="1303" max="1303" width="9.42578125" style="5" bestFit="1" customWidth="1"/>
    <col min="1304" max="1304" width="12.140625" style="5" customWidth="1"/>
    <col min="1305" max="1307" width="9" style="5" customWidth="1"/>
    <col min="1308" max="1543" width="8.85546875" style="5"/>
    <col min="1544" max="1544" width="4.42578125" style="5" bestFit="1" customWidth="1"/>
    <col min="1545" max="1545" width="25.42578125" style="5" customWidth="1"/>
    <col min="1546" max="1546" width="20" style="5" customWidth="1"/>
    <col min="1547" max="1547" width="6.28515625" style="5" customWidth="1"/>
    <col min="1548" max="1557" width="6.42578125" style="5" customWidth="1"/>
    <col min="1558" max="1558" width="8" style="5" bestFit="1" customWidth="1"/>
    <col min="1559" max="1559" width="9.42578125" style="5" bestFit="1" customWidth="1"/>
    <col min="1560" max="1560" width="12.140625" style="5" customWidth="1"/>
    <col min="1561" max="1563" width="9" style="5" customWidth="1"/>
    <col min="1564" max="1799" width="8.85546875" style="5"/>
    <col min="1800" max="1800" width="4.42578125" style="5" bestFit="1" customWidth="1"/>
    <col min="1801" max="1801" width="25.42578125" style="5" customWidth="1"/>
    <col min="1802" max="1802" width="20" style="5" customWidth="1"/>
    <col min="1803" max="1803" width="6.28515625" style="5" customWidth="1"/>
    <col min="1804" max="1813" width="6.42578125" style="5" customWidth="1"/>
    <col min="1814" max="1814" width="8" style="5" bestFit="1" customWidth="1"/>
    <col min="1815" max="1815" width="9.42578125" style="5" bestFit="1" customWidth="1"/>
    <col min="1816" max="1816" width="12.140625" style="5" customWidth="1"/>
    <col min="1817" max="1819" width="9" style="5" customWidth="1"/>
    <col min="1820" max="2055" width="8.85546875" style="5"/>
    <col min="2056" max="2056" width="4.42578125" style="5" bestFit="1" customWidth="1"/>
    <col min="2057" max="2057" width="25.42578125" style="5" customWidth="1"/>
    <col min="2058" max="2058" width="20" style="5" customWidth="1"/>
    <col min="2059" max="2059" width="6.28515625" style="5" customWidth="1"/>
    <col min="2060" max="2069" width="6.42578125" style="5" customWidth="1"/>
    <col min="2070" max="2070" width="8" style="5" bestFit="1" customWidth="1"/>
    <col min="2071" max="2071" width="9.42578125" style="5" bestFit="1" customWidth="1"/>
    <col min="2072" max="2072" width="12.140625" style="5" customWidth="1"/>
    <col min="2073" max="2075" width="9" style="5" customWidth="1"/>
    <col min="2076" max="2311" width="8.85546875" style="5"/>
    <col min="2312" max="2312" width="4.42578125" style="5" bestFit="1" customWidth="1"/>
    <col min="2313" max="2313" width="25.42578125" style="5" customWidth="1"/>
    <col min="2314" max="2314" width="20" style="5" customWidth="1"/>
    <col min="2315" max="2315" width="6.28515625" style="5" customWidth="1"/>
    <col min="2316" max="2325" width="6.42578125" style="5" customWidth="1"/>
    <col min="2326" max="2326" width="8" style="5" bestFit="1" customWidth="1"/>
    <col min="2327" max="2327" width="9.42578125" style="5" bestFit="1" customWidth="1"/>
    <col min="2328" max="2328" width="12.140625" style="5" customWidth="1"/>
    <col min="2329" max="2331" width="9" style="5" customWidth="1"/>
    <col min="2332" max="2567" width="8.85546875" style="5"/>
    <col min="2568" max="2568" width="4.42578125" style="5" bestFit="1" customWidth="1"/>
    <col min="2569" max="2569" width="25.42578125" style="5" customWidth="1"/>
    <col min="2570" max="2570" width="20" style="5" customWidth="1"/>
    <col min="2571" max="2571" width="6.28515625" style="5" customWidth="1"/>
    <col min="2572" max="2581" width="6.42578125" style="5" customWidth="1"/>
    <col min="2582" max="2582" width="8" style="5" bestFit="1" customWidth="1"/>
    <col min="2583" max="2583" width="9.42578125" style="5" bestFit="1" customWidth="1"/>
    <col min="2584" max="2584" width="12.140625" style="5" customWidth="1"/>
    <col min="2585" max="2587" width="9" style="5" customWidth="1"/>
    <col min="2588" max="2823" width="8.85546875" style="5"/>
    <col min="2824" max="2824" width="4.42578125" style="5" bestFit="1" customWidth="1"/>
    <col min="2825" max="2825" width="25.42578125" style="5" customWidth="1"/>
    <col min="2826" max="2826" width="20" style="5" customWidth="1"/>
    <col min="2827" max="2827" width="6.28515625" style="5" customWidth="1"/>
    <col min="2828" max="2837" width="6.42578125" style="5" customWidth="1"/>
    <col min="2838" max="2838" width="8" style="5" bestFit="1" customWidth="1"/>
    <col min="2839" max="2839" width="9.42578125" style="5" bestFit="1" customWidth="1"/>
    <col min="2840" max="2840" width="12.140625" style="5" customWidth="1"/>
    <col min="2841" max="2843" width="9" style="5" customWidth="1"/>
    <col min="2844" max="3079" width="8.85546875" style="5"/>
    <col min="3080" max="3080" width="4.42578125" style="5" bestFit="1" customWidth="1"/>
    <col min="3081" max="3081" width="25.42578125" style="5" customWidth="1"/>
    <col min="3082" max="3082" width="20" style="5" customWidth="1"/>
    <col min="3083" max="3083" width="6.28515625" style="5" customWidth="1"/>
    <col min="3084" max="3093" width="6.42578125" style="5" customWidth="1"/>
    <col min="3094" max="3094" width="8" style="5" bestFit="1" customWidth="1"/>
    <col min="3095" max="3095" width="9.42578125" style="5" bestFit="1" customWidth="1"/>
    <col min="3096" max="3096" width="12.140625" style="5" customWidth="1"/>
    <col min="3097" max="3099" width="9" style="5" customWidth="1"/>
    <col min="3100" max="3335" width="8.85546875" style="5"/>
    <col min="3336" max="3336" width="4.42578125" style="5" bestFit="1" customWidth="1"/>
    <col min="3337" max="3337" width="25.42578125" style="5" customWidth="1"/>
    <col min="3338" max="3338" width="20" style="5" customWidth="1"/>
    <col min="3339" max="3339" width="6.28515625" style="5" customWidth="1"/>
    <col min="3340" max="3349" width="6.42578125" style="5" customWidth="1"/>
    <col min="3350" max="3350" width="8" style="5" bestFit="1" customWidth="1"/>
    <col min="3351" max="3351" width="9.42578125" style="5" bestFit="1" customWidth="1"/>
    <col min="3352" max="3352" width="12.140625" style="5" customWidth="1"/>
    <col min="3353" max="3355" width="9" style="5" customWidth="1"/>
    <col min="3356" max="3591" width="8.85546875" style="5"/>
    <col min="3592" max="3592" width="4.42578125" style="5" bestFit="1" customWidth="1"/>
    <col min="3593" max="3593" width="25.42578125" style="5" customWidth="1"/>
    <col min="3594" max="3594" width="20" style="5" customWidth="1"/>
    <col min="3595" max="3595" width="6.28515625" style="5" customWidth="1"/>
    <col min="3596" max="3605" width="6.42578125" style="5" customWidth="1"/>
    <col min="3606" max="3606" width="8" style="5" bestFit="1" customWidth="1"/>
    <col min="3607" max="3607" width="9.42578125" style="5" bestFit="1" customWidth="1"/>
    <col min="3608" max="3608" width="12.140625" style="5" customWidth="1"/>
    <col min="3609" max="3611" width="9" style="5" customWidth="1"/>
    <col min="3612" max="3847" width="8.85546875" style="5"/>
    <col min="3848" max="3848" width="4.42578125" style="5" bestFit="1" customWidth="1"/>
    <col min="3849" max="3849" width="25.42578125" style="5" customWidth="1"/>
    <col min="3850" max="3850" width="20" style="5" customWidth="1"/>
    <col min="3851" max="3851" width="6.28515625" style="5" customWidth="1"/>
    <col min="3852" max="3861" width="6.42578125" style="5" customWidth="1"/>
    <col min="3862" max="3862" width="8" style="5" bestFit="1" customWidth="1"/>
    <col min="3863" max="3863" width="9.42578125" style="5" bestFit="1" customWidth="1"/>
    <col min="3864" max="3864" width="12.140625" style="5" customWidth="1"/>
    <col min="3865" max="3867" width="9" style="5" customWidth="1"/>
    <col min="3868" max="4103" width="8.85546875" style="5"/>
    <col min="4104" max="4104" width="4.42578125" style="5" bestFit="1" customWidth="1"/>
    <col min="4105" max="4105" width="25.42578125" style="5" customWidth="1"/>
    <col min="4106" max="4106" width="20" style="5" customWidth="1"/>
    <col min="4107" max="4107" width="6.28515625" style="5" customWidth="1"/>
    <col min="4108" max="4117" width="6.42578125" style="5" customWidth="1"/>
    <col min="4118" max="4118" width="8" style="5" bestFit="1" customWidth="1"/>
    <col min="4119" max="4119" width="9.42578125" style="5" bestFit="1" customWidth="1"/>
    <col min="4120" max="4120" width="12.140625" style="5" customWidth="1"/>
    <col min="4121" max="4123" width="9" style="5" customWidth="1"/>
    <col min="4124" max="4359" width="8.85546875" style="5"/>
    <col min="4360" max="4360" width="4.42578125" style="5" bestFit="1" customWidth="1"/>
    <col min="4361" max="4361" width="25.42578125" style="5" customWidth="1"/>
    <col min="4362" max="4362" width="20" style="5" customWidth="1"/>
    <col min="4363" max="4363" width="6.28515625" style="5" customWidth="1"/>
    <col min="4364" max="4373" width="6.42578125" style="5" customWidth="1"/>
    <col min="4374" max="4374" width="8" style="5" bestFit="1" customWidth="1"/>
    <col min="4375" max="4375" width="9.42578125" style="5" bestFit="1" customWidth="1"/>
    <col min="4376" max="4376" width="12.140625" style="5" customWidth="1"/>
    <col min="4377" max="4379" width="9" style="5" customWidth="1"/>
    <col min="4380" max="4615" width="8.85546875" style="5"/>
    <col min="4616" max="4616" width="4.42578125" style="5" bestFit="1" customWidth="1"/>
    <col min="4617" max="4617" width="25.42578125" style="5" customWidth="1"/>
    <col min="4618" max="4618" width="20" style="5" customWidth="1"/>
    <col min="4619" max="4619" width="6.28515625" style="5" customWidth="1"/>
    <col min="4620" max="4629" width="6.42578125" style="5" customWidth="1"/>
    <col min="4630" max="4630" width="8" style="5" bestFit="1" customWidth="1"/>
    <col min="4631" max="4631" width="9.42578125" style="5" bestFit="1" customWidth="1"/>
    <col min="4632" max="4632" width="12.140625" style="5" customWidth="1"/>
    <col min="4633" max="4635" width="9" style="5" customWidth="1"/>
    <col min="4636" max="4871" width="8.85546875" style="5"/>
    <col min="4872" max="4872" width="4.42578125" style="5" bestFit="1" customWidth="1"/>
    <col min="4873" max="4873" width="25.42578125" style="5" customWidth="1"/>
    <col min="4874" max="4874" width="20" style="5" customWidth="1"/>
    <col min="4875" max="4875" width="6.28515625" style="5" customWidth="1"/>
    <col min="4876" max="4885" width="6.42578125" style="5" customWidth="1"/>
    <col min="4886" max="4886" width="8" style="5" bestFit="1" customWidth="1"/>
    <col min="4887" max="4887" width="9.42578125" style="5" bestFit="1" customWidth="1"/>
    <col min="4888" max="4888" width="12.140625" style="5" customWidth="1"/>
    <col min="4889" max="4891" width="9" style="5" customWidth="1"/>
    <col min="4892" max="5127" width="8.85546875" style="5"/>
    <col min="5128" max="5128" width="4.42578125" style="5" bestFit="1" customWidth="1"/>
    <col min="5129" max="5129" width="25.42578125" style="5" customWidth="1"/>
    <col min="5130" max="5130" width="20" style="5" customWidth="1"/>
    <col min="5131" max="5131" width="6.28515625" style="5" customWidth="1"/>
    <col min="5132" max="5141" width="6.42578125" style="5" customWidth="1"/>
    <col min="5142" max="5142" width="8" style="5" bestFit="1" customWidth="1"/>
    <col min="5143" max="5143" width="9.42578125" style="5" bestFit="1" customWidth="1"/>
    <col min="5144" max="5144" width="12.140625" style="5" customWidth="1"/>
    <col min="5145" max="5147" width="9" style="5" customWidth="1"/>
    <col min="5148" max="5383" width="8.85546875" style="5"/>
    <col min="5384" max="5384" width="4.42578125" style="5" bestFit="1" customWidth="1"/>
    <col min="5385" max="5385" width="25.42578125" style="5" customWidth="1"/>
    <col min="5386" max="5386" width="20" style="5" customWidth="1"/>
    <col min="5387" max="5387" width="6.28515625" style="5" customWidth="1"/>
    <col min="5388" max="5397" width="6.42578125" style="5" customWidth="1"/>
    <col min="5398" max="5398" width="8" style="5" bestFit="1" customWidth="1"/>
    <col min="5399" max="5399" width="9.42578125" style="5" bestFit="1" customWidth="1"/>
    <col min="5400" max="5400" width="12.140625" style="5" customWidth="1"/>
    <col min="5401" max="5403" width="9" style="5" customWidth="1"/>
    <col min="5404" max="5639" width="8.85546875" style="5"/>
    <col min="5640" max="5640" width="4.42578125" style="5" bestFit="1" customWidth="1"/>
    <col min="5641" max="5641" width="25.42578125" style="5" customWidth="1"/>
    <col min="5642" max="5642" width="20" style="5" customWidth="1"/>
    <col min="5643" max="5643" width="6.28515625" style="5" customWidth="1"/>
    <col min="5644" max="5653" width="6.42578125" style="5" customWidth="1"/>
    <col min="5654" max="5654" width="8" style="5" bestFit="1" customWidth="1"/>
    <col min="5655" max="5655" width="9.42578125" style="5" bestFit="1" customWidth="1"/>
    <col min="5656" max="5656" width="12.140625" style="5" customWidth="1"/>
    <col min="5657" max="5659" width="9" style="5" customWidth="1"/>
    <col min="5660" max="5895" width="8.85546875" style="5"/>
    <col min="5896" max="5896" width="4.42578125" style="5" bestFit="1" customWidth="1"/>
    <col min="5897" max="5897" width="25.42578125" style="5" customWidth="1"/>
    <col min="5898" max="5898" width="20" style="5" customWidth="1"/>
    <col min="5899" max="5899" width="6.28515625" style="5" customWidth="1"/>
    <col min="5900" max="5909" width="6.42578125" style="5" customWidth="1"/>
    <col min="5910" max="5910" width="8" style="5" bestFit="1" customWidth="1"/>
    <col min="5911" max="5911" width="9.42578125" style="5" bestFit="1" customWidth="1"/>
    <col min="5912" max="5912" width="12.140625" style="5" customWidth="1"/>
    <col min="5913" max="5915" width="9" style="5" customWidth="1"/>
    <col min="5916" max="6151" width="8.85546875" style="5"/>
    <col min="6152" max="6152" width="4.42578125" style="5" bestFit="1" customWidth="1"/>
    <col min="6153" max="6153" width="25.42578125" style="5" customWidth="1"/>
    <col min="6154" max="6154" width="20" style="5" customWidth="1"/>
    <col min="6155" max="6155" width="6.28515625" style="5" customWidth="1"/>
    <col min="6156" max="6165" width="6.42578125" style="5" customWidth="1"/>
    <col min="6166" max="6166" width="8" style="5" bestFit="1" customWidth="1"/>
    <col min="6167" max="6167" width="9.42578125" style="5" bestFit="1" customWidth="1"/>
    <col min="6168" max="6168" width="12.140625" style="5" customWidth="1"/>
    <col min="6169" max="6171" width="9" style="5" customWidth="1"/>
    <col min="6172" max="6407" width="8.85546875" style="5"/>
    <col min="6408" max="6408" width="4.42578125" style="5" bestFit="1" customWidth="1"/>
    <col min="6409" max="6409" width="25.42578125" style="5" customWidth="1"/>
    <col min="6410" max="6410" width="20" style="5" customWidth="1"/>
    <col min="6411" max="6411" width="6.28515625" style="5" customWidth="1"/>
    <col min="6412" max="6421" width="6.42578125" style="5" customWidth="1"/>
    <col min="6422" max="6422" width="8" style="5" bestFit="1" customWidth="1"/>
    <col min="6423" max="6423" width="9.42578125" style="5" bestFit="1" customWidth="1"/>
    <col min="6424" max="6424" width="12.140625" style="5" customWidth="1"/>
    <col min="6425" max="6427" width="9" style="5" customWidth="1"/>
    <col min="6428" max="6663" width="8.85546875" style="5"/>
    <col min="6664" max="6664" width="4.42578125" style="5" bestFit="1" customWidth="1"/>
    <col min="6665" max="6665" width="25.42578125" style="5" customWidth="1"/>
    <col min="6666" max="6666" width="20" style="5" customWidth="1"/>
    <col min="6667" max="6667" width="6.28515625" style="5" customWidth="1"/>
    <col min="6668" max="6677" width="6.42578125" style="5" customWidth="1"/>
    <col min="6678" max="6678" width="8" style="5" bestFit="1" customWidth="1"/>
    <col min="6679" max="6679" width="9.42578125" style="5" bestFit="1" customWidth="1"/>
    <col min="6680" max="6680" width="12.140625" style="5" customWidth="1"/>
    <col min="6681" max="6683" width="9" style="5" customWidth="1"/>
    <col min="6684" max="6919" width="8.85546875" style="5"/>
    <col min="6920" max="6920" width="4.42578125" style="5" bestFit="1" customWidth="1"/>
    <col min="6921" max="6921" width="25.42578125" style="5" customWidth="1"/>
    <col min="6922" max="6922" width="20" style="5" customWidth="1"/>
    <col min="6923" max="6923" width="6.28515625" style="5" customWidth="1"/>
    <col min="6924" max="6933" width="6.42578125" style="5" customWidth="1"/>
    <col min="6934" max="6934" width="8" style="5" bestFit="1" customWidth="1"/>
    <col min="6935" max="6935" width="9.42578125" style="5" bestFit="1" customWidth="1"/>
    <col min="6936" max="6936" width="12.140625" style="5" customWidth="1"/>
    <col min="6937" max="6939" width="9" style="5" customWidth="1"/>
    <col min="6940" max="7175" width="8.85546875" style="5"/>
    <col min="7176" max="7176" width="4.42578125" style="5" bestFit="1" customWidth="1"/>
    <col min="7177" max="7177" width="25.42578125" style="5" customWidth="1"/>
    <col min="7178" max="7178" width="20" style="5" customWidth="1"/>
    <col min="7179" max="7179" width="6.28515625" style="5" customWidth="1"/>
    <col min="7180" max="7189" width="6.42578125" style="5" customWidth="1"/>
    <col min="7190" max="7190" width="8" style="5" bestFit="1" customWidth="1"/>
    <col min="7191" max="7191" width="9.42578125" style="5" bestFit="1" customWidth="1"/>
    <col min="7192" max="7192" width="12.140625" style="5" customWidth="1"/>
    <col min="7193" max="7195" width="9" style="5" customWidth="1"/>
    <col min="7196" max="7431" width="8.85546875" style="5"/>
    <col min="7432" max="7432" width="4.42578125" style="5" bestFit="1" customWidth="1"/>
    <col min="7433" max="7433" width="25.42578125" style="5" customWidth="1"/>
    <col min="7434" max="7434" width="20" style="5" customWidth="1"/>
    <col min="7435" max="7435" width="6.28515625" style="5" customWidth="1"/>
    <col min="7436" max="7445" width="6.42578125" style="5" customWidth="1"/>
    <col min="7446" max="7446" width="8" style="5" bestFit="1" customWidth="1"/>
    <col min="7447" max="7447" width="9.42578125" style="5" bestFit="1" customWidth="1"/>
    <col min="7448" max="7448" width="12.140625" style="5" customWidth="1"/>
    <col min="7449" max="7451" width="9" style="5" customWidth="1"/>
    <col min="7452" max="7687" width="8.85546875" style="5"/>
    <col min="7688" max="7688" width="4.42578125" style="5" bestFit="1" customWidth="1"/>
    <col min="7689" max="7689" width="25.42578125" style="5" customWidth="1"/>
    <col min="7690" max="7690" width="20" style="5" customWidth="1"/>
    <col min="7691" max="7691" width="6.28515625" style="5" customWidth="1"/>
    <col min="7692" max="7701" width="6.42578125" style="5" customWidth="1"/>
    <col min="7702" max="7702" width="8" style="5" bestFit="1" customWidth="1"/>
    <col min="7703" max="7703" width="9.42578125" style="5" bestFit="1" customWidth="1"/>
    <col min="7704" max="7704" width="12.140625" style="5" customWidth="1"/>
    <col min="7705" max="7707" width="9" style="5" customWidth="1"/>
    <col min="7708" max="7943" width="8.85546875" style="5"/>
    <col min="7944" max="7944" width="4.42578125" style="5" bestFit="1" customWidth="1"/>
    <col min="7945" max="7945" width="25.42578125" style="5" customWidth="1"/>
    <col min="7946" max="7946" width="20" style="5" customWidth="1"/>
    <col min="7947" max="7947" width="6.28515625" style="5" customWidth="1"/>
    <col min="7948" max="7957" width="6.42578125" style="5" customWidth="1"/>
    <col min="7958" max="7958" width="8" style="5" bestFit="1" customWidth="1"/>
    <col min="7959" max="7959" width="9.42578125" style="5" bestFit="1" customWidth="1"/>
    <col min="7960" max="7960" width="12.140625" style="5" customWidth="1"/>
    <col min="7961" max="7963" width="9" style="5" customWidth="1"/>
    <col min="7964" max="8199" width="8.85546875" style="5"/>
    <col min="8200" max="8200" width="4.42578125" style="5" bestFit="1" customWidth="1"/>
    <col min="8201" max="8201" width="25.42578125" style="5" customWidth="1"/>
    <col min="8202" max="8202" width="20" style="5" customWidth="1"/>
    <col min="8203" max="8203" width="6.28515625" style="5" customWidth="1"/>
    <col min="8204" max="8213" width="6.42578125" style="5" customWidth="1"/>
    <col min="8214" max="8214" width="8" style="5" bestFit="1" customWidth="1"/>
    <col min="8215" max="8215" width="9.42578125" style="5" bestFit="1" customWidth="1"/>
    <col min="8216" max="8216" width="12.140625" style="5" customWidth="1"/>
    <col min="8217" max="8219" width="9" style="5" customWidth="1"/>
    <col min="8220" max="8455" width="8.85546875" style="5"/>
    <col min="8456" max="8456" width="4.42578125" style="5" bestFit="1" customWidth="1"/>
    <col min="8457" max="8457" width="25.42578125" style="5" customWidth="1"/>
    <col min="8458" max="8458" width="20" style="5" customWidth="1"/>
    <col min="8459" max="8459" width="6.28515625" style="5" customWidth="1"/>
    <col min="8460" max="8469" width="6.42578125" style="5" customWidth="1"/>
    <col min="8470" max="8470" width="8" style="5" bestFit="1" customWidth="1"/>
    <col min="8471" max="8471" width="9.42578125" style="5" bestFit="1" customWidth="1"/>
    <col min="8472" max="8472" width="12.140625" style="5" customWidth="1"/>
    <col min="8473" max="8475" width="9" style="5" customWidth="1"/>
    <col min="8476" max="8711" width="8.85546875" style="5"/>
    <col min="8712" max="8712" width="4.42578125" style="5" bestFit="1" customWidth="1"/>
    <col min="8713" max="8713" width="25.42578125" style="5" customWidth="1"/>
    <col min="8714" max="8714" width="20" style="5" customWidth="1"/>
    <col min="8715" max="8715" width="6.28515625" style="5" customWidth="1"/>
    <col min="8716" max="8725" width="6.42578125" style="5" customWidth="1"/>
    <col min="8726" max="8726" width="8" style="5" bestFit="1" customWidth="1"/>
    <col min="8727" max="8727" width="9.42578125" style="5" bestFit="1" customWidth="1"/>
    <col min="8728" max="8728" width="12.140625" style="5" customWidth="1"/>
    <col min="8729" max="8731" width="9" style="5" customWidth="1"/>
    <col min="8732" max="8967" width="8.85546875" style="5"/>
    <col min="8968" max="8968" width="4.42578125" style="5" bestFit="1" customWidth="1"/>
    <col min="8969" max="8969" width="25.42578125" style="5" customWidth="1"/>
    <col min="8970" max="8970" width="20" style="5" customWidth="1"/>
    <col min="8971" max="8971" width="6.28515625" style="5" customWidth="1"/>
    <col min="8972" max="8981" width="6.42578125" style="5" customWidth="1"/>
    <col min="8982" max="8982" width="8" style="5" bestFit="1" customWidth="1"/>
    <col min="8983" max="8983" width="9.42578125" style="5" bestFit="1" customWidth="1"/>
    <col min="8984" max="8984" width="12.140625" style="5" customWidth="1"/>
    <col min="8985" max="8987" width="9" style="5" customWidth="1"/>
    <col min="8988" max="9223" width="8.85546875" style="5"/>
    <col min="9224" max="9224" width="4.42578125" style="5" bestFit="1" customWidth="1"/>
    <col min="9225" max="9225" width="25.42578125" style="5" customWidth="1"/>
    <col min="9226" max="9226" width="20" style="5" customWidth="1"/>
    <col min="9227" max="9227" width="6.28515625" style="5" customWidth="1"/>
    <col min="9228" max="9237" width="6.42578125" style="5" customWidth="1"/>
    <col min="9238" max="9238" width="8" style="5" bestFit="1" customWidth="1"/>
    <col min="9239" max="9239" width="9.42578125" style="5" bestFit="1" customWidth="1"/>
    <col min="9240" max="9240" width="12.140625" style="5" customWidth="1"/>
    <col min="9241" max="9243" width="9" style="5" customWidth="1"/>
    <col min="9244" max="9479" width="8.85546875" style="5"/>
    <col min="9480" max="9480" width="4.42578125" style="5" bestFit="1" customWidth="1"/>
    <col min="9481" max="9481" width="25.42578125" style="5" customWidth="1"/>
    <col min="9482" max="9482" width="20" style="5" customWidth="1"/>
    <col min="9483" max="9483" width="6.28515625" style="5" customWidth="1"/>
    <col min="9484" max="9493" width="6.42578125" style="5" customWidth="1"/>
    <col min="9494" max="9494" width="8" style="5" bestFit="1" customWidth="1"/>
    <col min="9495" max="9495" width="9.42578125" style="5" bestFit="1" customWidth="1"/>
    <col min="9496" max="9496" width="12.140625" style="5" customWidth="1"/>
    <col min="9497" max="9499" width="9" style="5" customWidth="1"/>
    <col min="9500" max="9735" width="8.85546875" style="5"/>
    <col min="9736" max="9736" width="4.42578125" style="5" bestFit="1" customWidth="1"/>
    <col min="9737" max="9737" width="25.42578125" style="5" customWidth="1"/>
    <col min="9738" max="9738" width="20" style="5" customWidth="1"/>
    <col min="9739" max="9739" width="6.28515625" style="5" customWidth="1"/>
    <col min="9740" max="9749" width="6.42578125" style="5" customWidth="1"/>
    <col min="9750" max="9750" width="8" style="5" bestFit="1" customWidth="1"/>
    <col min="9751" max="9751" width="9.42578125" style="5" bestFit="1" customWidth="1"/>
    <col min="9752" max="9752" width="12.140625" style="5" customWidth="1"/>
    <col min="9753" max="9755" width="9" style="5" customWidth="1"/>
    <col min="9756" max="9991" width="8.85546875" style="5"/>
    <col min="9992" max="9992" width="4.42578125" style="5" bestFit="1" customWidth="1"/>
    <col min="9993" max="9993" width="25.42578125" style="5" customWidth="1"/>
    <col min="9994" max="9994" width="20" style="5" customWidth="1"/>
    <col min="9995" max="9995" width="6.28515625" style="5" customWidth="1"/>
    <col min="9996" max="10005" width="6.42578125" style="5" customWidth="1"/>
    <col min="10006" max="10006" width="8" style="5" bestFit="1" customWidth="1"/>
    <col min="10007" max="10007" width="9.42578125" style="5" bestFit="1" customWidth="1"/>
    <col min="10008" max="10008" width="12.140625" style="5" customWidth="1"/>
    <col min="10009" max="10011" width="9" style="5" customWidth="1"/>
    <col min="10012" max="10247" width="8.85546875" style="5"/>
    <col min="10248" max="10248" width="4.42578125" style="5" bestFit="1" customWidth="1"/>
    <col min="10249" max="10249" width="25.42578125" style="5" customWidth="1"/>
    <col min="10250" max="10250" width="20" style="5" customWidth="1"/>
    <col min="10251" max="10251" width="6.28515625" style="5" customWidth="1"/>
    <col min="10252" max="10261" width="6.42578125" style="5" customWidth="1"/>
    <col min="10262" max="10262" width="8" style="5" bestFit="1" customWidth="1"/>
    <col min="10263" max="10263" width="9.42578125" style="5" bestFit="1" customWidth="1"/>
    <col min="10264" max="10264" width="12.140625" style="5" customWidth="1"/>
    <col min="10265" max="10267" width="9" style="5" customWidth="1"/>
    <col min="10268" max="10503" width="8.85546875" style="5"/>
    <col min="10504" max="10504" width="4.42578125" style="5" bestFit="1" customWidth="1"/>
    <col min="10505" max="10505" width="25.42578125" style="5" customWidth="1"/>
    <col min="10506" max="10506" width="20" style="5" customWidth="1"/>
    <col min="10507" max="10507" width="6.28515625" style="5" customWidth="1"/>
    <col min="10508" max="10517" width="6.42578125" style="5" customWidth="1"/>
    <col min="10518" max="10518" width="8" style="5" bestFit="1" customWidth="1"/>
    <col min="10519" max="10519" width="9.42578125" style="5" bestFit="1" customWidth="1"/>
    <col min="10520" max="10520" width="12.140625" style="5" customWidth="1"/>
    <col min="10521" max="10523" width="9" style="5" customWidth="1"/>
    <col min="10524" max="10759" width="8.85546875" style="5"/>
    <col min="10760" max="10760" width="4.42578125" style="5" bestFit="1" customWidth="1"/>
    <col min="10761" max="10761" width="25.42578125" style="5" customWidth="1"/>
    <col min="10762" max="10762" width="20" style="5" customWidth="1"/>
    <col min="10763" max="10763" width="6.28515625" style="5" customWidth="1"/>
    <col min="10764" max="10773" width="6.42578125" style="5" customWidth="1"/>
    <col min="10774" max="10774" width="8" style="5" bestFit="1" customWidth="1"/>
    <col min="10775" max="10775" width="9.42578125" style="5" bestFit="1" customWidth="1"/>
    <col min="10776" max="10776" width="12.140625" style="5" customWidth="1"/>
    <col min="10777" max="10779" width="9" style="5" customWidth="1"/>
    <col min="10780" max="11015" width="8.85546875" style="5"/>
    <col min="11016" max="11016" width="4.42578125" style="5" bestFit="1" customWidth="1"/>
    <col min="11017" max="11017" width="25.42578125" style="5" customWidth="1"/>
    <col min="11018" max="11018" width="20" style="5" customWidth="1"/>
    <col min="11019" max="11019" width="6.28515625" style="5" customWidth="1"/>
    <col min="11020" max="11029" width="6.42578125" style="5" customWidth="1"/>
    <col min="11030" max="11030" width="8" style="5" bestFit="1" customWidth="1"/>
    <col min="11031" max="11031" width="9.42578125" style="5" bestFit="1" customWidth="1"/>
    <col min="11032" max="11032" width="12.140625" style="5" customWidth="1"/>
    <col min="11033" max="11035" width="9" style="5" customWidth="1"/>
    <col min="11036" max="11271" width="8.85546875" style="5"/>
    <col min="11272" max="11272" width="4.42578125" style="5" bestFit="1" customWidth="1"/>
    <col min="11273" max="11273" width="25.42578125" style="5" customWidth="1"/>
    <col min="11274" max="11274" width="20" style="5" customWidth="1"/>
    <col min="11275" max="11275" width="6.28515625" style="5" customWidth="1"/>
    <col min="11276" max="11285" width="6.42578125" style="5" customWidth="1"/>
    <col min="11286" max="11286" width="8" style="5" bestFit="1" customWidth="1"/>
    <col min="11287" max="11287" width="9.42578125" style="5" bestFit="1" customWidth="1"/>
    <col min="11288" max="11288" width="12.140625" style="5" customWidth="1"/>
    <col min="11289" max="11291" width="9" style="5" customWidth="1"/>
    <col min="11292" max="11527" width="8.85546875" style="5"/>
    <col min="11528" max="11528" width="4.42578125" style="5" bestFit="1" customWidth="1"/>
    <col min="11529" max="11529" width="25.42578125" style="5" customWidth="1"/>
    <col min="11530" max="11530" width="20" style="5" customWidth="1"/>
    <col min="11531" max="11531" width="6.28515625" style="5" customWidth="1"/>
    <col min="11532" max="11541" width="6.42578125" style="5" customWidth="1"/>
    <col min="11542" max="11542" width="8" style="5" bestFit="1" customWidth="1"/>
    <col min="11543" max="11543" width="9.42578125" style="5" bestFit="1" customWidth="1"/>
    <col min="11544" max="11544" width="12.140625" style="5" customWidth="1"/>
    <col min="11545" max="11547" width="9" style="5" customWidth="1"/>
    <col min="11548" max="11783" width="8.85546875" style="5"/>
    <col min="11784" max="11784" width="4.42578125" style="5" bestFit="1" customWidth="1"/>
    <col min="11785" max="11785" width="25.42578125" style="5" customWidth="1"/>
    <col min="11786" max="11786" width="20" style="5" customWidth="1"/>
    <col min="11787" max="11787" width="6.28515625" style="5" customWidth="1"/>
    <col min="11788" max="11797" width="6.42578125" style="5" customWidth="1"/>
    <col min="11798" max="11798" width="8" style="5" bestFit="1" customWidth="1"/>
    <col min="11799" max="11799" width="9.42578125" style="5" bestFit="1" customWidth="1"/>
    <col min="11800" max="11800" width="12.140625" style="5" customWidth="1"/>
    <col min="11801" max="11803" width="9" style="5" customWidth="1"/>
    <col min="11804" max="12039" width="8.85546875" style="5"/>
    <col min="12040" max="12040" width="4.42578125" style="5" bestFit="1" customWidth="1"/>
    <col min="12041" max="12041" width="25.42578125" style="5" customWidth="1"/>
    <col min="12042" max="12042" width="20" style="5" customWidth="1"/>
    <col min="12043" max="12043" width="6.28515625" style="5" customWidth="1"/>
    <col min="12044" max="12053" width="6.42578125" style="5" customWidth="1"/>
    <col min="12054" max="12054" width="8" style="5" bestFit="1" customWidth="1"/>
    <col min="12055" max="12055" width="9.42578125" style="5" bestFit="1" customWidth="1"/>
    <col min="12056" max="12056" width="12.140625" style="5" customWidth="1"/>
    <col min="12057" max="12059" width="9" style="5" customWidth="1"/>
    <col min="12060" max="12295" width="8.85546875" style="5"/>
    <col min="12296" max="12296" width="4.42578125" style="5" bestFit="1" customWidth="1"/>
    <col min="12297" max="12297" width="25.42578125" style="5" customWidth="1"/>
    <col min="12298" max="12298" width="20" style="5" customWidth="1"/>
    <col min="12299" max="12299" width="6.28515625" style="5" customWidth="1"/>
    <col min="12300" max="12309" width="6.42578125" style="5" customWidth="1"/>
    <col min="12310" max="12310" width="8" style="5" bestFit="1" customWidth="1"/>
    <col min="12311" max="12311" width="9.42578125" style="5" bestFit="1" customWidth="1"/>
    <col min="12312" max="12312" width="12.140625" style="5" customWidth="1"/>
    <col min="12313" max="12315" width="9" style="5" customWidth="1"/>
    <col min="12316" max="12551" width="8.85546875" style="5"/>
    <col min="12552" max="12552" width="4.42578125" style="5" bestFit="1" customWidth="1"/>
    <col min="12553" max="12553" width="25.42578125" style="5" customWidth="1"/>
    <col min="12554" max="12554" width="20" style="5" customWidth="1"/>
    <col min="12555" max="12555" width="6.28515625" style="5" customWidth="1"/>
    <col min="12556" max="12565" width="6.42578125" style="5" customWidth="1"/>
    <col min="12566" max="12566" width="8" style="5" bestFit="1" customWidth="1"/>
    <col min="12567" max="12567" width="9.42578125" style="5" bestFit="1" customWidth="1"/>
    <col min="12568" max="12568" width="12.140625" style="5" customWidth="1"/>
    <col min="12569" max="12571" width="9" style="5" customWidth="1"/>
    <col min="12572" max="12807" width="8.85546875" style="5"/>
    <col min="12808" max="12808" width="4.42578125" style="5" bestFit="1" customWidth="1"/>
    <col min="12809" max="12809" width="25.42578125" style="5" customWidth="1"/>
    <col min="12810" max="12810" width="20" style="5" customWidth="1"/>
    <col min="12811" max="12811" width="6.28515625" style="5" customWidth="1"/>
    <col min="12812" max="12821" width="6.42578125" style="5" customWidth="1"/>
    <col min="12822" max="12822" width="8" style="5" bestFit="1" customWidth="1"/>
    <col min="12823" max="12823" width="9.42578125" style="5" bestFit="1" customWidth="1"/>
    <col min="12824" max="12824" width="12.140625" style="5" customWidth="1"/>
    <col min="12825" max="12827" width="9" style="5" customWidth="1"/>
    <col min="12828" max="13063" width="8.85546875" style="5"/>
    <col min="13064" max="13064" width="4.42578125" style="5" bestFit="1" customWidth="1"/>
    <col min="13065" max="13065" width="25.42578125" style="5" customWidth="1"/>
    <col min="13066" max="13066" width="20" style="5" customWidth="1"/>
    <col min="13067" max="13067" width="6.28515625" style="5" customWidth="1"/>
    <col min="13068" max="13077" width="6.42578125" style="5" customWidth="1"/>
    <col min="13078" max="13078" width="8" style="5" bestFit="1" customWidth="1"/>
    <col min="13079" max="13079" width="9.42578125" style="5" bestFit="1" customWidth="1"/>
    <col min="13080" max="13080" width="12.140625" style="5" customWidth="1"/>
    <col min="13081" max="13083" width="9" style="5" customWidth="1"/>
    <col min="13084" max="13319" width="8.85546875" style="5"/>
    <col min="13320" max="13320" width="4.42578125" style="5" bestFit="1" customWidth="1"/>
    <col min="13321" max="13321" width="25.42578125" style="5" customWidth="1"/>
    <col min="13322" max="13322" width="20" style="5" customWidth="1"/>
    <col min="13323" max="13323" width="6.28515625" style="5" customWidth="1"/>
    <col min="13324" max="13333" width="6.42578125" style="5" customWidth="1"/>
    <col min="13334" max="13334" width="8" style="5" bestFit="1" customWidth="1"/>
    <col min="13335" max="13335" width="9.42578125" style="5" bestFit="1" customWidth="1"/>
    <col min="13336" max="13336" width="12.140625" style="5" customWidth="1"/>
    <col min="13337" max="13339" width="9" style="5" customWidth="1"/>
    <col min="13340" max="13575" width="8.85546875" style="5"/>
    <col min="13576" max="13576" width="4.42578125" style="5" bestFit="1" customWidth="1"/>
    <col min="13577" max="13577" width="25.42578125" style="5" customWidth="1"/>
    <col min="13578" max="13578" width="20" style="5" customWidth="1"/>
    <col min="13579" max="13579" width="6.28515625" style="5" customWidth="1"/>
    <col min="13580" max="13589" width="6.42578125" style="5" customWidth="1"/>
    <col min="13590" max="13590" width="8" style="5" bestFit="1" customWidth="1"/>
    <col min="13591" max="13591" width="9.42578125" style="5" bestFit="1" customWidth="1"/>
    <col min="13592" max="13592" width="12.140625" style="5" customWidth="1"/>
    <col min="13593" max="13595" width="9" style="5" customWidth="1"/>
    <col min="13596" max="13831" width="8.85546875" style="5"/>
    <col min="13832" max="13832" width="4.42578125" style="5" bestFit="1" customWidth="1"/>
    <col min="13833" max="13833" width="25.42578125" style="5" customWidth="1"/>
    <col min="13834" max="13834" width="20" style="5" customWidth="1"/>
    <col min="13835" max="13835" width="6.28515625" style="5" customWidth="1"/>
    <col min="13836" max="13845" width="6.42578125" style="5" customWidth="1"/>
    <col min="13846" max="13846" width="8" style="5" bestFit="1" customWidth="1"/>
    <col min="13847" max="13847" width="9.42578125" style="5" bestFit="1" customWidth="1"/>
    <col min="13848" max="13848" width="12.140625" style="5" customWidth="1"/>
    <col min="13849" max="13851" width="9" style="5" customWidth="1"/>
    <col min="13852" max="14087" width="8.85546875" style="5"/>
    <col min="14088" max="14088" width="4.42578125" style="5" bestFit="1" customWidth="1"/>
    <col min="14089" max="14089" width="25.42578125" style="5" customWidth="1"/>
    <col min="14090" max="14090" width="20" style="5" customWidth="1"/>
    <col min="14091" max="14091" width="6.28515625" style="5" customWidth="1"/>
    <col min="14092" max="14101" width="6.42578125" style="5" customWidth="1"/>
    <col min="14102" max="14102" width="8" style="5" bestFit="1" customWidth="1"/>
    <col min="14103" max="14103" width="9.42578125" style="5" bestFit="1" customWidth="1"/>
    <col min="14104" max="14104" width="12.140625" style="5" customWidth="1"/>
    <col min="14105" max="14107" width="9" style="5" customWidth="1"/>
    <col min="14108" max="14343" width="8.85546875" style="5"/>
    <col min="14344" max="14344" width="4.42578125" style="5" bestFit="1" customWidth="1"/>
    <col min="14345" max="14345" width="25.42578125" style="5" customWidth="1"/>
    <col min="14346" max="14346" width="20" style="5" customWidth="1"/>
    <col min="14347" max="14347" width="6.28515625" style="5" customWidth="1"/>
    <col min="14348" max="14357" width="6.42578125" style="5" customWidth="1"/>
    <col min="14358" max="14358" width="8" style="5" bestFit="1" customWidth="1"/>
    <col min="14359" max="14359" width="9.42578125" style="5" bestFit="1" customWidth="1"/>
    <col min="14360" max="14360" width="12.140625" style="5" customWidth="1"/>
    <col min="14361" max="14363" width="9" style="5" customWidth="1"/>
    <col min="14364" max="14599" width="8.85546875" style="5"/>
    <col min="14600" max="14600" width="4.42578125" style="5" bestFit="1" customWidth="1"/>
    <col min="14601" max="14601" width="25.42578125" style="5" customWidth="1"/>
    <col min="14602" max="14602" width="20" style="5" customWidth="1"/>
    <col min="14603" max="14603" width="6.28515625" style="5" customWidth="1"/>
    <col min="14604" max="14613" width="6.42578125" style="5" customWidth="1"/>
    <col min="14614" max="14614" width="8" style="5" bestFit="1" customWidth="1"/>
    <col min="14615" max="14615" width="9.42578125" style="5" bestFit="1" customWidth="1"/>
    <col min="14616" max="14616" width="12.140625" style="5" customWidth="1"/>
    <col min="14617" max="14619" width="9" style="5" customWidth="1"/>
    <col min="14620" max="14855" width="8.85546875" style="5"/>
    <col min="14856" max="14856" width="4.42578125" style="5" bestFit="1" customWidth="1"/>
    <col min="14857" max="14857" width="25.42578125" style="5" customWidth="1"/>
    <col min="14858" max="14858" width="20" style="5" customWidth="1"/>
    <col min="14859" max="14859" width="6.28515625" style="5" customWidth="1"/>
    <col min="14860" max="14869" width="6.42578125" style="5" customWidth="1"/>
    <col min="14870" max="14870" width="8" style="5" bestFit="1" customWidth="1"/>
    <col min="14871" max="14871" width="9.42578125" style="5" bestFit="1" customWidth="1"/>
    <col min="14872" max="14872" width="12.140625" style="5" customWidth="1"/>
    <col min="14873" max="14875" width="9" style="5" customWidth="1"/>
    <col min="14876" max="15111" width="8.85546875" style="5"/>
    <col min="15112" max="15112" width="4.42578125" style="5" bestFit="1" customWidth="1"/>
    <col min="15113" max="15113" width="25.42578125" style="5" customWidth="1"/>
    <col min="15114" max="15114" width="20" style="5" customWidth="1"/>
    <col min="15115" max="15115" width="6.28515625" style="5" customWidth="1"/>
    <col min="15116" max="15125" width="6.42578125" style="5" customWidth="1"/>
    <col min="15126" max="15126" width="8" style="5" bestFit="1" customWidth="1"/>
    <col min="15127" max="15127" width="9.42578125" style="5" bestFit="1" customWidth="1"/>
    <col min="15128" max="15128" width="12.140625" style="5" customWidth="1"/>
    <col min="15129" max="15131" width="9" style="5" customWidth="1"/>
    <col min="15132" max="15367" width="8.85546875" style="5"/>
    <col min="15368" max="15368" width="4.42578125" style="5" bestFit="1" customWidth="1"/>
    <col min="15369" max="15369" width="25.42578125" style="5" customWidth="1"/>
    <col min="15370" max="15370" width="20" style="5" customWidth="1"/>
    <col min="15371" max="15371" width="6.28515625" style="5" customWidth="1"/>
    <col min="15372" max="15381" width="6.42578125" style="5" customWidth="1"/>
    <col min="15382" max="15382" width="8" style="5" bestFit="1" customWidth="1"/>
    <col min="15383" max="15383" width="9.42578125" style="5" bestFit="1" customWidth="1"/>
    <col min="15384" max="15384" width="12.140625" style="5" customWidth="1"/>
    <col min="15385" max="15387" width="9" style="5" customWidth="1"/>
    <col min="15388" max="15623" width="8.85546875" style="5"/>
    <col min="15624" max="15624" width="4.42578125" style="5" bestFit="1" customWidth="1"/>
    <col min="15625" max="15625" width="25.42578125" style="5" customWidth="1"/>
    <col min="15626" max="15626" width="20" style="5" customWidth="1"/>
    <col min="15627" max="15627" width="6.28515625" style="5" customWidth="1"/>
    <col min="15628" max="15637" width="6.42578125" style="5" customWidth="1"/>
    <col min="15638" max="15638" width="8" style="5" bestFit="1" customWidth="1"/>
    <col min="15639" max="15639" width="9.42578125" style="5" bestFit="1" customWidth="1"/>
    <col min="15640" max="15640" width="12.140625" style="5" customWidth="1"/>
    <col min="15641" max="15643" width="9" style="5" customWidth="1"/>
    <col min="15644" max="15879" width="8.85546875" style="5"/>
    <col min="15880" max="15880" width="4.42578125" style="5" bestFit="1" customWidth="1"/>
    <col min="15881" max="15881" width="25.42578125" style="5" customWidth="1"/>
    <col min="15882" max="15882" width="20" style="5" customWidth="1"/>
    <col min="15883" max="15883" width="6.28515625" style="5" customWidth="1"/>
    <col min="15884" max="15893" width="6.42578125" style="5" customWidth="1"/>
    <col min="15894" max="15894" width="8" style="5" bestFit="1" customWidth="1"/>
    <col min="15895" max="15895" width="9.42578125" style="5" bestFit="1" customWidth="1"/>
    <col min="15896" max="15896" width="12.140625" style="5" customWidth="1"/>
    <col min="15897" max="15899" width="9" style="5" customWidth="1"/>
    <col min="15900" max="16135" width="8.85546875" style="5"/>
    <col min="16136" max="16136" width="4.42578125" style="5" bestFit="1" customWidth="1"/>
    <col min="16137" max="16137" width="25.42578125" style="5" customWidth="1"/>
    <col min="16138" max="16138" width="20" style="5" customWidth="1"/>
    <col min="16139" max="16139" width="6.28515625" style="5" customWidth="1"/>
    <col min="16140" max="16149" width="6.42578125" style="5" customWidth="1"/>
    <col min="16150" max="16150" width="8" style="5" bestFit="1" customWidth="1"/>
    <col min="16151" max="16151" width="9.42578125" style="5" bestFit="1" customWidth="1"/>
    <col min="16152" max="16152" width="12.140625" style="5" customWidth="1"/>
    <col min="16153" max="16155" width="9" style="5" customWidth="1"/>
    <col min="16156" max="16384" width="8.85546875" style="5"/>
  </cols>
  <sheetData>
    <row r="1" spans="1:27" x14ac:dyDescent="0.25">
      <c r="H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7" x14ac:dyDescent="0.25">
      <c r="H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7" x14ac:dyDescent="0.25">
      <c r="H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7" x14ac:dyDescent="0.25">
      <c r="E4" s="22"/>
      <c r="H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7" x14ac:dyDescent="0.25">
      <c r="H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7" x14ac:dyDescent="0.25">
      <c r="H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7" x14ac:dyDescent="0.25">
      <c r="B7" s="6" t="s">
        <v>3</v>
      </c>
      <c r="H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X7" s="29" t="s">
        <v>162</v>
      </c>
    </row>
    <row r="8" spans="1:27" x14ac:dyDescent="0.25">
      <c r="A8" s="54" t="s">
        <v>13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</row>
    <row r="9" spans="1:27" ht="24" customHeight="1" x14ac:dyDescent="0.25">
      <c r="A9" s="52" t="s">
        <v>4</v>
      </c>
      <c r="B9" s="53" t="s">
        <v>0</v>
      </c>
      <c r="C9" s="53" t="s">
        <v>1</v>
      </c>
      <c r="D9" s="44" t="s">
        <v>158</v>
      </c>
      <c r="E9" s="48" t="s">
        <v>5</v>
      </c>
      <c r="F9" s="50" t="s">
        <v>6</v>
      </c>
      <c r="G9" s="50"/>
      <c r="H9" s="51" t="s">
        <v>7</v>
      </c>
      <c r="I9" s="51"/>
      <c r="J9" s="51" t="s">
        <v>149</v>
      </c>
      <c r="K9" s="51"/>
      <c r="L9" s="51" t="s">
        <v>8</v>
      </c>
      <c r="M9" s="51"/>
      <c r="N9" s="51" t="s">
        <v>148</v>
      </c>
      <c r="O9" s="51"/>
      <c r="P9" s="45" t="s">
        <v>150</v>
      </c>
      <c r="Q9" s="45"/>
      <c r="R9" s="45" t="s">
        <v>151</v>
      </c>
      <c r="S9" s="45"/>
      <c r="T9" s="45" t="s">
        <v>152</v>
      </c>
      <c r="U9" s="45"/>
      <c r="V9" s="51" t="s">
        <v>9</v>
      </c>
      <c r="W9" s="51" t="s">
        <v>10</v>
      </c>
      <c r="X9" s="51" t="s">
        <v>11</v>
      </c>
    </row>
    <row r="10" spans="1:27" ht="27" x14ac:dyDescent="0.25">
      <c r="A10" s="52"/>
      <c r="B10" s="53"/>
      <c r="C10" s="53"/>
      <c r="D10" s="44"/>
      <c r="E10" s="49"/>
      <c r="F10" s="30" t="s">
        <v>2</v>
      </c>
      <c r="G10" s="30" t="s">
        <v>12</v>
      </c>
      <c r="H10" s="30" t="s">
        <v>2</v>
      </c>
      <c r="I10" s="30" t="s">
        <v>12</v>
      </c>
      <c r="J10" s="30" t="s">
        <v>2</v>
      </c>
      <c r="K10" s="30" t="s">
        <v>12</v>
      </c>
      <c r="L10" s="30" t="s">
        <v>2</v>
      </c>
      <c r="M10" s="30" t="s">
        <v>12</v>
      </c>
      <c r="N10" s="30" t="s">
        <v>2</v>
      </c>
      <c r="O10" s="30" t="s">
        <v>12</v>
      </c>
      <c r="P10" s="30" t="s">
        <v>2</v>
      </c>
      <c r="Q10" s="30" t="s">
        <v>12</v>
      </c>
      <c r="R10" s="30" t="s">
        <v>2</v>
      </c>
      <c r="S10" s="30" t="s">
        <v>12</v>
      </c>
      <c r="T10" s="30" t="s">
        <v>2</v>
      </c>
      <c r="U10" s="30" t="s">
        <v>12</v>
      </c>
      <c r="V10" s="51"/>
      <c r="W10" s="51"/>
      <c r="X10" s="51"/>
      <c r="Z10" s="21"/>
    </row>
    <row r="11" spans="1:27" s="8" customFormat="1" ht="13.5" customHeight="1" x14ac:dyDescent="0.25">
      <c r="A11" s="31" t="s">
        <v>155</v>
      </c>
      <c r="B11" s="32" t="s">
        <v>67</v>
      </c>
      <c r="C11" s="32" t="s">
        <v>68</v>
      </c>
      <c r="D11" s="33" t="s">
        <v>159</v>
      </c>
      <c r="E11" s="34" t="s">
        <v>14</v>
      </c>
      <c r="F11" s="35">
        <v>39</v>
      </c>
      <c r="G11" s="35">
        <v>0</v>
      </c>
      <c r="H11" s="35">
        <v>39</v>
      </c>
      <c r="I11" s="35">
        <v>0</v>
      </c>
      <c r="J11" s="35">
        <v>39</v>
      </c>
      <c r="K11" s="35">
        <v>0</v>
      </c>
      <c r="L11" s="35">
        <v>39</v>
      </c>
      <c r="M11" s="35">
        <v>0</v>
      </c>
      <c r="N11" s="35">
        <v>39</v>
      </c>
      <c r="O11" s="35">
        <v>0</v>
      </c>
      <c r="P11" s="35">
        <v>39</v>
      </c>
      <c r="Q11" s="35">
        <v>0</v>
      </c>
      <c r="R11" s="35">
        <v>39</v>
      </c>
      <c r="S11" s="35">
        <v>0</v>
      </c>
      <c r="T11" s="35">
        <v>39</v>
      </c>
      <c r="U11" s="35">
        <v>0</v>
      </c>
      <c r="V11" s="33" t="s">
        <v>15</v>
      </c>
      <c r="W11" s="33" t="s">
        <v>16</v>
      </c>
      <c r="X11" s="31" t="s">
        <v>70</v>
      </c>
      <c r="Y11" s="9"/>
      <c r="Z11" s="9"/>
      <c r="AA11" s="9"/>
    </row>
    <row r="12" spans="1:27" s="8" customFormat="1" ht="13.5" customHeight="1" x14ac:dyDescent="0.25">
      <c r="A12" s="31" t="s">
        <v>156</v>
      </c>
      <c r="B12" s="32" t="s">
        <v>71</v>
      </c>
      <c r="C12" s="32" t="s">
        <v>68</v>
      </c>
      <c r="D12" s="33" t="s">
        <v>159</v>
      </c>
      <c r="E12" s="34" t="s">
        <v>14</v>
      </c>
      <c r="F12" s="35">
        <v>66.95</v>
      </c>
      <c r="G12" s="35">
        <v>0</v>
      </c>
      <c r="H12" s="35">
        <v>61.2</v>
      </c>
      <c r="I12" s="35">
        <v>0</v>
      </c>
      <c r="J12" s="35">
        <v>61.2</v>
      </c>
      <c r="K12" s="35">
        <v>0</v>
      </c>
      <c r="L12" s="35">
        <v>61.2</v>
      </c>
      <c r="M12" s="35">
        <v>0</v>
      </c>
      <c r="N12" s="35">
        <v>61.2</v>
      </c>
      <c r="O12" s="35">
        <v>0</v>
      </c>
      <c r="P12" s="35">
        <v>61.2</v>
      </c>
      <c r="Q12" s="35">
        <v>0</v>
      </c>
      <c r="R12" s="35">
        <v>61.2</v>
      </c>
      <c r="S12" s="35">
        <v>0</v>
      </c>
      <c r="T12" s="35">
        <v>61.2</v>
      </c>
      <c r="U12" s="35">
        <v>0</v>
      </c>
      <c r="V12" s="33" t="s">
        <v>15</v>
      </c>
      <c r="W12" s="33" t="s">
        <v>16</v>
      </c>
      <c r="X12" s="31" t="s">
        <v>72</v>
      </c>
      <c r="Y12" s="9"/>
      <c r="Z12" s="9"/>
      <c r="AA12" s="9"/>
    </row>
    <row r="13" spans="1:27" s="8" customFormat="1" ht="13.5" customHeight="1" x14ac:dyDescent="0.25">
      <c r="A13" s="31" t="s">
        <v>153</v>
      </c>
      <c r="B13" s="32" t="s">
        <v>154</v>
      </c>
      <c r="C13" s="32" t="s">
        <v>23</v>
      </c>
      <c r="D13" s="36" t="s">
        <v>160</v>
      </c>
      <c r="E13" s="34" t="s">
        <v>14</v>
      </c>
      <c r="F13" s="35">
        <v>60.95</v>
      </c>
      <c r="G13" s="35">
        <v>0</v>
      </c>
      <c r="H13" s="35">
        <f>+F13</f>
        <v>60.95</v>
      </c>
      <c r="I13" s="35">
        <v>0</v>
      </c>
      <c r="J13" s="35">
        <f>+F13</f>
        <v>60.95</v>
      </c>
      <c r="K13" s="35">
        <v>0</v>
      </c>
      <c r="L13" s="35">
        <f>+F13</f>
        <v>60.95</v>
      </c>
      <c r="M13" s="35">
        <v>0</v>
      </c>
      <c r="N13" s="35">
        <f>+F13</f>
        <v>60.95</v>
      </c>
      <c r="O13" s="35">
        <v>0</v>
      </c>
      <c r="P13" s="37">
        <f>+F13</f>
        <v>60.95</v>
      </c>
      <c r="Q13" s="35">
        <v>0</v>
      </c>
      <c r="R13" s="35">
        <f>+F13</f>
        <v>60.95</v>
      </c>
      <c r="S13" s="35">
        <v>0</v>
      </c>
      <c r="T13" s="35">
        <f>+F13</f>
        <v>60.95</v>
      </c>
      <c r="U13" s="35">
        <v>0</v>
      </c>
      <c r="V13" s="33" t="s">
        <v>15</v>
      </c>
      <c r="W13" s="33" t="s">
        <v>16</v>
      </c>
      <c r="X13" s="43" t="s">
        <v>157</v>
      </c>
      <c r="Y13" s="9"/>
      <c r="Z13" s="9"/>
      <c r="AA13" s="9"/>
    </row>
    <row r="14" spans="1:27" s="8" customFormat="1" ht="13.5" customHeight="1" x14ac:dyDescent="0.25">
      <c r="A14" s="38">
        <v>1000</v>
      </c>
      <c r="B14" s="32" t="s">
        <v>17</v>
      </c>
      <c r="C14" s="32" t="s">
        <v>18</v>
      </c>
      <c r="D14" s="36" t="s">
        <v>159</v>
      </c>
      <c r="E14" s="34" t="s">
        <v>14</v>
      </c>
      <c r="F14" s="35">
        <v>44.75</v>
      </c>
      <c r="G14" s="35">
        <v>0</v>
      </c>
      <c r="H14" s="35">
        <f t="shared" ref="H14:H18" si="0">+F14</f>
        <v>44.75</v>
      </c>
      <c r="I14" s="35">
        <v>0</v>
      </c>
      <c r="J14" s="35">
        <f t="shared" ref="J14:J18" si="1">+F14</f>
        <v>44.75</v>
      </c>
      <c r="K14" s="35">
        <v>0</v>
      </c>
      <c r="L14" s="35">
        <f t="shared" ref="L14:L18" si="2">+F14</f>
        <v>44.75</v>
      </c>
      <c r="M14" s="35">
        <v>0</v>
      </c>
      <c r="N14" s="35">
        <f t="shared" ref="N14:N18" si="3">+F14</f>
        <v>44.75</v>
      </c>
      <c r="O14" s="35">
        <v>0</v>
      </c>
      <c r="P14" s="37">
        <f t="shared" ref="P14:P18" si="4">+F14</f>
        <v>44.75</v>
      </c>
      <c r="Q14" s="35">
        <v>0</v>
      </c>
      <c r="R14" s="35">
        <f t="shared" ref="R14:R18" si="5">+F14</f>
        <v>44.75</v>
      </c>
      <c r="S14" s="35">
        <v>0</v>
      </c>
      <c r="T14" s="35">
        <f t="shared" ref="T14:T18" si="6">+F14</f>
        <v>44.75</v>
      </c>
      <c r="U14" s="35">
        <v>0</v>
      </c>
      <c r="V14" s="33" t="s">
        <v>15</v>
      </c>
      <c r="W14" s="33" t="s">
        <v>16</v>
      </c>
      <c r="X14" s="31" t="s">
        <v>19</v>
      </c>
      <c r="Y14" s="7"/>
      <c r="Z14" s="7"/>
      <c r="AA14" s="7"/>
    </row>
    <row r="15" spans="1:27" s="8" customFormat="1" ht="13.5" customHeight="1" x14ac:dyDescent="0.25">
      <c r="A15" s="33">
        <v>1001</v>
      </c>
      <c r="B15" s="32" t="s">
        <v>20</v>
      </c>
      <c r="C15" s="32" t="s">
        <v>21</v>
      </c>
      <c r="D15" s="36" t="s">
        <v>160</v>
      </c>
      <c r="E15" s="34" t="s">
        <v>14</v>
      </c>
      <c r="F15" s="35">
        <v>44.63</v>
      </c>
      <c r="G15" s="35">
        <v>0</v>
      </c>
      <c r="H15" s="35">
        <f>+F15</f>
        <v>44.63</v>
      </c>
      <c r="I15" s="35">
        <v>0</v>
      </c>
      <c r="J15" s="35">
        <f>+F15</f>
        <v>44.63</v>
      </c>
      <c r="K15" s="35">
        <v>0</v>
      </c>
      <c r="L15" s="35">
        <f>+F15</f>
        <v>44.63</v>
      </c>
      <c r="M15" s="35">
        <v>0</v>
      </c>
      <c r="N15" s="35">
        <f>+F15</f>
        <v>44.63</v>
      </c>
      <c r="O15" s="35">
        <v>0</v>
      </c>
      <c r="P15" s="37">
        <f>+F15</f>
        <v>44.63</v>
      </c>
      <c r="Q15" s="35">
        <v>0</v>
      </c>
      <c r="R15" s="35">
        <f>+F15</f>
        <v>44.63</v>
      </c>
      <c r="S15" s="35">
        <v>0</v>
      </c>
      <c r="T15" s="35">
        <f>+F15</f>
        <v>44.63</v>
      </c>
      <c r="U15" s="35">
        <v>0</v>
      </c>
      <c r="V15" s="33" t="s">
        <v>15</v>
      </c>
      <c r="W15" s="33" t="s">
        <v>16</v>
      </c>
      <c r="X15" s="31" t="s">
        <v>22</v>
      </c>
      <c r="Y15" s="7"/>
      <c r="Z15" s="7"/>
      <c r="AA15" s="7"/>
    </row>
    <row r="16" spans="1:27" s="8" customFormat="1" ht="13.5" customHeight="1" x14ac:dyDescent="0.25">
      <c r="A16" s="33">
        <v>235</v>
      </c>
      <c r="B16" s="39" t="s">
        <v>167</v>
      </c>
      <c r="C16" s="39" t="s">
        <v>23</v>
      </c>
      <c r="D16" s="36" t="s">
        <v>161</v>
      </c>
      <c r="E16" s="40" t="s">
        <v>14</v>
      </c>
      <c r="F16" s="35">
        <v>38.21</v>
      </c>
      <c r="G16" s="35">
        <v>0</v>
      </c>
      <c r="H16" s="35">
        <f>+F16</f>
        <v>38.21</v>
      </c>
      <c r="I16" s="35">
        <v>0</v>
      </c>
      <c r="J16" s="35">
        <f>+F16</f>
        <v>38.21</v>
      </c>
      <c r="K16" s="35">
        <v>0</v>
      </c>
      <c r="L16" s="35">
        <f>+F16</f>
        <v>38.21</v>
      </c>
      <c r="M16" s="35">
        <v>0</v>
      </c>
      <c r="N16" s="35">
        <f>+F16</f>
        <v>38.21</v>
      </c>
      <c r="O16" s="35">
        <v>0</v>
      </c>
      <c r="P16" s="37">
        <f>+F16</f>
        <v>38.21</v>
      </c>
      <c r="Q16" s="35">
        <v>0</v>
      </c>
      <c r="R16" s="35">
        <f>+F16</f>
        <v>38.21</v>
      </c>
      <c r="S16" s="35">
        <v>0</v>
      </c>
      <c r="T16" s="35">
        <f>+F16</f>
        <v>38.21</v>
      </c>
      <c r="U16" s="35">
        <v>0</v>
      </c>
      <c r="V16" s="36" t="s">
        <v>15</v>
      </c>
      <c r="W16" s="36" t="s">
        <v>16</v>
      </c>
      <c r="X16" s="31" t="s">
        <v>168</v>
      </c>
      <c r="Y16" s="7"/>
      <c r="Z16" s="7"/>
      <c r="AA16" s="7"/>
    </row>
    <row r="17" spans="1:27" s="8" customFormat="1" ht="13.5" customHeight="1" x14ac:dyDescent="0.25">
      <c r="A17" s="33">
        <v>734</v>
      </c>
      <c r="B17" s="32" t="s">
        <v>24</v>
      </c>
      <c r="C17" s="32" t="s">
        <v>25</v>
      </c>
      <c r="D17" s="36" t="s">
        <v>159</v>
      </c>
      <c r="E17" s="34" t="s">
        <v>14</v>
      </c>
      <c r="F17" s="35">
        <v>42.31</v>
      </c>
      <c r="G17" s="35">
        <v>0</v>
      </c>
      <c r="H17" s="35">
        <f t="shared" si="0"/>
        <v>42.31</v>
      </c>
      <c r="I17" s="35">
        <v>0</v>
      </c>
      <c r="J17" s="35">
        <f t="shared" si="1"/>
        <v>42.31</v>
      </c>
      <c r="K17" s="35">
        <v>0</v>
      </c>
      <c r="L17" s="35">
        <f t="shared" si="2"/>
        <v>42.31</v>
      </c>
      <c r="M17" s="35">
        <v>0</v>
      </c>
      <c r="N17" s="35">
        <f t="shared" si="3"/>
        <v>42.31</v>
      </c>
      <c r="O17" s="35">
        <v>0</v>
      </c>
      <c r="P17" s="37">
        <f t="shared" si="4"/>
        <v>42.31</v>
      </c>
      <c r="Q17" s="35">
        <v>0</v>
      </c>
      <c r="R17" s="35">
        <f t="shared" si="5"/>
        <v>42.31</v>
      </c>
      <c r="S17" s="35">
        <v>0</v>
      </c>
      <c r="T17" s="35">
        <f t="shared" si="6"/>
        <v>42.31</v>
      </c>
      <c r="U17" s="35">
        <v>0</v>
      </c>
      <c r="V17" s="33" t="s">
        <v>15</v>
      </c>
      <c r="W17" s="33" t="s">
        <v>16</v>
      </c>
      <c r="X17" s="31" t="s">
        <v>26</v>
      </c>
      <c r="Y17" s="9"/>
      <c r="Z17" s="9"/>
      <c r="AA17" s="9"/>
    </row>
    <row r="18" spans="1:27" s="8" customFormat="1" ht="13.5" customHeight="1" x14ac:dyDescent="0.25">
      <c r="A18" s="33">
        <v>1123</v>
      </c>
      <c r="B18" s="32" t="s">
        <v>143</v>
      </c>
      <c r="C18" s="32" t="s">
        <v>23</v>
      </c>
      <c r="D18" s="36" t="s">
        <v>159</v>
      </c>
      <c r="E18" s="34" t="s">
        <v>14</v>
      </c>
      <c r="F18" s="35">
        <v>48.88</v>
      </c>
      <c r="G18" s="35">
        <v>0</v>
      </c>
      <c r="H18" s="35">
        <f t="shared" si="0"/>
        <v>48.88</v>
      </c>
      <c r="I18" s="35">
        <v>0</v>
      </c>
      <c r="J18" s="35">
        <f t="shared" si="1"/>
        <v>48.88</v>
      </c>
      <c r="K18" s="35">
        <v>0</v>
      </c>
      <c r="L18" s="35">
        <f t="shared" si="2"/>
        <v>48.88</v>
      </c>
      <c r="M18" s="35">
        <v>0</v>
      </c>
      <c r="N18" s="35">
        <f t="shared" si="3"/>
        <v>48.88</v>
      </c>
      <c r="O18" s="35">
        <v>0</v>
      </c>
      <c r="P18" s="37">
        <f t="shared" si="4"/>
        <v>48.88</v>
      </c>
      <c r="Q18" s="35">
        <v>0</v>
      </c>
      <c r="R18" s="35">
        <f t="shared" si="5"/>
        <v>48.88</v>
      </c>
      <c r="S18" s="35">
        <v>0</v>
      </c>
      <c r="T18" s="35">
        <f t="shared" si="6"/>
        <v>48.88</v>
      </c>
      <c r="U18" s="35">
        <v>0</v>
      </c>
      <c r="V18" s="33" t="s">
        <v>15</v>
      </c>
      <c r="W18" s="33" t="s">
        <v>16</v>
      </c>
      <c r="X18" s="31" t="s">
        <v>144</v>
      </c>
      <c r="Y18" s="9"/>
      <c r="Z18" s="9"/>
      <c r="AA18" s="9"/>
    </row>
    <row r="19" spans="1:27" s="8" customFormat="1" ht="14.1" customHeight="1" x14ac:dyDescent="0.25">
      <c r="A19" s="24"/>
      <c r="B19" s="25"/>
      <c r="C19" s="25"/>
      <c r="D19" s="16"/>
      <c r="E19" s="26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8"/>
      <c r="Q19" s="27"/>
      <c r="R19" s="27"/>
      <c r="S19" s="27"/>
      <c r="T19" s="27"/>
      <c r="U19" s="27"/>
      <c r="V19" s="24"/>
      <c r="W19" s="24"/>
      <c r="X19" s="14"/>
      <c r="Y19" s="9"/>
      <c r="Z19" s="9"/>
      <c r="AA19" s="9"/>
    </row>
    <row r="20" spans="1:27" s="13" customFormat="1" ht="14.1" customHeight="1" x14ac:dyDescent="0.25">
      <c r="A20" s="54" t="s">
        <v>27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12"/>
      <c r="Z20" s="12"/>
      <c r="AA20" s="12"/>
    </row>
    <row r="21" spans="1:27" s="11" customFormat="1" ht="22.5" customHeight="1" x14ac:dyDescent="0.25">
      <c r="A21" s="46" t="s">
        <v>4</v>
      </c>
      <c r="B21" s="47" t="s">
        <v>0</v>
      </c>
      <c r="C21" s="47" t="s">
        <v>1</v>
      </c>
      <c r="D21" s="44" t="s">
        <v>158</v>
      </c>
      <c r="E21" s="48" t="s">
        <v>5</v>
      </c>
      <c r="F21" s="50" t="s">
        <v>6</v>
      </c>
      <c r="G21" s="50"/>
      <c r="H21" s="51" t="s">
        <v>7</v>
      </c>
      <c r="I21" s="51"/>
      <c r="J21" s="51" t="s">
        <v>149</v>
      </c>
      <c r="K21" s="51"/>
      <c r="L21" s="51" t="s">
        <v>8</v>
      </c>
      <c r="M21" s="51"/>
      <c r="N21" s="51" t="s">
        <v>148</v>
      </c>
      <c r="O21" s="51"/>
      <c r="P21" s="45" t="s">
        <v>150</v>
      </c>
      <c r="Q21" s="45"/>
      <c r="R21" s="45" t="s">
        <v>151</v>
      </c>
      <c r="S21" s="45"/>
      <c r="T21" s="45" t="s">
        <v>152</v>
      </c>
      <c r="U21" s="45"/>
      <c r="V21" s="51" t="s">
        <v>9</v>
      </c>
      <c r="W21" s="51" t="s">
        <v>10</v>
      </c>
      <c r="X21" s="51" t="s">
        <v>11</v>
      </c>
      <c r="Y21" s="10"/>
      <c r="Z21" s="10"/>
      <c r="AA21" s="10"/>
    </row>
    <row r="22" spans="1:27" s="8" customFormat="1" ht="27" x14ac:dyDescent="0.25">
      <c r="A22" s="46"/>
      <c r="B22" s="47"/>
      <c r="C22" s="47"/>
      <c r="D22" s="44"/>
      <c r="E22" s="49"/>
      <c r="F22" s="30" t="s">
        <v>2</v>
      </c>
      <c r="G22" s="30" t="s">
        <v>163</v>
      </c>
      <c r="H22" s="30" t="s">
        <v>2</v>
      </c>
      <c r="I22" s="30" t="s">
        <v>163</v>
      </c>
      <c r="J22" s="30" t="s">
        <v>2</v>
      </c>
      <c r="K22" s="30" t="s">
        <v>163</v>
      </c>
      <c r="L22" s="30" t="s">
        <v>2</v>
      </c>
      <c r="M22" s="30" t="s">
        <v>163</v>
      </c>
      <c r="N22" s="30" t="s">
        <v>2</v>
      </c>
      <c r="O22" s="30" t="s">
        <v>163</v>
      </c>
      <c r="P22" s="30" t="s">
        <v>2</v>
      </c>
      <c r="Q22" s="30" t="s">
        <v>163</v>
      </c>
      <c r="R22" s="30" t="s">
        <v>2</v>
      </c>
      <c r="S22" s="30" t="s">
        <v>163</v>
      </c>
      <c r="T22" s="30" t="s">
        <v>2</v>
      </c>
      <c r="U22" s="30" t="s">
        <v>163</v>
      </c>
      <c r="V22" s="51"/>
      <c r="W22" s="51"/>
      <c r="X22" s="51"/>
      <c r="Y22" s="9"/>
      <c r="Z22" s="9"/>
      <c r="AA22" s="9"/>
    </row>
    <row r="23" spans="1:27" s="8" customFormat="1" ht="14.1" customHeight="1" x14ac:dyDescent="0.25">
      <c r="A23" s="31" t="s">
        <v>31</v>
      </c>
      <c r="B23" s="32" t="s">
        <v>32</v>
      </c>
      <c r="C23" s="32" t="s">
        <v>23</v>
      </c>
      <c r="D23" s="33" t="s">
        <v>160</v>
      </c>
      <c r="E23" s="33" t="s">
        <v>28</v>
      </c>
      <c r="F23" s="35">
        <v>37.64</v>
      </c>
      <c r="G23" s="35">
        <f>ROUNDDOWN(F23/0.750577,2)</f>
        <v>50.14</v>
      </c>
      <c r="H23" s="35">
        <f>ROUNDDOWN(F23*0.986234,2)</f>
        <v>37.119999999999997</v>
      </c>
      <c r="I23" s="35">
        <f>ROUND(H23/0.75023,2)</f>
        <v>49.48</v>
      </c>
      <c r="J23" s="35">
        <f>+F23*0.993117</f>
        <v>37.380923880000005</v>
      </c>
      <c r="K23" s="35">
        <f>ROUND(G23*0.99336,2)</f>
        <v>49.81</v>
      </c>
      <c r="L23" s="35">
        <f>ROUND(F23*0.92165,2)</f>
        <v>34.69</v>
      </c>
      <c r="M23" s="35">
        <f>ROUND(L23/0.748624,2)</f>
        <v>46.34</v>
      </c>
      <c r="N23" s="35">
        <f>+F23*1.029499</f>
        <v>38.750342359999998</v>
      </c>
      <c r="O23" s="35">
        <f>+G23*1.02804</f>
        <v>51.545925600000004</v>
      </c>
      <c r="P23" s="35">
        <f>+F23*0.858407</f>
        <v>32.310439479999999</v>
      </c>
      <c r="Q23" s="35">
        <f>+G23*0.89077</f>
        <v>44.663207799999995</v>
      </c>
      <c r="R23" s="35">
        <f>+F23*0.83324</f>
        <v>31.3631536</v>
      </c>
      <c r="S23" s="35">
        <f>+G23*0.89594</f>
        <v>44.922431599999996</v>
      </c>
      <c r="T23" s="35">
        <f>+F23*0.869223</f>
        <v>32.717553719999998</v>
      </c>
      <c r="U23" s="35">
        <f>+G23*0.90185</f>
        <v>45.218759000000006</v>
      </c>
      <c r="V23" s="32" t="s">
        <v>29</v>
      </c>
      <c r="W23" s="32" t="s">
        <v>30</v>
      </c>
      <c r="X23" s="31" t="s">
        <v>33</v>
      </c>
      <c r="Y23" s="9"/>
      <c r="Z23" s="9"/>
      <c r="AA23" s="9"/>
    </row>
    <row r="24" spans="1:27" s="8" customFormat="1" ht="14.1" customHeight="1" x14ac:dyDescent="0.25">
      <c r="A24" s="31" t="s">
        <v>164</v>
      </c>
      <c r="B24" s="32" t="s">
        <v>165</v>
      </c>
      <c r="C24" s="32" t="s">
        <v>34</v>
      </c>
      <c r="D24" s="33" t="s">
        <v>159</v>
      </c>
      <c r="E24" s="33" t="s">
        <v>28</v>
      </c>
      <c r="F24" s="35">
        <v>27.84</v>
      </c>
      <c r="G24" s="35">
        <f>ROUNDDOWN(F24/0.750577,2)</f>
        <v>37.090000000000003</v>
      </c>
      <c r="H24" s="35">
        <f>ROUNDDOWN(F24*0.986234,2)</f>
        <v>27.45</v>
      </c>
      <c r="I24" s="35">
        <f>ROUND(H24/0.75023,2)</f>
        <v>36.590000000000003</v>
      </c>
      <c r="J24" s="35">
        <f>+F24*0.993117</f>
        <v>27.648377280000002</v>
      </c>
      <c r="K24" s="35">
        <f>ROUND(G24*0.99336,2)</f>
        <v>36.840000000000003</v>
      </c>
      <c r="L24" s="35">
        <f>ROUND(F24*0.92165,2)</f>
        <v>25.66</v>
      </c>
      <c r="M24" s="35">
        <f>ROUND(L24/0.748624,2)</f>
        <v>34.28</v>
      </c>
      <c r="N24" s="35">
        <f>+F24*1.029499</f>
        <v>28.661252159999997</v>
      </c>
      <c r="O24" s="35">
        <f>+G24*1.02804</f>
        <v>38.130003600000009</v>
      </c>
      <c r="P24" s="35">
        <f>+F24*0.858407</f>
        <v>23.89805088</v>
      </c>
      <c r="Q24" s="35">
        <f>+G24*0.89077</f>
        <v>33.038659299999999</v>
      </c>
      <c r="R24" s="35">
        <f>+F24*0.83324</f>
        <v>23.197401599999999</v>
      </c>
      <c r="S24" s="35">
        <f>+G24*0.89594</f>
        <v>33.230414600000003</v>
      </c>
      <c r="T24" s="35">
        <f>+F24*0.869223</f>
        <v>24.199168319999998</v>
      </c>
      <c r="U24" s="35">
        <f>+G24*0.90185</f>
        <v>33.449616500000005</v>
      </c>
      <c r="V24" s="32" t="s">
        <v>29</v>
      </c>
      <c r="W24" s="32" t="s">
        <v>30</v>
      </c>
      <c r="X24" s="31" t="s">
        <v>166</v>
      </c>
      <c r="Y24" s="9"/>
      <c r="Z24" s="9"/>
      <c r="AA24" s="9"/>
    </row>
    <row r="25" spans="1:27" s="8" customFormat="1" ht="14.1" customHeight="1" x14ac:dyDescent="0.25">
      <c r="A25" s="31" t="s">
        <v>35</v>
      </c>
      <c r="B25" s="32" t="s">
        <v>36</v>
      </c>
      <c r="C25" s="32" t="s">
        <v>37</v>
      </c>
      <c r="D25" s="33" t="s">
        <v>160</v>
      </c>
      <c r="E25" s="33" t="s">
        <v>28</v>
      </c>
      <c r="F25" s="35">
        <v>59.11</v>
      </c>
      <c r="G25" s="35">
        <f t="shared" ref="G25:G33" si="7">ROUNDDOWN(F25/0.750577,2)</f>
        <v>78.75</v>
      </c>
      <c r="H25" s="35">
        <f t="shared" ref="H25:H33" si="8">ROUNDDOWN(F25*0.986234,2)</f>
        <v>58.29</v>
      </c>
      <c r="I25" s="35">
        <f t="shared" ref="I25:I33" si="9">ROUND(H25/0.75023,2)</f>
        <v>77.7</v>
      </c>
      <c r="J25" s="35">
        <f t="shared" ref="J25:J33" si="10">+F25*0.993117</f>
        <v>58.70314587</v>
      </c>
      <c r="K25" s="35">
        <f t="shared" ref="K25:K33" si="11">ROUND(G25*0.99336,2)</f>
        <v>78.23</v>
      </c>
      <c r="L25" s="35">
        <f t="shared" ref="L25:L33" si="12">ROUND(F25*0.92165,2)</f>
        <v>54.48</v>
      </c>
      <c r="M25" s="35">
        <f t="shared" ref="M25:M33" si="13">ROUND(L25/0.748624,2)</f>
        <v>72.77</v>
      </c>
      <c r="N25" s="35">
        <f t="shared" ref="N25:N33" si="14">+F25*1.029499</f>
        <v>60.853685889999994</v>
      </c>
      <c r="O25" s="35">
        <f t="shared" ref="O25:O33" si="15">+G25*1.02804</f>
        <v>80.958150000000003</v>
      </c>
      <c r="P25" s="35">
        <f t="shared" ref="P25:P33" si="16">+F25*0.858407</f>
        <v>50.74043777</v>
      </c>
      <c r="Q25" s="35">
        <f t="shared" ref="Q25:Q33" si="17">+G25*0.89077</f>
        <v>70.14813749999999</v>
      </c>
      <c r="R25" s="35">
        <f t="shared" ref="R25:R33" si="18">+F25*0.83324</f>
        <v>49.2528164</v>
      </c>
      <c r="S25" s="35">
        <f t="shared" ref="S25:S33" si="19">+G25*0.89594</f>
        <v>70.555274999999995</v>
      </c>
      <c r="T25" s="35">
        <f t="shared" ref="T25:T33" si="20">+F25*0.869223</f>
        <v>51.379771529999999</v>
      </c>
      <c r="U25" s="35">
        <f t="shared" ref="U25:U33" si="21">+G25*0.90185</f>
        <v>71.020687500000008</v>
      </c>
      <c r="V25" s="32" t="s">
        <v>29</v>
      </c>
      <c r="W25" s="32" t="s">
        <v>30</v>
      </c>
      <c r="X25" s="31" t="s">
        <v>38</v>
      </c>
      <c r="Y25" s="9"/>
      <c r="Z25" s="9"/>
      <c r="AA25" s="9"/>
    </row>
    <row r="26" spans="1:27" s="8" customFormat="1" ht="14.1" customHeight="1" x14ac:dyDescent="0.25">
      <c r="A26" s="31" t="s">
        <v>39</v>
      </c>
      <c r="B26" s="32" t="s">
        <v>36</v>
      </c>
      <c r="C26" s="32" t="s">
        <v>23</v>
      </c>
      <c r="D26" s="33" t="s">
        <v>160</v>
      </c>
      <c r="E26" s="33" t="s">
        <v>28</v>
      </c>
      <c r="F26" s="35">
        <v>69.48</v>
      </c>
      <c r="G26" s="35">
        <f t="shared" si="7"/>
        <v>92.56</v>
      </c>
      <c r="H26" s="35">
        <f t="shared" si="8"/>
        <v>68.52</v>
      </c>
      <c r="I26" s="35">
        <f t="shared" si="9"/>
        <v>91.33</v>
      </c>
      <c r="J26" s="35">
        <f t="shared" si="10"/>
        <v>69.001769160000009</v>
      </c>
      <c r="K26" s="35">
        <f t="shared" si="11"/>
        <v>91.95</v>
      </c>
      <c r="L26" s="35">
        <f t="shared" si="12"/>
        <v>64.040000000000006</v>
      </c>
      <c r="M26" s="35">
        <f t="shared" si="13"/>
        <v>85.54</v>
      </c>
      <c r="N26" s="35">
        <f t="shared" si="14"/>
        <v>71.529590519999999</v>
      </c>
      <c r="O26" s="35">
        <f t="shared" si="15"/>
        <v>95.155382400000008</v>
      </c>
      <c r="P26" s="35">
        <f t="shared" si="16"/>
        <v>59.642118360000005</v>
      </c>
      <c r="Q26" s="35">
        <f t="shared" si="17"/>
        <v>82.449671199999997</v>
      </c>
      <c r="R26" s="35">
        <f t="shared" si="18"/>
        <v>57.893515200000003</v>
      </c>
      <c r="S26" s="35">
        <f t="shared" si="19"/>
        <v>82.928206399999993</v>
      </c>
      <c r="T26" s="35">
        <f t="shared" si="20"/>
        <v>60.393614040000003</v>
      </c>
      <c r="U26" s="35">
        <f t="shared" si="21"/>
        <v>83.47523600000001</v>
      </c>
      <c r="V26" s="32" t="s">
        <v>29</v>
      </c>
      <c r="W26" s="32" t="s">
        <v>30</v>
      </c>
      <c r="X26" s="31" t="s">
        <v>40</v>
      </c>
      <c r="Y26" s="9"/>
      <c r="Z26" s="20"/>
      <c r="AA26" s="9"/>
    </row>
    <row r="27" spans="1:27" s="11" customFormat="1" ht="14.1" customHeight="1" x14ac:dyDescent="0.25">
      <c r="A27" s="31" t="s">
        <v>41</v>
      </c>
      <c r="B27" s="32" t="s">
        <v>42</v>
      </c>
      <c r="C27" s="32" t="s">
        <v>37</v>
      </c>
      <c r="D27" s="33" t="s">
        <v>161</v>
      </c>
      <c r="E27" s="33" t="s">
        <v>28</v>
      </c>
      <c r="F27" s="35">
        <v>23.27</v>
      </c>
      <c r="G27" s="35">
        <f t="shared" si="7"/>
        <v>31</v>
      </c>
      <c r="H27" s="35">
        <f t="shared" si="8"/>
        <v>22.94</v>
      </c>
      <c r="I27" s="35">
        <f t="shared" si="9"/>
        <v>30.58</v>
      </c>
      <c r="J27" s="35">
        <f t="shared" si="10"/>
        <v>23.10983259</v>
      </c>
      <c r="K27" s="35">
        <f t="shared" si="11"/>
        <v>30.79</v>
      </c>
      <c r="L27" s="35">
        <f t="shared" si="12"/>
        <v>21.45</v>
      </c>
      <c r="M27" s="35">
        <f t="shared" si="13"/>
        <v>28.65</v>
      </c>
      <c r="N27" s="35">
        <f t="shared" si="14"/>
        <v>23.956441729999998</v>
      </c>
      <c r="O27" s="35">
        <f t="shared" si="15"/>
        <v>31.869240000000001</v>
      </c>
      <c r="P27" s="35">
        <f t="shared" si="16"/>
        <v>19.975130889999999</v>
      </c>
      <c r="Q27" s="35">
        <f t="shared" si="17"/>
        <v>27.613869999999999</v>
      </c>
      <c r="R27" s="35">
        <f t="shared" si="18"/>
        <v>19.389494799999998</v>
      </c>
      <c r="S27" s="35">
        <f t="shared" si="19"/>
        <v>27.774139999999999</v>
      </c>
      <c r="T27" s="35">
        <f t="shared" si="20"/>
        <v>20.226819209999999</v>
      </c>
      <c r="U27" s="35">
        <f t="shared" si="21"/>
        <v>27.957350000000002</v>
      </c>
      <c r="V27" s="32" t="s">
        <v>29</v>
      </c>
      <c r="W27" s="32" t="s">
        <v>30</v>
      </c>
      <c r="X27" s="31" t="s">
        <v>43</v>
      </c>
      <c r="Y27" s="10"/>
      <c r="Z27" s="10"/>
      <c r="AA27" s="10"/>
    </row>
    <row r="28" spans="1:27" s="11" customFormat="1" ht="14.1" customHeight="1" x14ac:dyDescent="0.25">
      <c r="A28" s="31" t="s">
        <v>44</v>
      </c>
      <c r="B28" s="32" t="s">
        <v>45</v>
      </c>
      <c r="C28" s="32" t="s">
        <v>34</v>
      </c>
      <c r="D28" s="33" t="s">
        <v>159</v>
      </c>
      <c r="E28" s="33" t="s">
        <v>28</v>
      </c>
      <c r="F28" s="35">
        <v>25.13</v>
      </c>
      <c r="G28" s="35">
        <f t="shared" si="7"/>
        <v>33.479999999999997</v>
      </c>
      <c r="H28" s="35">
        <f t="shared" si="8"/>
        <v>24.78</v>
      </c>
      <c r="I28" s="35">
        <f t="shared" si="9"/>
        <v>33.03</v>
      </c>
      <c r="J28" s="35">
        <f t="shared" si="10"/>
        <v>24.957030209999999</v>
      </c>
      <c r="K28" s="35">
        <f t="shared" si="11"/>
        <v>33.26</v>
      </c>
      <c r="L28" s="35">
        <f t="shared" si="12"/>
        <v>23.16</v>
      </c>
      <c r="M28" s="35">
        <f t="shared" si="13"/>
        <v>30.94</v>
      </c>
      <c r="N28" s="35">
        <f t="shared" si="14"/>
        <v>25.871309869999997</v>
      </c>
      <c r="O28" s="35">
        <f t="shared" si="15"/>
        <v>34.418779199999996</v>
      </c>
      <c r="P28" s="35">
        <f t="shared" si="16"/>
        <v>21.571767909999998</v>
      </c>
      <c r="Q28" s="35">
        <f t="shared" si="17"/>
        <v>29.822979599999996</v>
      </c>
      <c r="R28" s="35">
        <f t="shared" si="18"/>
        <v>20.939321199999998</v>
      </c>
      <c r="S28" s="35">
        <f t="shared" si="19"/>
        <v>29.996071199999996</v>
      </c>
      <c r="T28" s="35">
        <f t="shared" si="20"/>
        <v>21.843573989999999</v>
      </c>
      <c r="U28" s="35">
        <f t="shared" si="21"/>
        <v>30.193937999999999</v>
      </c>
      <c r="V28" s="32" t="s">
        <v>29</v>
      </c>
      <c r="W28" s="32" t="s">
        <v>30</v>
      </c>
      <c r="X28" s="31" t="s">
        <v>46</v>
      </c>
      <c r="Y28" s="10"/>
      <c r="Z28" s="10"/>
      <c r="AA28" s="10"/>
    </row>
    <row r="29" spans="1:27" s="11" customFormat="1" ht="14.1" customHeight="1" x14ac:dyDescent="0.25">
      <c r="A29" s="31" t="s">
        <v>47</v>
      </c>
      <c r="B29" s="32" t="s">
        <v>48</v>
      </c>
      <c r="C29" s="32" t="s">
        <v>34</v>
      </c>
      <c r="D29" s="33" t="s">
        <v>159</v>
      </c>
      <c r="E29" s="33" t="s">
        <v>28</v>
      </c>
      <c r="F29" s="35">
        <v>30.53</v>
      </c>
      <c r="G29" s="35">
        <f t="shared" si="7"/>
        <v>40.67</v>
      </c>
      <c r="H29" s="35">
        <f t="shared" si="8"/>
        <v>30.1</v>
      </c>
      <c r="I29" s="35">
        <f t="shared" si="9"/>
        <v>40.119999999999997</v>
      </c>
      <c r="J29" s="35">
        <f t="shared" si="10"/>
        <v>30.319862010000001</v>
      </c>
      <c r="K29" s="35">
        <f t="shared" si="11"/>
        <v>40.4</v>
      </c>
      <c r="L29" s="35">
        <f t="shared" si="12"/>
        <v>28.14</v>
      </c>
      <c r="M29" s="35">
        <f t="shared" si="13"/>
        <v>37.590000000000003</v>
      </c>
      <c r="N29" s="35">
        <f t="shared" si="14"/>
        <v>31.430604469999999</v>
      </c>
      <c r="O29" s="35">
        <f t="shared" si="15"/>
        <v>41.810386800000003</v>
      </c>
      <c r="P29" s="35">
        <f t="shared" si="16"/>
        <v>26.207165710000002</v>
      </c>
      <c r="Q29" s="35">
        <f t="shared" si="17"/>
        <v>36.227615899999996</v>
      </c>
      <c r="R29" s="35">
        <f t="shared" si="18"/>
        <v>25.438817199999999</v>
      </c>
      <c r="S29" s="35">
        <f t="shared" si="19"/>
        <v>36.437879799999997</v>
      </c>
      <c r="T29" s="35">
        <f t="shared" si="20"/>
        <v>26.537378189999998</v>
      </c>
      <c r="U29" s="35">
        <f t="shared" si="21"/>
        <v>36.678239500000004</v>
      </c>
      <c r="V29" s="32" t="s">
        <v>29</v>
      </c>
      <c r="W29" s="32" t="s">
        <v>30</v>
      </c>
      <c r="X29" s="31" t="s">
        <v>49</v>
      </c>
      <c r="Y29" s="10"/>
      <c r="Z29" s="10"/>
      <c r="AA29" s="10"/>
    </row>
    <row r="30" spans="1:27" s="11" customFormat="1" ht="14.1" customHeight="1" x14ac:dyDescent="0.25">
      <c r="A30" s="31" t="s">
        <v>50</v>
      </c>
      <c r="B30" s="32" t="s">
        <v>51</v>
      </c>
      <c r="C30" s="32" t="s">
        <v>52</v>
      </c>
      <c r="D30" s="33" t="s">
        <v>160</v>
      </c>
      <c r="E30" s="33" t="s">
        <v>28</v>
      </c>
      <c r="F30" s="35">
        <v>32.479999999999997</v>
      </c>
      <c r="G30" s="35">
        <f t="shared" si="7"/>
        <v>43.27</v>
      </c>
      <c r="H30" s="35">
        <f t="shared" si="8"/>
        <v>32.03</v>
      </c>
      <c r="I30" s="35">
        <f t="shared" si="9"/>
        <v>42.69</v>
      </c>
      <c r="J30" s="35">
        <f t="shared" si="10"/>
        <v>32.256440159999997</v>
      </c>
      <c r="K30" s="35">
        <f t="shared" si="11"/>
        <v>42.98</v>
      </c>
      <c r="L30" s="35">
        <f t="shared" si="12"/>
        <v>29.94</v>
      </c>
      <c r="M30" s="35">
        <f t="shared" si="13"/>
        <v>39.99</v>
      </c>
      <c r="N30" s="35">
        <f t="shared" si="14"/>
        <v>33.438127519999995</v>
      </c>
      <c r="O30" s="35">
        <f t="shared" si="15"/>
        <v>44.483290800000006</v>
      </c>
      <c r="P30" s="35">
        <f t="shared" si="16"/>
        <v>27.881059359999998</v>
      </c>
      <c r="Q30" s="35">
        <f t="shared" si="17"/>
        <v>38.543617900000001</v>
      </c>
      <c r="R30" s="35">
        <f t="shared" si="18"/>
        <v>27.063635199999997</v>
      </c>
      <c r="S30" s="35">
        <f t="shared" si="19"/>
        <v>38.7673238</v>
      </c>
      <c r="T30" s="35">
        <f t="shared" si="20"/>
        <v>28.232363039999996</v>
      </c>
      <c r="U30" s="35">
        <f t="shared" si="21"/>
        <v>39.023049500000006</v>
      </c>
      <c r="V30" s="32" t="s">
        <v>29</v>
      </c>
      <c r="W30" s="32" t="s">
        <v>30</v>
      </c>
      <c r="X30" s="31" t="s">
        <v>53</v>
      </c>
      <c r="Y30" s="10"/>
      <c r="Z30" s="10"/>
      <c r="AA30" s="10"/>
    </row>
    <row r="31" spans="1:27" s="11" customFormat="1" ht="14.1" customHeight="1" x14ac:dyDescent="0.25">
      <c r="A31" s="31" t="s">
        <v>54</v>
      </c>
      <c r="B31" s="32" t="s">
        <v>55</v>
      </c>
      <c r="C31" s="32" t="s">
        <v>23</v>
      </c>
      <c r="D31" s="33" t="s">
        <v>160</v>
      </c>
      <c r="E31" s="33" t="s">
        <v>28</v>
      </c>
      <c r="F31" s="35">
        <v>66.900000000000006</v>
      </c>
      <c r="G31" s="35">
        <f t="shared" si="7"/>
        <v>89.13</v>
      </c>
      <c r="H31" s="35">
        <f t="shared" si="8"/>
        <v>65.97</v>
      </c>
      <c r="I31" s="35">
        <f t="shared" si="9"/>
        <v>87.93</v>
      </c>
      <c r="J31" s="35">
        <f t="shared" si="10"/>
        <v>66.439527300000009</v>
      </c>
      <c r="K31" s="35">
        <f t="shared" si="11"/>
        <v>88.54</v>
      </c>
      <c r="L31" s="35">
        <f t="shared" si="12"/>
        <v>61.66</v>
      </c>
      <c r="M31" s="35">
        <f t="shared" si="13"/>
        <v>82.36</v>
      </c>
      <c r="N31" s="35">
        <f t="shared" si="14"/>
        <v>68.873483100000001</v>
      </c>
      <c r="O31" s="35">
        <f t="shared" si="15"/>
        <v>91.629205200000001</v>
      </c>
      <c r="P31" s="35">
        <f t="shared" si="16"/>
        <v>57.42742830000001</v>
      </c>
      <c r="Q31" s="35">
        <f t="shared" si="17"/>
        <v>79.394330099999991</v>
      </c>
      <c r="R31" s="35">
        <f t="shared" si="18"/>
        <v>55.743756000000005</v>
      </c>
      <c r="S31" s="35">
        <f t="shared" si="19"/>
        <v>79.855132199999986</v>
      </c>
      <c r="T31" s="35">
        <f t="shared" si="20"/>
        <v>58.151018700000002</v>
      </c>
      <c r="U31" s="35">
        <f t="shared" si="21"/>
        <v>80.381890499999997</v>
      </c>
      <c r="V31" s="32" t="s">
        <v>29</v>
      </c>
      <c r="W31" s="32" t="s">
        <v>30</v>
      </c>
      <c r="X31" s="31" t="s">
        <v>56</v>
      </c>
      <c r="Y31" s="10"/>
      <c r="Z31" s="10"/>
      <c r="AA31" s="10"/>
    </row>
    <row r="32" spans="1:27" s="11" customFormat="1" ht="14.1" customHeight="1" x14ac:dyDescent="0.25">
      <c r="A32" s="31" t="s">
        <v>57</v>
      </c>
      <c r="B32" s="39" t="s">
        <v>58</v>
      </c>
      <c r="C32" s="39" t="s">
        <v>23</v>
      </c>
      <c r="D32" s="36" t="s">
        <v>160</v>
      </c>
      <c r="E32" s="33" t="s">
        <v>28</v>
      </c>
      <c r="F32" s="35">
        <v>53.85</v>
      </c>
      <c r="G32" s="35">
        <f t="shared" si="7"/>
        <v>71.739999999999995</v>
      </c>
      <c r="H32" s="35">
        <f t="shared" si="8"/>
        <v>53.1</v>
      </c>
      <c r="I32" s="35">
        <f t="shared" si="9"/>
        <v>70.78</v>
      </c>
      <c r="J32" s="35">
        <f t="shared" si="10"/>
        <v>53.479350450000005</v>
      </c>
      <c r="K32" s="35">
        <f t="shared" si="11"/>
        <v>71.260000000000005</v>
      </c>
      <c r="L32" s="35">
        <f t="shared" si="12"/>
        <v>49.63</v>
      </c>
      <c r="M32" s="35">
        <f t="shared" si="13"/>
        <v>66.290000000000006</v>
      </c>
      <c r="N32" s="35">
        <f t="shared" si="14"/>
        <v>55.43852115</v>
      </c>
      <c r="O32" s="35">
        <f t="shared" si="15"/>
        <v>73.751589600000003</v>
      </c>
      <c r="P32" s="35">
        <f t="shared" si="16"/>
        <v>46.225216950000004</v>
      </c>
      <c r="Q32" s="35">
        <f t="shared" si="17"/>
        <v>63.903839799999993</v>
      </c>
      <c r="R32" s="35">
        <f t="shared" si="18"/>
        <v>44.869973999999999</v>
      </c>
      <c r="S32" s="35">
        <f t="shared" si="19"/>
        <v>64.274735599999985</v>
      </c>
      <c r="T32" s="35">
        <f t="shared" si="20"/>
        <v>46.807658549999999</v>
      </c>
      <c r="U32" s="35">
        <f t="shared" si="21"/>
        <v>64.698718999999997</v>
      </c>
      <c r="V32" s="39" t="s">
        <v>29</v>
      </c>
      <c r="W32" s="39" t="s">
        <v>30</v>
      </c>
      <c r="X32" s="31" t="s">
        <v>59</v>
      </c>
      <c r="Y32" s="10"/>
      <c r="Z32" s="10"/>
      <c r="AA32" s="10"/>
    </row>
    <row r="33" spans="1:27" s="8" customFormat="1" x14ac:dyDescent="0.25">
      <c r="A33" s="31" t="s">
        <v>60</v>
      </c>
      <c r="B33" s="39" t="s">
        <v>61</v>
      </c>
      <c r="C33" s="39" t="s">
        <v>23</v>
      </c>
      <c r="D33" s="36" t="s">
        <v>159</v>
      </c>
      <c r="E33" s="33" t="s">
        <v>28</v>
      </c>
      <c r="F33" s="35">
        <f>40.47*1.15</f>
        <v>46.540499999999994</v>
      </c>
      <c r="G33" s="35">
        <f t="shared" si="7"/>
        <v>62</v>
      </c>
      <c r="H33" s="35">
        <f t="shared" si="8"/>
        <v>45.89</v>
      </c>
      <c r="I33" s="35">
        <f t="shared" si="9"/>
        <v>61.17</v>
      </c>
      <c r="J33" s="35">
        <f t="shared" si="10"/>
        <v>46.220161738499996</v>
      </c>
      <c r="K33" s="35">
        <f t="shared" si="11"/>
        <v>61.59</v>
      </c>
      <c r="L33" s="35">
        <f t="shared" si="12"/>
        <v>42.89</v>
      </c>
      <c r="M33" s="35">
        <f t="shared" si="13"/>
        <v>57.29</v>
      </c>
      <c r="N33" s="35">
        <f t="shared" si="14"/>
        <v>47.913398209499995</v>
      </c>
      <c r="O33" s="35">
        <f t="shared" si="15"/>
        <v>63.738480000000003</v>
      </c>
      <c r="P33" s="35">
        <f t="shared" si="16"/>
        <v>39.950690983499996</v>
      </c>
      <c r="Q33" s="35">
        <f t="shared" si="17"/>
        <v>55.227739999999997</v>
      </c>
      <c r="R33" s="35">
        <f t="shared" si="18"/>
        <v>38.779406219999991</v>
      </c>
      <c r="S33" s="35">
        <f t="shared" si="19"/>
        <v>55.548279999999998</v>
      </c>
      <c r="T33" s="35">
        <f t="shared" si="20"/>
        <v>40.454073031499995</v>
      </c>
      <c r="U33" s="35">
        <f t="shared" si="21"/>
        <v>55.914700000000003</v>
      </c>
      <c r="V33" s="39" t="s">
        <v>29</v>
      </c>
      <c r="W33" s="39" t="s">
        <v>30</v>
      </c>
      <c r="X33" s="31" t="s">
        <v>62</v>
      </c>
      <c r="Y33" s="9"/>
      <c r="Z33" s="9"/>
      <c r="AA33" s="9"/>
    </row>
    <row r="34" spans="1:27" s="8" customFormat="1" ht="12.75" customHeight="1" x14ac:dyDescent="0.25">
      <c r="A34" s="14"/>
      <c r="B34" s="15"/>
      <c r="C34" s="15"/>
      <c r="D34" s="16"/>
      <c r="E34" s="24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15"/>
      <c r="W34" s="15"/>
      <c r="X34" s="14"/>
      <c r="Y34" s="9"/>
      <c r="Z34" s="9"/>
      <c r="AA34" s="9"/>
    </row>
    <row r="35" spans="1:27" s="8" customFormat="1" x14ac:dyDescent="0.25">
      <c r="A35" s="54" t="s">
        <v>63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9"/>
      <c r="Z35" s="9"/>
      <c r="AA35" s="9"/>
    </row>
    <row r="36" spans="1:27" s="8" customFormat="1" ht="22.5" customHeight="1" x14ac:dyDescent="0.25">
      <c r="A36" s="46" t="s">
        <v>4</v>
      </c>
      <c r="B36" s="47" t="s">
        <v>0</v>
      </c>
      <c r="C36" s="47" t="s">
        <v>1</v>
      </c>
      <c r="D36" s="44" t="s">
        <v>158</v>
      </c>
      <c r="E36" s="48" t="s">
        <v>5</v>
      </c>
      <c r="F36" s="50" t="s">
        <v>6</v>
      </c>
      <c r="G36" s="50"/>
      <c r="H36" s="51" t="s">
        <v>7</v>
      </c>
      <c r="I36" s="51"/>
      <c r="J36" s="51" t="s">
        <v>149</v>
      </c>
      <c r="K36" s="51"/>
      <c r="L36" s="51" t="s">
        <v>8</v>
      </c>
      <c r="M36" s="51"/>
      <c r="N36" s="51" t="s">
        <v>148</v>
      </c>
      <c r="O36" s="51"/>
      <c r="P36" s="45" t="s">
        <v>150</v>
      </c>
      <c r="Q36" s="45"/>
      <c r="R36" s="45" t="s">
        <v>151</v>
      </c>
      <c r="S36" s="45"/>
      <c r="T36" s="45" t="s">
        <v>152</v>
      </c>
      <c r="U36" s="45"/>
      <c r="V36" s="51" t="s">
        <v>9</v>
      </c>
      <c r="W36" s="51" t="s">
        <v>10</v>
      </c>
      <c r="X36" s="51" t="s">
        <v>11</v>
      </c>
      <c r="Y36" s="9"/>
      <c r="Z36" s="9"/>
      <c r="AA36" s="9"/>
    </row>
    <row r="37" spans="1:27" s="8" customFormat="1" ht="27" x14ac:dyDescent="0.25">
      <c r="A37" s="46"/>
      <c r="B37" s="47"/>
      <c r="C37" s="47"/>
      <c r="D37" s="44"/>
      <c r="E37" s="49"/>
      <c r="F37" s="30" t="s">
        <v>2</v>
      </c>
      <c r="G37" s="30" t="s">
        <v>163</v>
      </c>
      <c r="H37" s="30" t="s">
        <v>2</v>
      </c>
      <c r="I37" s="30" t="s">
        <v>163</v>
      </c>
      <c r="J37" s="30" t="s">
        <v>2</v>
      </c>
      <c r="K37" s="30" t="s">
        <v>163</v>
      </c>
      <c r="L37" s="30" t="s">
        <v>2</v>
      </c>
      <c r="M37" s="30" t="s">
        <v>163</v>
      </c>
      <c r="N37" s="30" t="s">
        <v>2</v>
      </c>
      <c r="O37" s="30" t="s">
        <v>163</v>
      </c>
      <c r="P37" s="30" t="s">
        <v>2</v>
      </c>
      <c r="Q37" s="30" t="s">
        <v>163</v>
      </c>
      <c r="R37" s="30" t="s">
        <v>2</v>
      </c>
      <c r="S37" s="30" t="s">
        <v>163</v>
      </c>
      <c r="T37" s="30" t="s">
        <v>2</v>
      </c>
      <c r="U37" s="30" t="s">
        <v>163</v>
      </c>
      <c r="V37" s="51"/>
      <c r="W37" s="51"/>
      <c r="X37" s="51"/>
      <c r="Y37" s="9"/>
      <c r="Z37" s="9"/>
      <c r="AA37" s="9"/>
    </row>
    <row r="38" spans="1:27" s="8" customFormat="1" x14ac:dyDescent="0.25">
      <c r="A38" s="31" t="s">
        <v>74</v>
      </c>
      <c r="B38" s="41" t="s">
        <v>75</v>
      </c>
      <c r="C38" s="32" t="s">
        <v>76</v>
      </c>
      <c r="D38" s="33" t="s">
        <v>159</v>
      </c>
      <c r="E38" s="33" t="s">
        <v>28</v>
      </c>
      <c r="F38" s="35">
        <v>23.0625</v>
      </c>
      <c r="G38" s="35">
        <f>ROUNDDOWN(F38/0.750577,2)</f>
        <v>30.72</v>
      </c>
      <c r="H38" s="35">
        <f>ROUNDDOWN(F38*0.986234,2)</f>
        <v>22.74</v>
      </c>
      <c r="I38" s="35">
        <f>ROUND(H38/0.75023,2)</f>
        <v>30.31</v>
      </c>
      <c r="J38" s="35">
        <f>+F38*0.993117</f>
        <v>22.9037608125</v>
      </c>
      <c r="K38" s="35">
        <f>+J38/0.750402</f>
        <v>30.521987964451053</v>
      </c>
      <c r="L38" s="35">
        <f>ROUND(F38*0.92165,2)</f>
        <v>21.26</v>
      </c>
      <c r="M38" s="35">
        <f>ROUND(L38/0.748624,2)</f>
        <v>28.4</v>
      </c>
      <c r="N38" s="35">
        <f>+F38*1.029499</f>
        <v>23.7428206875</v>
      </c>
      <c r="O38" s="35">
        <f>ROUND(N38/0.751296,2)</f>
        <v>31.6</v>
      </c>
      <c r="P38" s="35">
        <f>+F38*0.858391082</f>
        <v>19.796644328625</v>
      </c>
      <c r="Q38" s="35">
        <f>+G38*0.890773406</f>
        <v>27.364559032319999</v>
      </c>
      <c r="R38" s="35">
        <f>+F38*0.863498483</f>
        <v>19.9144337641875</v>
      </c>
      <c r="S38" s="35">
        <f>+G38*0.895900064</f>
        <v>27.522049966079997</v>
      </c>
      <c r="T38" s="35">
        <f>+F38*0.869223206</f>
        <v>20.046460188375001</v>
      </c>
      <c r="U38" s="35">
        <f>+G38*0.901845019</f>
        <v>27.704678983680001</v>
      </c>
      <c r="V38" s="33" t="s">
        <v>73</v>
      </c>
      <c r="W38" s="33" t="s">
        <v>66</v>
      </c>
      <c r="X38" s="31" t="s">
        <v>77</v>
      </c>
      <c r="Y38" s="23"/>
      <c r="Z38" s="9"/>
      <c r="AA38" s="9"/>
    </row>
    <row r="39" spans="1:27" s="8" customFormat="1" x14ac:dyDescent="0.25">
      <c r="A39" s="31" t="s">
        <v>78</v>
      </c>
      <c r="B39" s="41" t="s">
        <v>79</v>
      </c>
      <c r="C39" s="32" t="s">
        <v>37</v>
      </c>
      <c r="D39" s="33" t="s">
        <v>160</v>
      </c>
      <c r="E39" s="33" t="s">
        <v>28</v>
      </c>
      <c r="F39" s="35">
        <v>39.217500000000001</v>
      </c>
      <c r="G39" s="35">
        <f t="shared" ref="G39:G57" si="22">ROUNDDOWN(F39/0.750577,2)</f>
        <v>52.24</v>
      </c>
      <c r="H39" s="35">
        <f t="shared" ref="H39:H50" si="23">ROUNDDOWN(F39*0.986234,2)</f>
        <v>38.67</v>
      </c>
      <c r="I39" s="35">
        <f t="shared" ref="I39:I43" si="24">ROUND(H39/0.75023,2)</f>
        <v>51.54</v>
      </c>
      <c r="J39" s="35">
        <f t="shared" ref="J39:J57" si="25">+F39*0.993117</f>
        <v>38.947565947500003</v>
      </c>
      <c r="K39" s="35">
        <f>+J39/0.750402</f>
        <v>51.902268314183601</v>
      </c>
      <c r="L39" s="35">
        <f>ROUND(F39*0.92165,2)</f>
        <v>36.14</v>
      </c>
      <c r="M39" s="35">
        <f t="shared" ref="M39:M57" si="26">ROUND(L39/0.748624,2)</f>
        <v>48.28</v>
      </c>
      <c r="N39" s="35">
        <f t="shared" ref="N39:N57" si="27">+F39*1.029499</f>
        <v>40.3743770325</v>
      </c>
      <c r="O39" s="35">
        <f t="shared" ref="O39:O50" si="28">ROUND(N39/0.751296,2)</f>
        <v>53.74</v>
      </c>
      <c r="P39" s="35">
        <f t="shared" ref="P39:P50" si="29">+F39*0.858391082</f>
        <v>33.663952258335001</v>
      </c>
      <c r="Q39" s="35">
        <f t="shared" ref="Q39:Q50" si="30">+G39*0.890773406</f>
        <v>46.534002729440004</v>
      </c>
      <c r="R39" s="35">
        <f t="shared" ref="R39:R50" si="31">+F39*0.863498483</f>
        <v>33.8642517570525</v>
      </c>
      <c r="S39" s="35">
        <f t="shared" ref="S39:S49" si="32">+G39*0.895900064</f>
        <v>46.801819343360002</v>
      </c>
      <c r="T39" s="35">
        <f t="shared" ref="T39:T50" si="33">+F39*0.869223206</f>
        <v>34.088761081305002</v>
      </c>
      <c r="U39" s="35">
        <f t="shared" ref="U39:U50" si="34">+G39*0.901845019</f>
        <v>47.112383792560003</v>
      </c>
      <c r="V39" s="33" t="s">
        <v>80</v>
      </c>
      <c r="W39" s="33" t="s">
        <v>66</v>
      </c>
      <c r="X39" s="31" t="s">
        <v>81</v>
      </c>
      <c r="Y39" s="23"/>
      <c r="Z39" s="9"/>
      <c r="AA39" s="9"/>
    </row>
    <row r="40" spans="1:27" s="8" customFormat="1" x14ac:dyDescent="0.25">
      <c r="A40" s="31" t="s">
        <v>82</v>
      </c>
      <c r="B40" s="41" t="s">
        <v>83</v>
      </c>
      <c r="C40" s="32" t="s">
        <v>84</v>
      </c>
      <c r="D40" s="33" t="s">
        <v>161</v>
      </c>
      <c r="E40" s="33" t="s">
        <v>28</v>
      </c>
      <c r="F40" s="35">
        <v>25.076249999999998</v>
      </c>
      <c r="G40" s="35">
        <f t="shared" si="22"/>
        <v>33.4</v>
      </c>
      <c r="H40" s="35">
        <f t="shared" si="23"/>
        <v>24.73</v>
      </c>
      <c r="I40" s="35">
        <f t="shared" si="24"/>
        <v>32.96</v>
      </c>
      <c r="J40" s="35">
        <f t="shared" si="25"/>
        <v>24.90365017125</v>
      </c>
      <c r="K40" s="35">
        <f>+J40/0.750402</f>
        <v>33.187078620859218</v>
      </c>
      <c r="L40" s="35">
        <f>ROUND(F40*0.92165,2)+0.01</f>
        <v>23.12</v>
      </c>
      <c r="M40" s="35">
        <f t="shared" si="26"/>
        <v>30.88</v>
      </c>
      <c r="N40" s="35">
        <f t="shared" si="27"/>
        <v>25.815974298749996</v>
      </c>
      <c r="O40" s="35">
        <f t="shared" si="28"/>
        <v>34.36</v>
      </c>
      <c r="P40" s="35">
        <f t="shared" si="29"/>
        <v>21.525229370002499</v>
      </c>
      <c r="Q40" s="35">
        <f t="shared" si="30"/>
        <v>29.751831760399998</v>
      </c>
      <c r="R40" s="35">
        <f t="shared" si="31"/>
        <v>21.653303834328749</v>
      </c>
      <c r="S40" s="35">
        <f t="shared" si="32"/>
        <v>29.923062137599999</v>
      </c>
      <c r="T40" s="35">
        <f t="shared" si="33"/>
        <v>21.7968584194575</v>
      </c>
      <c r="U40" s="35">
        <f t="shared" si="34"/>
        <v>30.121623634599999</v>
      </c>
      <c r="V40" s="33" t="s">
        <v>80</v>
      </c>
      <c r="W40" s="33" t="s">
        <v>66</v>
      </c>
      <c r="X40" s="31" t="s">
        <v>85</v>
      </c>
      <c r="Y40" s="23"/>
      <c r="Z40" s="9"/>
      <c r="AA40" s="9"/>
    </row>
    <row r="41" spans="1:27" s="8" customFormat="1" x14ac:dyDescent="0.25">
      <c r="A41" s="31" t="s">
        <v>86</v>
      </c>
      <c r="B41" s="41" t="s">
        <v>87</v>
      </c>
      <c r="C41" s="32" t="s">
        <v>23</v>
      </c>
      <c r="D41" s="33" t="s">
        <v>160</v>
      </c>
      <c r="E41" s="33" t="s">
        <v>28</v>
      </c>
      <c r="F41" s="35">
        <v>19.11</v>
      </c>
      <c r="G41" s="35">
        <f t="shared" si="22"/>
        <v>25.46</v>
      </c>
      <c r="H41" s="35">
        <f t="shared" si="23"/>
        <v>18.84</v>
      </c>
      <c r="I41" s="35">
        <f t="shared" si="24"/>
        <v>25.11</v>
      </c>
      <c r="J41" s="35">
        <f t="shared" si="25"/>
        <v>18.978465870000001</v>
      </c>
      <c r="K41" s="35">
        <f>+J41/0.750402</f>
        <v>25.291065149080094</v>
      </c>
      <c r="L41" s="35">
        <f>ROUND(F41*0.92165,2)-0.01</f>
        <v>17.599999999999998</v>
      </c>
      <c r="M41" s="35">
        <f t="shared" si="26"/>
        <v>23.51</v>
      </c>
      <c r="N41" s="35">
        <f t="shared" si="27"/>
        <v>19.67372589</v>
      </c>
      <c r="O41" s="35">
        <f t="shared" si="28"/>
        <v>26.19</v>
      </c>
      <c r="P41" s="35">
        <f t="shared" si="29"/>
        <v>16.403853577020001</v>
      </c>
      <c r="Q41" s="35">
        <f t="shared" si="30"/>
        <v>22.67909091676</v>
      </c>
      <c r="R41" s="35">
        <f t="shared" si="31"/>
        <v>16.501456010129999</v>
      </c>
      <c r="S41" s="35">
        <f t="shared" si="32"/>
        <v>22.80961562944</v>
      </c>
      <c r="T41" s="35">
        <f t="shared" si="33"/>
        <v>16.610855466659999</v>
      </c>
      <c r="U41" s="35">
        <f t="shared" si="34"/>
        <v>22.960974183740003</v>
      </c>
      <c r="V41" s="33" t="s">
        <v>69</v>
      </c>
      <c r="W41" s="33" t="s">
        <v>66</v>
      </c>
      <c r="X41" s="31" t="s">
        <v>88</v>
      </c>
      <c r="Y41" s="23"/>
      <c r="Z41" s="9"/>
      <c r="AA41" s="9"/>
    </row>
    <row r="42" spans="1:27" s="8" customFormat="1" x14ac:dyDescent="0.25">
      <c r="A42" s="31" t="s">
        <v>89</v>
      </c>
      <c r="B42" s="41" t="s">
        <v>87</v>
      </c>
      <c r="C42" s="32" t="s">
        <v>37</v>
      </c>
      <c r="D42" s="33" t="s">
        <v>160</v>
      </c>
      <c r="E42" s="33" t="s">
        <v>28</v>
      </c>
      <c r="F42" s="35">
        <v>12.734999999999999</v>
      </c>
      <c r="G42" s="35">
        <f t="shared" si="22"/>
        <v>16.96</v>
      </c>
      <c r="H42" s="35">
        <f t="shared" si="23"/>
        <v>12.55</v>
      </c>
      <c r="I42" s="35">
        <f t="shared" si="24"/>
        <v>16.73</v>
      </c>
      <c r="J42" s="35">
        <f t="shared" si="25"/>
        <v>12.647344994999999</v>
      </c>
      <c r="K42" s="35">
        <f t="shared" ref="K42:K50" si="35">+J42/0.750402</f>
        <v>16.854092866223702</v>
      </c>
      <c r="L42" s="35">
        <f t="shared" ref="L42:L50" si="36">ROUND(F42*0.92165,2)</f>
        <v>11.74</v>
      </c>
      <c r="M42" s="35">
        <f t="shared" si="26"/>
        <v>15.68</v>
      </c>
      <c r="N42" s="35">
        <f t="shared" si="27"/>
        <v>13.110669764999999</v>
      </c>
      <c r="O42" s="35">
        <f t="shared" si="28"/>
        <v>17.45</v>
      </c>
      <c r="P42" s="35">
        <f t="shared" si="29"/>
        <v>10.93161042927</v>
      </c>
      <c r="Q42" s="35">
        <f t="shared" si="30"/>
        <v>15.10751696576</v>
      </c>
      <c r="R42" s="35">
        <f t="shared" si="31"/>
        <v>10.996653181005</v>
      </c>
      <c r="S42" s="35">
        <f t="shared" si="32"/>
        <v>15.194465085440001</v>
      </c>
      <c r="T42" s="35">
        <f t="shared" si="33"/>
        <v>11.06955752841</v>
      </c>
      <c r="U42" s="35">
        <f t="shared" si="34"/>
        <v>15.295291522240001</v>
      </c>
      <c r="V42" s="33" t="s">
        <v>69</v>
      </c>
      <c r="W42" s="33" t="s">
        <v>66</v>
      </c>
      <c r="X42" s="31" t="s">
        <v>90</v>
      </c>
      <c r="Y42" s="23"/>
      <c r="Z42" s="9"/>
      <c r="AA42" s="9"/>
    </row>
    <row r="43" spans="1:27" s="8" customFormat="1" x14ac:dyDescent="0.25">
      <c r="A43" s="31" t="s">
        <v>91</v>
      </c>
      <c r="B43" s="41" t="s">
        <v>92</v>
      </c>
      <c r="C43" s="32" t="s">
        <v>93</v>
      </c>
      <c r="D43" s="33" t="s">
        <v>160</v>
      </c>
      <c r="E43" s="33" t="s">
        <v>28</v>
      </c>
      <c r="F43" s="35">
        <v>8.19</v>
      </c>
      <c r="G43" s="35">
        <f t="shared" si="22"/>
        <v>10.91</v>
      </c>
      <c r="H43" s="35">
        <f t="shared" si="23"/>
        <v>8.07</v>
      </c>
      <c r="I43" s="35">
        <f t="shared" si="24"/>
        <v>10.76</v>
      </c>
      <c r="J43" s="35">
        <f t="shared" si="25"/>
        <v>8.1336282299999993</v>
      </c>
      <c r="K43" s="35">
        <f t="shared" si="35"/>
        <v>10.839027921034324</v>
      </c>
      <c r="L43" s="35">
        <f t="shared" si="36"/>
        <v>7.55</v>
      </c>
      <c r="M43" s="35">
        <f t="shared" si="26"/>
        <v>10.09</v>
      </c>
      <c r="N43" s="35">
        <f t="shared" si="27"/>
        <v>8.4315968099999985</v>
      </c>
      <c r="O43" s="35">
        <f t="shared" si="28"/>
        <v>11.22</v>
      </c>
      <c r="P43" s="35">
        <f t="shared" si="29"/>
        <v>7.0302229615799998</v>
      </c>
      <c r="Q43" s="35">
        <f t="shared" si="30"/>
        <v>9.7183378594600001</v>
      </c>
      <c r="R43" s="35">
        <f t="shared" si="31"/>
        <v>7.072052575769999</v>
      </c>
      <c r="S43" s="35">
        <f t="shared" si="32"/>
        <v>9.7742696982399995</v>
      </c>
      <c r="T43" s="35">
        <f t="shared" si="33"/>
        <v>7.1189380571399994</v>
      </c>
      <c r="U43" s="35">
        <f t="shared" si="34"/>
        <v>9.8391291572900013</v>
      </c>
      <c r="V43" s="33" t="s">
        <v>69</v>
      </c>
      <c r="W43" s="33" t="s">
        <v>66</v>
      </c>
      <c r="X43" s="31" t="s">
        <v>94</v>
      </c>
      <c r="Y43" s="23"/>
      <c r="Z43" s="9"/>
      <c r="AA43" s="9"/>
    </row>
    <row r="44" spans="1:27" s="8" customFormat="1" x14ac:dyDescent="0.25">
      <c r="A44" s="31" t="s">
        <v>95</v>
      </c>
      <c r="B44" s="41" t="s">
        <v>96</v>
      </c>
      <c r="C44" s="32" t="s">
        <v>97</v>
      </c>
      <c r="D44" s="33" t="s">
        <v>159</v>
      </c>
      <c r="E44" s="33" t="s">
        <v>28</v>
      </c>
      <c r="F44" s="35">
        <v>12.74625</v>
      </c>
      <c r="G44" s="35">
        <f t="shared" si="22"/>
        <v>16.98</v>
      </c>
      <c r="H44" s="35">
        <f t="shared" si="23"/>
        <v>12.57</v>
      </c>
      <c r="I44" s="35">
        <f t="shared" ref="I44:I50" si="37">ROUND(H44/0.75023,2)</f>
        <v>16.75</v>
      </c>
      <c r="J44" s="35">
        <f t="shared" si="25"/>
        <v>12.658517561250001</v>
      </c>
      <c r="K44" s="35">
        <f t="shared" si="35"/>
        <v>16.868981640840509</v>
      </c>
      <c r="L44" s="35">
        <f t="shared" si="36"/>
        <v>11.75</v>
      </c>
      <c r="M44" s="35">
        <f t="shared" si="26"/>
        <v>15.7</v>
      </c>
      <c r="N44" s="35">
        <f t="shared" si="27"/>
        <v>13.12225162875</v>
      </c>
      <c r="O44" s="35">
        <f t="shared" si="28"/>
        <v>17.47</v>
      </c>
      <c r="P44" s="35">
        <f t="shared" si="29"/>
        <v>10.9412673289425</v>
      </c>
      <c r="Q44" s="35">
        <f t="shared" si="30"/>
        <v>15.125332433880001</v>
      </c>
      <c r="R44" s="35">
        <f t="shared" si="31"/>
        <v>11.006367538938751</v>
      </c>
      <c r="S44" s="35">
        <f t="shared" si="32"/>
        <v>15.212383086720001</v>
      </c>
      <c r="T44" s="35">
        <f t="shared" si="33"/>
        <v>11.079336289477499</v>
      </c>
      <c r="U44" s="35">
        <f t="shared" si="34"/>
        <v>15.313328422620001</v>
      </c>
      <c r="V44" s="33" t="s">
        <v>69</v>
      </c>
      <c r="W44" s="33" t="s">
        <v>66</v>
      </c>
      <c r="X44" s="31" t="s">
        <v>98</v>
      </c>
      <c r="Y44" s="23"/>
      <c r="Z44" s="9"/>
      <c r="AA44" s="9"/>
    </row>
    <row r="45" spans="1:27" s="8" customFormat="1" x14ac:dyDescent="0.25">
      <c r="A45" s="31" t="s">
        <v>99</v>
      </c>
      <c r="B45" s="41" t="s">
        <v>100</v>
      </c>
      <c r="C45" s="32" t="s">
        <v>23</v>
      </c>
      <c r="D45" s="33" t="s">
        <v>160</v>
      </c>
      <c r="E45" s="33" t="s">
        <v>28</v>
      </c>
      <c r="F45" s="35">
        <v>42.558749999999996</v>
      </c>
      <c r="G45" s="35">
        <f t="shared" si="22"/>
        <v>56.7</v>
      </c>
      <c r="H45" s="35">
        <f t="shared" si="23"/>
        <v>41.97</v>
      </c>
      <c r="I45" s="35">
        <f t="shared" si="37"/>
        <v>55.94</v>
      </c>
      <c r="J45" s="35">
        <f t="shared" si="25"/>
        <v>42.265818123749995</v>
      </c>
      <c r="K45" s="35">
        <f t="shared" si="35"/>
        <v>56.324234375374793</v>
      </c>
      <c r="L45" s="35">
        <f t="shared" si="36"/>
        <v>39.22</v>
      </c>
      <c r="M45" s="35">
        <f t="shared" si="26"/>
        <v>52.39</v>
      </c>
      <c r="N45" s="35">
        <f t="shared" si="27"/>
        <v>43.814190566249991</v>
      </c>
      <c r="O45" s="35">
        <f t="shared" si="28"/>
        <v>58.32</v>
      </c>
      <c r="P45" s="35">
        <f t="shared" si="29"/>
        <v>36.532051461067496</v>
      </c>
      <c r="Q45" s="35">
        <f t="shared" si="30"/>
        <v>50.506852120200001</v>
      </c>
      <c r="R45" s="35">
        <f t="shared" si="31"/>
        <v>36.749416063376245</v>
      </c>
      <c r="S45" s="35">
        <f t="shared" si="32"/>
        <v>50.797533628800004</v>
      </c>
      <c r="T45" s="35">
        <f t="shared" si="33"/>
        <v>36.993053118352499</v>
      </c>
      <c r="U45" s="35">
        <f t="shared" si="34"/>
        <v>51.134612577300004</v>
      </c>
      <c r="V45" s="33" t="s">
        <v>69</v>
      </c>
      <c r="W45" s="33" t="s">
        <v>66</v>
      </c>
      <c r="X45" s="31" t="s">
        <v>101</v>
      </c>
      <c r="Y45" s="23"/>
      <c r="Z45" s="9"/>
      <c r="AA45" s="9"/>
    </row>
    <row r="46" spans="1:27" s="8" customFormat="1" x14ac:dyDescent="0.25">
      <c r="A46" s="31" t="s">
        <v>102</v>
      </c>
      <c r="B46" s="41" t="s">
        <v>103</v>
      </c>
      <c r="C46" s="32" t="s">
        <v>93</v>
      </c>
      <c r="D46" s="33" t="s">
        <v>160</v>
      </c>
      <c r="E46" s="33" t="s">
        <v>28</v>
      </c>
      <c r="F46" s="35">
        <v>25.177499999999998</v>
      </c>
      <c r="G46" s="35">
        <f t="shared" si="22"/>
        <v>33.54</v>
      </c>
      <c r="H46" s="35">
        <f t="shared" si="23"/>
        <v>24.83</v>
      </c>
      <c r="I46" s="35">
        <f t="shared" si="37"/>
        <v>33.1</v>
      </c>
      <c r="J46" s="35">
        <f t="shared" si="25"/>
        <v>25.004203267499999</v>
      </c>
      <c r="K46" s="35">
        <f t="shared" si="35"/>
        <v>33.321077592410468</v>
      </c>
      <c r="L46" s="35">
        <f t="shared" si="36"/>
        <v>23.2</v>
      </c>
      <c r="M46" s="35">
        <f t="shared" si="26"/>
        <v>30.99</v>
      </c>
      <c r="N46" s="35">
        <f t="shared" si="27"/>
        <v>25.920211072499995</v>
      </c>
      <c r="O46" s="35">
        <f t="shared" si="28"/>
        <v>34.5</v>
      </c>
      <c r="P46" s="35">
        <f t="shared" si="29"/>
        <v>21.612141467055</v>
      </c>
      <c r="Q46" s="35">
        <f t="shared" si="30"/>
        <v>29.876540037239998</v>
      </c>
      <c r="R46" s="35">
        <f t="shared" si="31"/>
        <v>21.740733055732498</v>
      </c>
      <c r="S46" s="35">
        <f t="shared" si="32"/>
        <v>30.04848814656</v>
      </c>
      <c r="T46" s="35">
        <f t="shared" si="33"/>
        <v>21.884867269064998</v>
      </c>
      <c r="U46" s="35">
        <f t="shared" si="34"/>
        <v>30.247881937260001</v>
      </c>
      <c r="V46" s="33" t="s">
        <v>69</v>
      </c>
      <c r="W46" s="33" t="s">
        <v>66</v>
      </c>
      <c r="X46" s="31" t="s">
        <v>104</v>
      </c>
      <c r="Y46" s="23"/>
      <c r="Z46" s="9"/>
      <c r="AA46" s="9"/>
    </row>
    <row r="47" spans="1:27" s="8" customFormat="1" x14ac:dyDescent="0.25">
      <c r="A47" s="31" t="s">
        <v>105</v>
      </c>
      <c r="B47" s="41" t="s">
        <v>106</v>
      </c>
      <c r="C47" s="32" t="s">
        <v>97</v>
      </c>
      <c r="D47" s="33" t="s">
        <v>159</v>
      </c>
      <c r="E47" s="33" t="s">
        <v>28</v>
      </c>
      <c r="F47" s="35">
        <v>28.395</v>
      </c>
      <c r="G47" s="35">
        <f t="shared" si="22"/>
        <v>37.83</v>
      </c>
      <c r="H47" s="35">
        <f t="shared" si="23"/>
        <v>28</v>
      </c>
      <c r="I47" s="35">
        <f t="shared" si="37"/>
        <v>37.32</v>
      </c>
      <c r="J47" s="35">
        <f t="shared" si="25"/>
        <v>28.199557214999999</v>
      </c>
      <c r="K47" s="35">
        <f t="shared" si="35"/>
        <v>37.57926713281681</v>
      </c>
      <c r="L47" s="35">
        <f t="shared" si="36"/>
        <v>26.17</v>
      </c>
      <c r="M47" s="35">
        <f t="shared" si="26"/>
        <v>34.96</v>
      </c>
      <c r="N47" s="35">
        <f t="shared" si="27"/>
        <v>29.232624104999999</v>
      </c>
      <c r="O47" s="35">
        <f t="shared" si="28"/>
        <v>38.909999999999997</v>
      </c>
      <c r="P47" s="35">
        <f t="shared" si="29"/>
        <v>24.374014773390002</v>
      </c>
      <c r="Q47" s="35">
        <f t="shared" si="30"/>
        <v>33.697957948979997</v>
      </c>
      <c r="R47" s="35">
        <f t="shared" si="31"/>
        <v>24.519039424784999</v>
      </c>
      <c r="S47" s="35">
        <f t="shared" si="32"/>
        <v>33.891899421120002</v>
      </c>
      <c r="T47" s="35">
        <f t="shared" si="33"/>
        <v>24.681592934370002</v>
      </c>
      <c r="U47" s="35">
        <f t="shared" si="34"/>
        <v>34.116797068769998</v>
      </c>
      <c r="V47" s="33" t="s">
        <v>69</v>
      </c>
      <c r="W47" s="33" t="s">
        <v>66</v>
      </c>
      <c r="X47" s="31" t="s">
        <v>107</v>
      </c>
      <c r="Y47" s="23"/>
      <c r="Z47" s="9"/>
      <c r="AA47" s="9"/>
    </row>
    <row r="48" spans="1:27" s="8" customFormat="1" x14ac:dyDescent="0.25">
      <c r="A48" s="31" t="s">
        <v>108</v>
      </c>
      <c r="B48" s="41" t="s">
        <v>109</v>
      </c>
      <c r="C48" s="32" t="s">
        <v>93</v>
      </c>
      <c r="D48" s="33" t="s">
        <v>160</v>
      </c>
      <c r="E48" s="33" t="s">
        <v>28</v>
      </c>
      <c r="F48" s="35">
        <v>32.546250000000001</v>
      </c>
      <c r="G48" s="35">
        <f t="shared" si="22"/>
        <v>43.36</v>
      </c>
      <c r="H48" s="35">
        <f t="shared" si="23"/>
        <v>32.090000000000003</v>
      </c>
      <c r="I48" s="35">
        <f t="shared" si="37"/>
        <v>42.77</v>
      </c>
      <c r="J48" s="35">
        <f t="shared" si="25"/>
        <v>32.322234161250002</v>
      </c>
      <c r="K48" s="35">
        <f t="shared" si="35"/>
        <v>43.073224966418003</v>
      </c>
      <c r="L48" s="35">
        <f t="shared" si="36"/>
        <v>30</v>
      </c>
      <c r="M48" s="35">
        <f t="shared" si="26"/>
        <v>40.07</v>
      </c>
      <c r="N48" s="35">
        <f t="shared" si="27"/>
        <v>33.50633182875</v>
      </c>
      <c r="O48" s="35">
        <f t="shared" si="28"/>
        <v>44.6</v>
      </c>
      <c r="P48" s="35">
        <f t="shared" si="29"/>
        <v>27.937410752542501</v>
      </c>
      <c r="Q48" s="35">
        <f t="shared" si="30"/>
        <v>38.623934884160001</v>
      </c>
      <c r="R48" s="35">
        <f t="shared" si="31"/>
        <v>28.103637502338749</v>
      </c>
      <c r="S48" s="35">
        <f t="shared" si="32"/>
        <v>38.846226775040002</v>
      </c>
      <c r="T48" s="35">
        <f t="shared" si="33"/>
        <v>28.289955768277501</v>
      </c>
      <c r="U48" s="35">
        <f t="shared" si="34"/>
        <v>39.104000023840001</v>
      </c>
      <c r="V48" s="33" t="s">
        <v>69</v>
      </c>
      <c r="W48" s="33" t="s">
        <v>66</v>
      </c>
      <c r="X48" s="31" t="s">
        <v>110</v>
      </c>
      <c r="Y48" s="23"/>
      <c r="Z48" s="9"/>
      <c r="AA48" s="9"/>
    </row>
    <row r="49" spans="1:38" s="8" customFormat="1" x14ac:dyDescent="0.25">
      <c r="A49" s="31" t="s">
        <v>112</v>
      </c>
      <c r="B49" s="41" t="s">
        <v>113</v>
      </c>
      <c r="C49" s="32" t="s">
        <v>114</v>
      </c>
      <c r="D49" s="33" t="s">
        <v>161</v>
      </c>
      <c r="E49" s="33" t="s">
        <v>28</v>
      </c>
      <c r="F49" s="35">
        <v>29.047499999999999</v>
      </c>
      <c r="G49" s="35">
        <f t="shared" si="22"/>
        <v>38.700000000000003</v>
      </c>
      <c r="H49" s="35">
        <f t="shared" si="23"/>
        <v>28.64</v>
      </c>
      <c r="I49" s="35">
        <f t="shared" si="37"/>
        <v>38.17</v>
      </c>
      <c r="J49" s="35">
        <f t="shared" si="25"/>
        <v>28.8475660575</v>
      </c>
      <c r="K49" s="35">
        <f t="shared" si="35"/>
        <v>38.442816060591525</v>
      </c>
      <c r="L49" s="35">
        <f t="shared" si="36"/>
        <v>26.77</v>
      </c>
      <c r="M49" s="35">
        <f t="shared" si="26"/>
        <v>35.76</v>
      </c>
      <c r="N49" s="35">
        <f t="shared" si="27"/>
        <v>29.904372202499999</v>
      </c>
      <c r="O49" s="35">
        <f t="shared" si="28"/>
        <v>39.799999999999997</v>
      </c>
      <c r="P49" s="35">
        <f t="shared" si="29"/>
        <v>24.934114954395</v>
      </c>
      <c r="Q49" s="35">
        <f t="shared" si="30"/>
        <v>34.472930812200005</v>
      </c>
      <c r="R49" s="35">
        <f t="shared" si="31"/>
        <v>25.0824721849425</v>
      </c>
      <c r="S49" s="35">
        <f t="shared" si="32"/>
        <v>34.671332476800004</v>
      </c>
      <c r="T49" s="35">
        <f t="shared" si="33"/>
        <v>25.248761076285</v>
      </c>
      <c r="U49" s="35">
        <f t="shared" si="34"/>
        <v>34.901402235300004</v>
      </c>
      <c r="V49" s="33" t="s">
        <v>111</v>
      </c>
      <c r="W49" s="33" t="s">
        <v>66</v>
      </c>
      <c r="X49" s="31" t="s">
        <v>115</v>
      </c>
      <c r="Y49" s="23"/>
      <c r="Z49" s="9"/>
      <c r="AA49" s="9"/>
    </row>
    <row r="50" spans="1:38" s="8" customFormat="1" x14ac:dyDescent="0.25">
      <c r="A50" s="31" t="s">
        <v>116</v>
      </c>
      <c r="B50" s="41" t="s">
        <v>117</v>
      </c>
      <c r="C50" s="32" t="s">
        <v>118</v>
      </c>
      <c r="D50" s="33" t="s">
        <v>160</v>
      </c>
      <c r="E50" s="33" t="s">
        <v>28</v>
      </c>
      <c r="F50" s="35">
        <v>26.223749999999999</v>
      </c>
      <c r="G50" s="35">
        <f t="shared" si="22"/>
        <v>34.93</v>
      </c>
      <c r="H50" s="35">
        <f t="shared" si="23"/>
        <v>25.86</v>
      </c>
      <c r="I50" s="35">
        <f t="shared" si="37"/>
        <v>34.47</v>
      </c>
      <c r="J50" s="35">
        <f t="shared" si="25"/>
        <v>26.043251928749999</v>
      </c>
      <c r="K50" s="35">
        <f t="shared" si="35"/>
        <v>34.70573363177337</v>
      </c>
      <c r="L50" s="35">
        <f t="shared" si="36"/>
        <v>24.17</v>
      </c>
      <c r="M50" s="35">
        <f t="shared" si="26"/>
        <v>32.29</v>
      </c>
      <c r="N50" s="35">
        <f t="shared" si="27"/>
        <v>26.997324401249998</v>
      </c>
      <c r="O50" s="35">
        <f t="shared" si="28"/>
        <v>35.93</v>
      </c>
      <c r="P50" s="35">
        <f t="shared" si="29"/>
        <v>22.510233136597499</v>
      </c>
      <c r="Q50" s="35">
        <f t="shared" si="30"/>
        <v>31.114715071580001</v>
      </c>
      <c r="R50" s="35">
        <f t="shared" si="31"/>
        <v>22.644168343571248</v>
      </c>
      <c r="S50" s="35">
        <f>+G50*0.895900064</f>
        <v>31.293789235519998</v>
      </c>
      <c r="T50" s="35">
        <f t="shared" si="33"/>
        <v>22.794292048342498</v>
      </c>
      <c r="U50" s="35">
        <f t="shared" si="34"/>
        <v>31.50144651367</v>
      </c>
      <c r="V50" s="33" t="s">
        <v>111</v>
      </c>
      <c r="W50" s="33" t="s">
        <v>66</v>
      </c>
      <c r="X50" s="31" t="s">
        <v>119</v>
      </c>
      <c r="Y50" s="23"/>
      <c r="Z50" s="9"/>
      <c r="AA50" s="9"/>
    </row>
    <row r="51" spans="1:38" s="8" customFormat="1" x14ac:dyDescent="0.25">
      <c r="A51" s="31" t="s">
        <v>120</v>
      </c>
      <c r="B51" s="41" t="s">
        <v>121</v>
      </c>
      <c r="C51" s="32" t="s">
        <v>37</v>
      </c>
      <c r="D51" s="33" t="s">
        <v>160</v>
      </c>
      <c r="E51" s="42" t="s">
        <v>64</v>
      </c>
      <c r="F51" s="35">
        <v>35.659999999999997</v>
      </c>
      <c r="G51" s="35">
        <f>ROUNDDOWN(F51/0.723358,2)</f>
        <v>49.29</v>
      </c>
      <c r="H51" s="35">
        <f>ROUNDDOWN(F51*0.98833,2)</f>
        <v>35.24</v>
      </c>
      <c r="I51" s="35">
        <f>ROUND(H51/0.723358,2)</f>
        <v>48.72</v>
      </c>
      <c r="J51" s="35">
        <f>+F51*0.993716</f>
        <v>35.435912559999998</v>
      </c>
      <c r="K51" s="35">
        <f>+J51/0.723358</f>
        <v>48.988070305436594</v>
      </c>
      <c r="L51" s="35">
        <f>ROUND(F51*0.93163,2)+0.01</f>
        <v>33.229999999999997</v>
      </c>
      <c r="M51" s="35">
        <f>ROUND(L51/0.723358,2)</f>
        <v>45.94</v>
      </c>
      <c r="N51" s="35">
        <f>+F51*1.025135</f>
        <v>36.556314099999994</v>
      </c>
      <c r="O51" s="35">
        <f>ROUND(N51/0.723358,2)</f>
        <v>50.54</v>
      </c>
      <c r="P51" s="35">
        <f>+F51*0.988330341</f>
        <v>35.243859960059993</v>
      </c>
      <c r="Q51" s="35">
        <f>+P51*1.382201204</f>
        <v>48.714105670402311</v>
      </c>
      <c r="R51" s="35">
        <f>+F51*0.993716</f>
        <v>35.435912559999998</v>
      </c>
      <c r="S51" s="35">
        <f>+G51*0.994155844</f>
        <v>49.001941550760002</v>
      </c>
      <c r="T51" s="35">
        <f>+F51</f>
        <v>35.659999999999997</v>
      </c>
      <c r="U51" s="35">
        <f>+G51</f>
        <v>49.29</v>
      </c>
      <c r="V51" s="33" t="s">
        <v>80</v>
      </c>
      <c r="W51" s="33" t="s">
        <v>66</v>
      </c>
      <c r="X51" s="31" t="s">
        <v>122</v>
      </c>
      <c r="Y51" s="23"/>
      <c r="Z51" s="9"/>
      <c r="AA51" s="9"/>
    </row>
    <row r="52" spans="1:38" s="8" customFormat="1" x14ac:dyDescent="0.25">
      <c r="A52" s="31" t="s">
        <v>123</v>
      </c>
      <c r="B52" s="41" t="s">
        <v>124</v>
      </c>
      <c r="C52" s="32" t="s">
        <v>125</v>
      </c>
      <c r="D52" s="33" t="s">
        <v>161</v>
      </c>
      <c r="E52" s="42" t="s">
        <v>64</v>
      </c>
      <c r="F52" s="35">
        <v>12.9</v>
      </c>
      <c r="G52" s="35">
        <f>ROUNDDOWN(F52/0.723358,2)</f>
        <v>17.829999999999998</v>
      </c>
      <c r="H52" s="35">
        <f>ROUNDDOWN(F52*0.98833,2)</f>
        <v>12.74</v>
      </c>
      <c r="I52" s="35">
        <f>ROUND(H52/0.723358,2)</f>
        <v>17.61</v>
      </c>
      <c r="J52" s="35">
        <f>+F52*0.993716</f>
        <v>12.8189364</v>
      </c>
      <c r="K52" s="35">
        <f>+J52/0.723358</f>
        <v>17.721427564221315</v>
      </c>
      <c r="L52" s="35">
        <f>ROUND(F52*0.93163,2)-0.01</f>
        <v>12.01</v>
      </c>
      <c r="M52" s="35">
        <f>ROUND(L52/0.723358,2)</f>
        <v>16.600000000000001</v>
      </c>
      <c r="N52" s="35">
        <f>+F52*1.025135</f>
        <v>13.2242415</v>
      </c>
      <c r="O52" s="35">
        <f>ROUND(N52/0.723358,2)</f>
        <v>18.28</v>
      </c>
      <c r="P52" s="35">
        <f>+F52*0.988330341</f>
        <v>12.749461398899999</v>
      </c>
      <c r="Q52" s="35">
        <f>+P52*1.382201204</f>
        <v>17.622320895911102</v>
      </c>
      <c r="R52" s="35">
        <f>+F52*0.993716</f>
        <v>12.8189364</v>
      </c>
      <c r="S52" s="35">
        <f>+G52*0.994155844</f>
        <v>17.725798698519998</v>
      </c>
      <c r="T52" s="35">
        <f>+F52</f>
        <v>12.9</v>
      </c>
      <c r="U52" s="35">
        <f>+G52</f>
        <v>17.829999999999998</v>
      </c>
      <c r="V52" s="33" t="s">
        <v>80</v>
      </c>
      <c r="W52" s="33" t="s">
        <v>66</v>
      </c>
      <c r="X52" s="31" t="s">
        <v>126</v>
      </c>
      <c r="Y52" s="23"/>
      <c r="Z52" s="9"/>
      <c r="AA52" s="9"/>
    </row>
    <row r="53" spans="1:38" s="8" customFormat="1" x14ac:dyDescent="0.25">
      <c r="A53" s="31" t="s">
        <v>129</v>
      </c>
      <c r="B53" s="41" t="s">
        <v>130</v>
      </c>
      <c r="C53" s="32" t="s">
        <v>131</v>
      </c>
      <c r="D53" s="33" t="s">
        <v>159</v>
      </c>
      <c r="E53" s="33" t="s">
        <v>28</v>
      </c>
      <c r="F53" s="35">
        <v>33.491250000000001</v>
      </c>
      <c r="G53" s="35">
        <f t="shared" si="22"/>
        <v>44.62</v>
      </c>
      <c r="H53" s="35">
        <f t="shared" ref="H53" si="38">ROUNDDOWN(F53*0.986234,2)</f>
        <v>33.03</v>
      </c>
      <c r="I53" s="35">
        <f t="shared" ref="I53" si="39">ROUND(H53/0.75023,2)</f>
        <v>44.03</v>
      </c>
      <c r="J53" s="35">
        <f t="shared" si="25"/>
        <v>33.260729726249998</v>
      </c>
      <c r="K53" s="35">
        <f>+J53/0.750402</f>
        <v>44.323882034229648</v>
      </c>
      <c r="L53" s="35">
        <f>ROUND(F53*0.92165,2)</f>
        <v>30.87</v>
      </c>
      <c r="M53" s="35">
        <f t="shared" si="26"/>
        <v>41.24</v>
      </c>
      <c r="N53" s="35">
        <f t="shared" si="27"/>
        <v>34.479208383749999</v>
      </c>
      <c r="O53" s="35">
        <f>ROUND(N53/0.751296,2)</f>
        <v>45.89</v>
      </c>
      <c r="P53" s="35">
        <f t="shared" ref="P53" si="40">+F53*0.858391082</f>
        <v>28.748590325032502</v>
      </c>
      <c r="Q53" s="35">
        <f t="shared" ref="Q53" si="41">+G53*0.890773406</f>
        <v>39.746309375719996</v>
      </c>
      <c r="R53" s="35">
        <f t="shared" ref="R53" si="42">+F53*0.863498483</f>
        <v>28.919643568773751</v>
      </c>
      <c r="S53" s="35">
        <f t="shared" ref="S53" si="43">+G53*0.895900064</f>
        <v>39.975060855679999</v>
      </c>
      <c r="T53" s="35">
        <f t="shared" ref="T53" si="44">+F53*0.869223</f>
        <v>29.111364798749999</v>
      </c>
      <c r="U53" s="35">
        <f t="shared" ref="U53" si="45">+G53*0.901845019</f>
        <v>40.240324747780001</v>
      </c>
      <c r="V53" s="33" t="s">
        <v>127</v>
      </c>
      <c r="W53" s="33" t="s">
        <v>128</v>
      </c>
      <c r="X53" s="31" t="s">
        <v>132</v>
      </c>
      <c r="Y53" s="23"/>
      <c r="Z53" s="9"/>
      <c r="AA53" s="9"/>
    </row>
    <row r="54" spans="1:38" s="8" customFormat="1" x14ac:dyDescent="0.25">
      <c r="A54" s="31" t="s">
        <v>133</v>
      </c>
      <c r="B54" s="41" t="s">
        <v>134</v>
      </c>
      <c r="C54" s="32" t="s">
        <v>135</v>
      </c>
      <c r="D54" s="33" t="s">
        <v>161</v>
      </c>
      <c r="E54" s="42" t="s">
        <v>64</v>
      </c>
      <c r="F54" s="35">
        <v>22.262688000000004</v>
      </c>
      <c r="G54" s="35">
        <f>ROUNDDOWN(F54/0.723358,2)</f>
        <v>30.77</v>
      </c>
      <c r="H54" s="35">
        <f>ROUNDDOWN(F54*0.98833,2)</f>
        <v>22</v>
      </c>
      <c r="I54" s="35">
        <f>ROUND(H54/0.723358,2)</f>
        <v>30.41</v>
      </c>
      <c r="J54" s="35">
        <f t="shared" ref="J54:J55" si="46">+F54*0.993716</f>
        <v>22.122789268608006</v>
      </c>
      <c r="K54" s="35">
        <f>+J54/0.723358</f>
        <v>30.583458354795287</v>
      </c>
      <c r="L54" s="35">
        <f t="shared" ref="L54:L55" si="47">ROUND(F54*0.93163,2)+0.01</f>
        <v>20.75</v>
      </c>
      <c r="M54" s="35">
        <f>ROUND(L54/0.723358,2)</f>
        <v>28.69</v>
      </c>
      <c r="N54" s="35">
        <f t="shared" ref="N54:N55" si="48">+F54*1.025135</f>
        <v>22.822260662880002</v>
      </c>
      <c r="O54" s="35">
        <f t="shared" ref="O54:O55" si="49">ROUND(N54/0.723358,2)</f>
        <v>31.55</v>
      </c>
      <c r="P54" s="35">
        <f>+F54*0.988330341</f>
        <v>22.002890022616612</v>
      </c>
      <c r="Q54" s="35">
        <f t="shared" ref="Q54:Q55" si="50">+P54*1.382201204</f>
        <v>30.41242108074027</v>
      </c>
      <c r="R54" s="35">
        <f t="shared" ref="R54:R55" si="51">+F54*0.993716</f>
        <v>22.122789268608006</v>
      </c>
      <c r="S54" s="35">
        <f t="shared" ref="S54:S55" si="52">+G54*0.994155844</f>
        <v>30.59017531988</v>
      </c>
      <c r="T54" s="35">
        <f t="shared" ref="T54:T55" si="53">+F54</f>
        <v>22.262688000000004</v>
      </c>
      <c r="U54" s="35">
        <f t="shared" ref="U54:U55" si="54">+G54</f>
        <v>30.77</v>
      </c>
      <c r="V54" s="33" t="s">
        <v>65</v>
      </c>
      <c r="W54" s="33" t="s">
        <v>66</v>
      </c>
      <c r="X54" s="31" t="s">
        <v>136</v>
      </c>
      <c r="Y54" s="23"/>
      <c r="Z54" s="9"/>
      <c r="AA54" s="9"/>
    </row>
    <row r="55" spans="1:38" s="8" customFormat="1" x14ac:dyDescent="0.25">
      <c r="A55" s="31" t="s">
        <v>137</v>
      </c>
      <c r="B55" s="41" t="s">
        <v>134</v>
      </c>
      <c r="C55" s="32" t="s">
        <v>138</v>
      </c>
      <c r="D55" s="33" t="s">
        <v>161</v>
      </c>
      <c r="E55" s="42" t="s">
        <v>64</v>
      </c>
      <c r="F55" s="35">
        <v>44.552592000000004</v>
      </c>
      <c r="G55" s="35">
        <f>ROUNDDOWN(F55/0.723358,2)</f>
        <v>61.59</v>
      </c>
      <c r="H55" s="35">
        <f>ROUNDDOWN(F55*0.98833,2)</f>
        <v>44.03</v>
      </c>
      <c r="I55" s="35">
        <f>ROUND(H55/0.723358,2)</f>
        <v>60.87</v>
      </c>
      <c r="J55" s="35">
        <f t="shared" si="46"/>
        <v>44.272623511872006</v>
      </c>
      <c r="K55" s="35">
        <f>+J55/0.723358</f>
        <v>61.204304800488842</v>
      </c>
      <c r="L55" s="35">
        <f t="shared" si="47"/>
        <v>41.519999999999996</v>
      </c>
      <c r="M55" s="35">
        <f>ROUND(L55/0.723358,2)</f>
        <v>57.4</v>
      </c>
      <c r="N55" s="35">
        <f t="shared" si="48"/>
        <v>45.672421399919997</v>
      </c>
      <c r="O55" s="35">
        <f t="shared" si="49"/>
        <v>63.14</v>
      </c>
      <c r="P55" s="35">
        <f>+F55*0.988330341</f>
        <v>44.032678443793877</v>
      </c>
      <c r="Q55" s="35">
        <f t="shared" si="50"/>
        <v>60.862021160356747</v>
      </c>
      <c r="R55" s="35">
        <f t="shared" si="51"/>
        <v>44.272623511872006</v>
      </c>
      <c r="S55" s="35">
        <f t="shared" si="52"/>
        <v>61.230058431960003</v>
      </c>
      <c r="T55" s="35">
        <f t="shared" si="53"/>
        <v>44.552592000000004</v>
      </c>
      <c r="U55" s="35">
        <f t="shared" si="54"/>
        <v>61.59</v>
      </c>
      <c r="V55" s="33" t="s">
        <v>65</v>
      </c>
      <c r="W55" s="33" t="s">
        <v>66</v>
      </c>
      <c r="X55" s="31" t="s">
        <v>139</v>
      </c>
      <c r="Y55" s="23"/>
      <c r="Z55" s="9"/>
      <c r="AA55" s="9"/>
    </row>
    <row r="56" spans="1:38" s="8" customFormat="1" x14ac:dyDescent="0.25">
      <c r="A56" s="31" t="s">
        <v>140</v>
      </c>
      <c r="B56" s="41" t="s">
        <v>141</v>
      </c>
      <c r="C56" s="32" t="s">
        <v>23</v>
      </c>
      <c r="D56" s="33" t="s">
        <v>161</v>
      </c>
      <c r="E56" s="33" t="s">
        <v>28</v>
      </c>
      <c r="F56" s="35">
        <v>67.40334</v>
      </c>
      <c r="G56" s="35">
        <f t="shared" si="22"/>
        <v>89.8</v>
      </c>
      <c r="H56" s="35">
        <f t="shared" ref="H56:H57" si="55">ROUNDDOWN(F56*0.986234,2)</f>
        <v>66.47</v>
      </c>
      <c r="I56" s="35">
        <f t="shared" ref="I56:I57" si="56">ROUND(H56/0.75023,2)</f>
        <v>88.6</v>
      </c>
      <c r="J56" s="35">
        <f t="shared" si="25"/>
        <v>66.939402810779995</v>
      </c>
      <c r="K56" s="35">
        <f t="shared" ref="K56:K57" si="57">+J56/0.750402</f>
        <v>89.204723349324752</v>
      </c>
      <c r="L56" s="35">
        <f>ROUND(F56*0.92165,2)</f>
        <v>62.12</v>
      </c>
      <c r="M56" s="35">
        <f t="shared" si="26"/>
        <v>82.98</v>
      </c>
      <c r="N56" s="35">
        <f t="shared" si="27"/>
        <v>69.39167112666</v>
      </c>
      <c r="O56" s="35">
        <f t="shared" ref="O56:O57" si="58">ROUND(N56/0.751296,2)</f>
        <v>92.36</v>
      </c>
      <c r="P56" s="35">
        <f t="shared" ref="P56:P57" si="59">+F56*0.858391082</f>
        <v>57.858425953013885</v>
      </c>
      <c r="Q56" s="35">
        <f t="shared" ref="Q56:Q57" si="60">+G56*0.890773406</f>
        <v>79.991451858799991</v>
      </c>
      <c r="R56" s="35">
        <f t="shared" ref="R56:R57" si="61">+F56*0.863498483</f>
        <v>58.20268183913322</v>
      </c>
      <c r="S56" s="35">
        <f t="shared" ref="S56:S57" si="62">+G56*0.895900064</f>
        <v>80.45182574719999</v>
      </c>
      <c r="T56" s="35">
        <f t="shared" ref="T56:T57" si="63">+F56*0.869223206</f>
        <v>58.588547289908043</v>
      </c>
      <c r="U56" s="35">
        <f t="shared" ref="U56:U57" si="64">+G56*0.901845019</f>
        <v>80.985682706199995</v>
      </c>
      <c r="V56" s="33" t="s">
        <v>69</v>
      </c>
      <c r="W56" s="33" t="s">
        <v>66</v>
      </c>
      <c r="X56" s="31" t="s">
        <v>142</v>
      </c>
      <c r="Y56" s="23"/>
      <c r="Z56" s="9"/>
      <c r="AA56" s="9"/>
    </row>
    <row r="57" spans="1:38" x14ac:dyDescent="0.25">
      <c r="A57" s="31" t="s">
        <v>145</v>
      </c>
      <c r="B57" s="41" t="s">
        <v>146</v>
      </c>
      <c r="C57" s="39" t="s">
        <v>23</v>
      </c>
      <c r="D57" s="33" t="s">
        <v>160</v>
      </c>
      <c r="E57" s="33" t="s">
        <v>28</v>
      </c>
      <c r="F57" s="35">
        <v>65.64</v>
      </c>
      <c r="G57" s="35">
        <f t="shared" si="22"/>
        <v>87.45</v>
      </c>
      <c r="H57" s="35">
        <f t="shared" si="55"/>
        <v>64.73</v>
      </c>
      <c r="I57" s="35">
        <f t="shared" si="56"/>
        <v>86.28</v>
      </c>
      <c r="J57" s="35">
        <f t="shared" si="25"/>
        <v>65.188199879999999</v>
      </c>
      <c r="K57" s="35">
        <f t="shared" si="57"/>
        <v>86.871036964187198</v>
      </c>
      <c r="L57" s="35">
        <f>ROUND(F57*0.92165,2)</f>
        <v>60.5</v>
      </c>
      <c r="M57" s="35">
        <f t="shared" si="26"/>
        <v>80.81</v>
      </c>
      <c r="N57" s="35">
        <f t="shared" si="27"/>
        <v>67.576314359999998</v>
      </c>
      <c r="O57" s="35">
        <f t="shared" si="58"/>
        <v>89.95</v>
      </c>
      <c r="P57" s="35">
        <f t="shared" si="59"/>
        <v>56.344790622480005</v>
      </c>
      <c r="Q57" s="35">
        <f t="shared" si="60"/>
        <v>77.898134354700005</v>
      </c>
      <c r="R57" s="35">
        <f t="shared" si="61"/>
        <v>56.680040424120001</v>
      </c>
      <c r="S57" s="35">
        <f t="shared" si="62"/>
        <v>78.3464605968</v>
      </c>
      <c r="T57" s="35">
        <f t="shared" si="63"/>
        <v>57.055811241840004</v>
      </c>
      <c r="U57" s="35">
        <f t="shared" si="64"/>
        <v>78.866346911550011</v>
      </c>
      <c r="V57" s="36" t="s">
        <v>69</v>
      </c>
      <c r="W57" s="36" t="s">
        <v>66</v>
      </c>
      <c r="X57" s="31" t="s">
        <v>147</v>
      </c>
      <c r="Y57" s="23"/>
    </row>
    <row r="58" spans="1:38" x14ac:dyDescent="0.25">
      <c r="A58" s="14"/>
      <c r="B58" s="15"/>
      <c r="C58" s="15"/>
      <c r="D58" s="16"/>
      <c r="E58" s="16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5"/>
      <c r="W58" s="15"/>
      <c r="X58" s="9"/>
    </row>
    <row r="59" spans="1:38" x14ac:dyDescent="0.25">
      <c r="E59" s="2"/>
      <c r="W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1:38" x14ac:dyDescent="0.25">
      <c r="E60" s="2"/>
      <c r="W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1:38" x14ac:dyDescent="0.25">
      <c r="E61" s="2"/>
      <c r="W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:38" x14ac:dyDescent="0.25">
      <c r="E62" s="2"/>
      <c r="W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1:38" x14ac:dyDescent="0.25">
      <c r="A63" s="18"/>
      <c r="B63" s="19"/>
      <c r="C63" s="19"/>
      <c r="D63" s="18"/>
      <c r="E63" s="18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</row>
    <row r="64" spans="1:38" x14ac:dyDescent="0.25">
      <c r="A64" s="18"/>
      <c r="B64" s="19"/>
      <c r="C64" s="19"/>
      <c r="D64" s="18"/>
      <c r="E64" s="18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</row>
    <row r="65" spans="1:38" x14ac:dyDescent="0.25">
      <c r="A65" s="18"/>
      <c r="B65" s="19"/>
      <c r="C65" s="19"/>
      <c r="D65" s="18"/>
      <c r="E65" s="18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</row>
    <row r="66" spans="1:38" x14ac:dyDescent="0.25">
      <c r="A66" s="18"/>
      <c r="B66" s="19"/>
      <c r="C66" s="19"/>
      <c r="D66" s="18"/>
      <c r="E66" s="18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</row>
    <row r="67" spans="1:38" x14ac:dyDescent="0.25">
      <c r="A67" s="18"/>
      <c r="B67" s="19"/>
      <c r="C67" s="19"/>
      <c r="D67" s="18"/>
      <c r="E67" s="18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</row>
    <row r="68" spans="1:38" x14ac:dyDescent="0.25">
      <c r="A68" s="18"/>
      <c r="B68" s="19"/>
      <c r="C68" s="19"/>
      <c r="D68" s="18"/>
      <c r="E68" s="18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</row>
    <row r="69" spans="1:38" x14ac:dyDescent="0.25">
      <c r="A69" s="18"/>
      <c r="B69" s="19"/>
      <c r="C69" s="19"/>
      <c r="D69" s="18"/>
      <c r="E69" s="18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</row>
    <row r="70" spans="1:38" x14ac:dyDescent="0.25">
      <c r="A70" s="18"/>
      <c r="B70" s="19"/>
      <c r="C70" s="19"/>
      <c r="D70" s="18"/>
      <c r="E70" s="18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</row>
    <row r="71" spans="1:38" x14ac:dyDescent="0.25">
      <c r="A71" s="18"/>
      <c r="B71" s="19"/>
      <c r="C71" s="19"/>
      <c r="D71" s="18"/>
      <c r="E71" s="18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</row>
    <row r="72" spans="1:38" x14ac:dyDescent="0.25">
      <c r="A72" s="18"/>
      <c r="B72" s="19"/>
      <c r="C72" s="19"/>
      <c r="D72" s="18"/>
      <c r="E72" s="18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</row>
    <row r="73" spans="1:38" x14ac:dyDescent="0.25">
      <c r="A73" s="18"/>
      <c r="B73" s="19"/>
      <c r="C73" s="19"/>
      <c r="D73" s="18"/>
      <c r="E73" s="18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</row>
    <row r="74" spans="1:38" x14ac:dyDescent="0.25">
      <c r="A74" s="18"/>
      <c r="B74" s="19"/>
      <c r="C74" s="19"/>
      <c r="D74" s="18"/>
      <c r="E74" s="18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</row>
    <row r="75" spans="1:38" x14ac:dyDescent="0.25">
      <c r="A75" s="18"/>
      <c r="B75" s="19"/>
      <c r="C75" s="19"/>
      <c r="D75" s="18"/>
      <c r="E75" s="18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</row>
    <row r="76" spans="1:38" x14ac:dyDescent="0.25">
      <c r="A76" s="18"/>
      <c r="B76" s="19"/>
      <c r="C76" s="19"/>
      <c r="D76" s="18"/>
      <c r="E76" s="18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</row>
    <row r="77" spans="1:38" s="4" customFormat="1" x14ac:dyDescent="0.25">
      <c r="A77" s="18"/>
      <c r="B77" s="19"/>
      <c r="C77" s="19"/>
      <c r="D77" s="18"/>
      <c r="E77" s="18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</row>
    <row r="78" spans="1:38" s="4" customFormat="1" x14ac:dyDescent="0.25">
      <c r="A78" s="18"/>
      <c r="B78" s="19"/>
      <c r="C78" s="19"/>
      <c r="D78" s="18"/>
      <c r="E78" s="18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</row>
    <row r="79" spans="1:38" s="4" customFormat="1" x14ac:dyDescent="0.25">
      <c r="A79" s="18"/>
      <c r="B79" s="19"/>
      <c r="C79" s="19"/>
      <c r="D79" s="18"/>
      <c r="E79" s="18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</row>
    <row r="80" spans="1:38" s="4" customFormat="1" x14ac:dyDescent="0.25">
      <c r="A80" s="18"/>
      <c r="B80" s="19"/>
      <c r="C80" s="19"/>
      <c r="D80" s="18"/>
      <c r="E80" s="18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</row>
    <row r="81" spans="1:38" s="4" customFormat="1" x14ac:dyDescent="0.25">
      <c r="A81" s="18"/>
      <c r="B81" s="19"/>
      <c r="C81" s="19"/>
      <c r="D81" s="18"/>
      <c r="E81" s="18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</row>
    <row r="82" spans="1:38" s="4" customFormat="1" x14ac:dyDescent="0.25">
      <c r="A82" s="18"/>
      <c r="B82" s="19"/>
      <c r="C82" s="19"/>
      <c r="D82" s="18"/>
      <c r="E82" s="18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</row>
    <row r="83" spans="1:38" s="4" customFormat="1" x14ac:dyDescent="0.25">
      <c r="A83" s="18"/>
      <c r="B83" s="19"/>
      <c r="C83" s="19"/>
      <c r="D83" s="18"/>
      <c r="E83" s="18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</row>
    <row r="84" spans="1:38" s="4" customFormat="1" x14ac:dyDescent="0.25">
      <c r="A84" s="18"/>
      <c r="B84" s="19"/>
      <c r="C84" s="19"/>
      <c r="D84" s="18"/>
      <c r="E84" s="18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</row>
    <row r="85" spans="1:38" s="4" customFormat="1" x14ac:dyDescent="0.25">
      <c r="A85" s="18"/>
      <c r="B85" s="19"/>
      <c r="C85" s="19"/>
      <c r="D85" s="18"/>
      <c r="E85" s="18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</row>
    <row r="86" spans="1:38" s="4" customFormat="1" x14ac:dyDescent="0.25">
      <c r="A86" s="18"/>
      <c r="B86" s="19"/>
      <c r="C86" s="19"/>
      <c r="D86" s="18"/>
      <c r="E86" s="18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</row>
    <row r="87" spans="1:38" s="4" customFormat="1" x14ac:dyDescent="0.25">
      <c r="A87" s="18"/>
      <c r="B87" s="19"/>
      <c r="C87" s="19"/>
      <c r="D87" s="18"/>
      <c r="E87" s="18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</row>
    <row r="88" spans="1:38" s="4" customFormat="1" x14ac:dyDescent="0.25">
      <c r="A88" s="18"/>
      <c r="B88" s="19"/>
      <c r="C88" s="19"/>
      <c r="D88" s="18"/>
      <c r="E88" s="18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</row>
    <row r="89" spans="1:38" s="4" customFormat="1" x14ac:dyDescent="0.25">
      <c r="A89" s="18"/>
      <c r="B89" s="19"/>
      <c r="C89" s="19"/>
      <c r="D89" s="18"/>
      <c r="E89" s="18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</row>
    <row r="90" spans="1:38" s="4" customFormat="1" x14ac:dyDescent="0.25">
      <c r="A90" s="18"/>
      <c r="B90" s="19"/>
      <c r="C90" s="19"/>
      <c r="D90" s="18"/>
      <c r="E90" s="18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</row>
    <row r="91" spans="1:38" s="4" customFormat="1" x14ac:dyDescent="0.25">
      <c r="A91" s="18"/>
      <c r="B91" s="19"/>
      <c r="C91" s="19"/>
      <c r="D91" s="18"/>
      <c r="E91" s="18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</row>
    <row r="92" spans="1:38" s="4" customFormat="1" x14ac:dyDescent="0.25">
      <c r="A92" s="18"/>
      <c r="B92" s="19"/>
      <c r="C92" s="19"/>
      <c r="D92" s="18"/>
      <c r="E92" s="18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</row>
    <row r="93" spans="1:38" s="4" customFormat="1" x14ac:dyDescent="0.25">
      <c r="A93" s="18"/>
      <c r="B93" s="19"/>
      <c r="C93" s="19"/>
      <c r="D93" s="18"/>
      <c r="E93" s="18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</row>
    <row r="94" spans="1:38" s="4" customFormat="1" x14ac:dyDescent="0.25">
      <c r="A94" s="18"/>
      <c r="B94" s="19"/>
      <c r="C94" s="19"/>
      <c r="D94" s="18"/>
      <c r="E94" s="18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</row>
    <row r="95" spans="1:38" s="4" customFormat="1" x14ac:dyDescent="0.25">
      <c r="A95" s="18"/>
      <c r="B95" s="19"/>
      <c r="C95" s="19"/>
      <c r="D95" s="18"/>
      <c r="E95" s="18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</row>
    <row r="96" spans="1:38" s="4" customFormat="1" x14ac:dyDescent="0.25">
      <c r="A96" s="18"/>
      <c r="B96" s="19"/>
      <c r="C96" s="19"/>
      <c r="D96" s="18"/>
      <c r="E96" s="18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</row>
    <row r="97" spans="1:38" s="4" customFormat="1" x14ac:dyDescent="0.25">
      <c r="A97" s="18"/>
      <c r="B97" s="19"/>
      <c r="C97" s="19"/>
      <c r="D97" s="18"/>
      <c r="E97" s="18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</row>
    <row r="98" spans="1:38" s="4" customFormat="1" x14ac:dyDescent="0.25">
      <c r="A98" s="18"/>
      <c r="B98" s="19"/>
      <c r="C98" s="19"/>
      <c r="D98" s="18"/>
      <c r="E98" s="18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</row>
    <row r="99" spans="1:38" s="4" customFormat="1" x14ac:dyDescent="0.25">
      <c r="A99" s="18"/>
      <c r="B99" s="19"/>
      <c r="C99" s="19"/>
      <c r="D99" s="18"/>
      <c r="E99" s="18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</row>
    <row r="100" spans="1:38" s="4" customFormat="1" x14ac:dyDescent="0.25">
      <c r="A100" s="18"/>
      <c r="B100" s="19"/>
      <c r="C100" s="19"/>
      <c r="D100" s="18"/>
      <c r="E100" s="18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</row>
    <row r="101" spans="1:38" s="4" customFormat="1" x14ac:dyDescent="0.25">
      <c r="A101" s="18"/>
      <c r="B101" s="19"/>
      <c r="C101" s="19"/>
      <c r="D101" s="18"/>
      <c r="E101" s="18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</row>
    <row r="102" spans="1:38" s="4" customFormat="1" x14ac:dyDescent="0.25">
      <c r="A102" s="18"/>
      <c r="B102" s="19"/>
      <c r="C102" s="19"/>
      <c r="D102" s="18"/>
      <c r="E102" s="18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</row>
    <row r="103" spans="1:38" s="4" customFormat="1" x14ac:dyDescent="0.25">
      <c r="A103" s="18"/>
      <c r="B103" s="19"/>
      <c r="C103" s="19"/>
      <c r="D103" s="18"/>
      <c r="E103" s="18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</row>
    <row r="104" spans="1:38" s="4" customFormat="1" x14ac:dyDescent="0.25">
      <c r="A104" s="18"/>
      <c r="B104" s="19"/>
      <c r="C104" s="19"/>
      <c r="D104" s="18"/>
      <c r="E104" s="18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</row>
    <row r="105" spans="1:38" s="4" customFormat="1" x14ac:dyDescent="0.25">
      <c r="A105" s="18"/>
      <c r="B105" s="19"/>
      <c r="C105" s="19"/>
      <c r="D105" s="18"/>
      <c r="E105" s="18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</row>
    <row r="106" spans="1:38" s="4" customFormat="1" x14ac:dyDescent="0.25">
      <c r="A106" s="18"/>
      <c r="B106" s="19"/>
      <c r="C106" s="19"/>
      <c r="D106" s="18"/>
      <c r="E106" s="18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</row>
    <row r="107" spans="1:38" s="4" customFormat="1" x14ac:dyDescent="0.25">
      <c r="A107" s="18"/>
      <c r="B107" s="19"/>
      <c r="C107" s="19"/>
      <c r="D107" s="18"/>
      <c r="E107" s="18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</row>
    <row r="108" spans="1:38" s="4" customFormat="1" x14ac:dyDescent="0.25">
      <c r="A108" s="18"/>
      <c r="B108" s="19"/>
      <c r="C108" s="19"/>
      <c r="D108" s="18"/>
      <c r="E108" s="18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</row>
    <row r="109" spans="1:38" s="4" customFormat="1" x14ac:dyDescent="0.25">
      <c r="A109" s="18"/>
      <c r="B109" s="19"/>
      <c r="C109" s="19"/>
      <c r="D109" s="18"/>
      <c r="E109" s="18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</row>
    <row r="110" spans="1:38" s="4" customFormat="1" x14ac:dyDescent="0.25">
      <c r="A110" s="18"/>
      <c r="B110" s="19"/>
      <c r="C110" s="19"/>
      <c r="D110" s="18"/>
      <c r="E110" s="18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</row>
    <row r="111" spans="1:38" s="4" customFormat="1" x14ac:dyDescent="0.25">
      <c r="A111" s="18"/>
      <c r="B111" s="19"/>
      <c r="C111" s="19"/>
      <c r="D111" s="18"/>
      <c r="E111" s="18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</row>
    <row r="112" spans="1:38" s="4" customFormat="1" x14ac:dyDescent="0.25">
      <c r="A112" s="18"/>
      <c r="B112" s="19"/>
      <c r="C112" s="19"/>
      <c r="D112" s="18"/>
      <c r="E112" s="18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</row>
    <row r="113" spans="1:38" s="4" customFormat="1" x14ac:dyDescent="0.25">
      <c r="A113" s="18"/>
      <c r="B113" s="19"/>
      <c r="C113" s="19"/>
      <c r="D113" s="18"/>
      <c r="E113" s="18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</row>
    <row r="114" spans="1:38" s="4" customFormat="1" x14ac:dyDescent="0.25">
      <c r="A114" s="18"/>
      <c r="B114" s="19"/>
      <c r="C114" s="19"/>
      <c r="D114" s="18"/>
      <c r="E114" s="18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</row>
    <row r="115" spans="1:38" s="4" customFormat="1" x14ac:dyDescent="0.25">
      <c r="A115" s="18"/>
      <c r="B115" s="19"/>
      <c r="C115" s="19"/>
      <c r="D115" s="18"/>
      <c r="E115" s="18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</row>
    <row r="116" spans="1:38" s="4" customFormat="1" x14ac:dyDescent="0.25">
      <c r="A116" s="18"/>
      <c r="B116" s="19"/>
      <c r="C116" s="19"/>
      <c r="D116" s="18"/>
      <c r="E116" s="18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</row>
    <row r="117" spans="1:38" s="4" customFormat="1" x14ac:dyDescent="0.25">
      <c r="A117" s="18"/>
      <c r="B117" s="19"/>
      <c r="C117" s="19"/>
      <c r="D117" s="18"/>
      <c r="E117" s="18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</row>
    <row r="118" spans="1:38" s="4" customFormat="1" x14ac:dyDescent="0.25">
      <c r="A118" s="18"/>
      <c r="B118" s="19"/>
      <c r="C118" s="19"/>
      <c r="D118" s="18"/>
      <c r="E118" s="18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</row>
    <row r="119" spans="1:38" s="4" customFormat="1" x14ac:dyDescent="0.25">
      <c r="A119" s="18"/>
      <c r="B119" s="19"/>
      <c r="C119" s="19"/>
      <c r="D119" s="18"/>
      <c r="E119" s="18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</row>
    <row r="120" spans="1:38" s="4" customFormat="1" x14ac:dyDescent="0.25">
      <c r="A120" s="18"/>
      <c r="B120" s="19"/>
      <c r="C120" s="19"/>
      <c r="D120" s="18"/>
      <c r="E120" s="18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</row>
    <row r="121" spans="1:38" s="4" customFormat="1" x14ac:dyDescent="0.25">
      <c r="A121" s="18"/>
      <c r="B121" s="19"/>
      <c r="C121" s="19"/>
      <c r="D121" s="18"/>
      <c r="E121" s="18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</row>
    <row r="122" spans="1:38" s="4" customFormat="1" x14ac:dyDescent="0.25">
      <c r="A122" s="18"/>
      <c r="B122" s="19"/>
      <c r="C122" s="19"/>
      <c r="D122" s="18"/>
      <c r="E122" s="18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</row>
    <row r="123" spans="1:38" s="4" customFormat="1" x14ac:dyDescent="0.25">
      <c r="A123" s="18"/>
      <c r="B123" s="19"/>
      <c r="C123" s="19"/>
      <c r="D123" s="18"/>
      <c r="E123" s="18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</row>
    <row r="124" spans="1:38" s="4" customFormat="1" x14ac:dyDescent="0.25">
      <c r="A124" s="18"/>
      <c r="B124" s="19"/>
      <c r="C124" s="19"/>
      <c r="D124" s="18"/>
      <c r="E124" s="18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</row>
    <row r="125" spans="1:38" s="4" customFormat="1" x14ac:dyDescent="0.25">
      <c r="A125" s="18"/>
      <c r="B125" s="19"/>
      <c r="C125" s="19"/>
      <c r="D125" s="18"/>
      <c r="E125" s="18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</row>
    <row r="126" spans="1:38" s="4" customFormat="1" x14ac:dyDescent="0.25">
      <c r="A126" s="18"/>
      <c r="B126" s="19"/>
      <c r="C126" s="19"/>
      <c r="D126" s="18"/>
      <c r="E126" s="18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</row>
    <row r="127" spans="1:38" s="4" customFormat="1" x14ac:dyDescent="0.25">
      <c r="A127" s="18"/>
      <c r="B127" s="19"/>
      <c r="C127" s="19"/>
      <c r="D127" s="18"/>
      <c r="E127" s="18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</row>
    <row r="128" spans="1:38" s="4" customFormat="1" x14ac:dyDescent="0.25">
      <c r="A128" s="18"/>
      <c r="B128" s="19"/>
      <c r="C128" s="19"/>
      <c r="D128" s="18"/>
      <c r="E128" s="18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</row>
    <row r="129" spans="1:38" s="4" customFormat="1" x14ac:dyDescent="0.25">
      <c r="A129" s="18"/>
      <c r="B129" s="19"/>
      <c r="C129" s="19"/>
      <c r="D129" s="18"/>
      <c r="E129" s="18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</row>
    <row r="130" spans="1:38" s="4" customFormat="1" x14ac:dyDescent="0.25">
      <c r="A130" s="18"/>
      <c r="B130" s="19"/>
      <c r="C130" s="19"/>
      <c r="D130" s="18"/>
      <c r="E130" s="18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</row>
    <row r="131" spans="1:38" s="4" customFormat="1" x14ac:dyDescent="0.25">
      <c r="A131" s="18"/>
      <c r="B131" s="19"/>
      <c r="C131" s="19"/>
      <c r="D131" s="18"/>
      <c r="E131" s="18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</row>
    <row r="132" spans="1:38" s="4" customFormat="1" x14ac:dyDescent="0.25">
      <c r="A132" s="18"/>
      <c r="B132" s="19"/>
      <c r="C132" s="19"/>
      <c r="D132" s="18"/>
      <c r="E132" s="18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</row>
    <row r="133" spans="1:38" s="4" customFormat="1" x14ac:dyDescent="0.25">
      <c r="A133" s="18"/>
      <c r="B133" s="19"/>
      <c r="C133" s="19"/>
      <c r="D133" s="18"/>
      <c r="E133" s="18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</row>
    <row r="134" spans="1:38" s="4" customFormat="1" x14ac:dyDescent="0.25">
      <c r="A134" s="18"/>
      <c r="B134" s="19"/>
      <c r="C134" s="19"/>
      <c r="D134" s="18"/>
      <c r="E134" s="18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</row>
    <row r="135" spans="1:38" s="4" customFormat="1" x14ac:dyDescent="0.25">
      <c r="A135" s="18"/>
      <c r="B135" s="19"/>
      <c r="C135" s="19"/>
      <c r="D135" s="18"/>
      <c r="E135" s="18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</row>
    <row r="136" spans="1:38" s="4" customFormat="1" x14ac:dyDescent="0.25">
      <c r="A136" s="18"/>
      <c r="B136" s="19"/>
      <c r="C136" s="19"/>
      <c r="D136" s="18"/>
      <c r="E136" s="18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</row>
    <row r="137" spans="1:38" s="4" customFormat="1" x14ac:dyDescent="0.25">
      <c r="A137" s="18"/>
      <c r="B137" s="19"/>
      <c r="C137" s="19"/>
      <c r="D137" s="18"/>
      <c r="E137" s="18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</row>
    <row r="138" spans="1:38" s="4" customFormat="1" x14ac:dyDescent="0.25">
      <c r="A138" s="18"/>
      <c r="B138" s="19"/>
      <c r="C138" s="19"/>
      <c r="D138" s="18"/>
      <c r="E138" s="18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</row>
    <row r="139" spans="1:38" s="4" customFormat="1" x14ac:dyDescent="0.25">
      <c r="A139" s="18"/>
      <c r="B139" s="19"/>
      <c r="C139" s="19"/>
      <c r="D139" s="18"/>
      <c r="E139" s="18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</row>
    <row r="140" spans="1:38" s="4" customFormat="1" x14ac:dyDescent="0.25">
      <c r="A140" s="18"/>
      <c r="B140" s="19"/>
      <c r="C140" s="19"/>
      <c r="D140" s="18"/>
      <c r="E140" s="18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</row>
    <row r="141" spans="1:38" s="4" customFormat="1" x14ac:dyDescent="0.25">
      <c r="A141" s="18"/>
      <c r="B141" s="19"/>
      <c r="C141" s="19"/>
      <c r="D141" s="18"/>
      <c r="E141" s="18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</row>
    <row r="142" spans="1:38" s="4" customFormat="1" x14ac:dyDescent="0.25">
      <c r="A142" s="18"/>
      <c r="B142" s="19"/>
      <c r="C142" s="19"/>
      <c r="D142" s="18"/>
      <c r="E142" s="18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</row>
    <row r="143" spans="1:38" s="4" customFormat="1" x14ac:dyDescent="0.25">
      <c r="A143" s="18"/>
      <c r="B143" s="19"/>
      <c r="C143" s="19"/>
      <c r="D143" s="18"/>
      <c r="E143" s="18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</row>
    <row r="144" spans="1:38" s="4" customFormat="1" x14ac:dyDescent="0.25">
      <c r="A144" s="18"/>
      <c r="B144" s="19"/>
      <c r="C144" s="19"/>
      <c r="D144" s="18"/>
      <c r="E144" s="18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</row>
    <row r="145" spans="1:38" s="4" customFormat="1" x14ac:dyDescent="0.25">
      <c r="A145" s="18"/>
      <c r="B145" s="19"/>
      <c r="C145" s="19"/>
      <c r="D145" s="18"/>
      <c r="E145" s="18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</row>
    <row r="146" spans="1:38" s="4" customFormat="1" x14ac:dyDescent="0.25">
      <c r="A146" s="18"/>
      <c r="B146" s="19"/>
      <c r="C146" s="19"/>
      <c r="D146" s="18"/>
      <c r="E146" s="18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</row>
    <row r="147" spans="1:38" s="4" customFormat="1" x14ac:dyDescent="0.25">
      <c r="A147" s="18"/>
      <c r="B147" s="19"/>
      <c r="C147" s="19"/>
      <c r="D147" s="18"/>
      <c r="E147" s="18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</row>
    <row r="148" spans="1:38" s="4" customFormat="1" x14ac:dyDescent="0.25">
      <c r="A148" s="18"/>
      <c r="B148" s="19"/>
      <c r="C148" s="19"/>
      <c r="D148" s="18"/>
      <c r="E148" s="18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</row>
    <row r="149" spans="1:38" s="4" customFormat="1" x14ac:dyDescent="0.25">
      <c r="A149" s="18"/>
      <c r="B149" s="19"/>
      <c r="C149" s="19"/>
      <c r="D149" s="18"/>
      <c r="E149" s="18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</row>
    <row r="150" spans="1:38" s="4" customFormat="1" x14ac:dyDescent="0.25">
      <c r="A150" s="18"/>
      <c r="B150" s="19"/>
      <c r="C150" s="19"/>
      <c r="D150" s="18"/>
      <c r="E150" s="18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</row>
    <row r="151" spans="1:38" s="4" customFormat="1" x14ac:dyDescent="0.25">
      <c r="A151" s="18"/>
      <c r="B151" s="19"/>
      <c r="C151" s="19"/>
      <c r="D151" s="18"/>
      <c r="E151" s="18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</row>
    <row r="152" spans="1:38" s="4" customFormat="1" x14ac:dyDescent="0.25">
      <c r="A152" s="18"/>
      <c r="B152" s="19"/>
      <c r="C152" s="19"/>
      <c r="D152" s="18"/>
      <c r="E152" s="18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</row>
    <row r="153" spans="1:38" s="4" customFormat="1" x14ac:dyDescent="0.25">
      <c r="A153" s="18"/>
      <c r="B153" s="19"/>
      <c r="C153" s="19"/>
      <c r="D153" s="18"/>
      <c r="E153" s="18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</row>
    <row r="154" spans="1:38" s="4" customFormat="1" x14ac:dyDescent="0.25">
      <c r="A154" s="18"/>
      <c r="B154" s="19"/>
      <c r="C154" s="19"/>
      <c r="D154" s="18"/>
      <c r="E154" s="18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</row>
    <row r="155" spans="1:38" s="4" customFormat="1" x14ac:dyDescent="0.25">
      <c r="A155" s="18"/>
      <c r="B155" s="19"/>
      <c r="C155" s="19"/>
      <c r="D155" s="18"/>
      <c r="E155" s="18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</row>
    <row r="156" spans="1:38" s="4" customFormat="1" x14ac:dyDescent="0.25">
      <c r="A156" s="18"/>
      <c r="B156" s="19"/>
      <c r="C156" s="19"/>
      <c r="D156" s="18"/>
      <c r="E156" s="18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</row>
    <row r="157" spans="1:38" s="4" customFormat="1" x14ac:dyDescent="0.25">
      <c r="A157" s="18"/>
      <c r="B157" s="19"/>
      <c r="C157" s="19"/>
      <c r="D157" s="18"/>
      <c r="E157" s="18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</row>
    <row r="158" spans="1:38" s="4" customFormat="1" x14ac:dyDescent="0.25">
      <c r="A158" s="18"/>
      <c r="B158" s="19"/>
      <c r="C158" s="19"/>
      <c r="D158" s="18"/>
      <c r="E158" s="18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</row>
    <row r="159" spans="1:38" s="4" customFormat="1" x14ac:dyDescent="0.25">
      <c r="A159" s="18"/>
      <c r="B159" s="19"/>
      <c r="C159" s="19"/>
      <c r="D159" s="18"/>
      <c r="E159" s="18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</row>
    <row r="160" spans="1:38" s="4" customFormat="1" x14ac:dyDescent="0.25">
      <c r="A160" s="18"/>
      <c r="B160" s="19"/>
      <c r="C160" s="19"/>
      <c r="D160" s="18"/>
      <c r="E160" s="18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</row>
    <row r="161" spans="1:38" s="4" customFormat="1" x14ac:dyDescent="0.25">
      <c r="A161" s="18"/>
      <c r="B161" s="19"/>
      <c r="C161" s="19"/>
      <c r="D161" s="18"/>
      <c r="E161" s="18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</row>
    <row r="162" spans="1:38" s="4" customFormat="1" x14ac:dyDescent="0.25">
      <c r="A162" s="18"/>
      <c r="B162" s="19"/>
      <c r="C162" s="19"/>
      <c r="D162" s="18"/>
      <c r="E162" s="18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</row>
    <row r="163" spans="1:38" s="4" customFormat="1" x14ac:dyDescent="0.25">
      <c r="A163" s="18"/>
      <c r="B163" s="19"/>
      <c r="C163" s="19"/>
      <c r="D163" s="18"/>
      <c r="E163" s="18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</row>
    <row r="164" spans="1:38" s="4" customFormat="1" x14ac:dyDescent="0.25">
      <c r="A164" s="18"/>
      <c r="B164" s="19"/>
      <c r="C164" s="19"/>
      <c r="D164" s="18"/>
      <c r="E164" s="18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</row>
    <row r="165" spans="1:38" s="4" customFormat="1" x14ac:dyDescent="0.25">
      <c r="A165" s="18"/>
      <c r="B165" s="19"/>
      <c r="C165" s="19"/>
      <c r="D165" s="18"/>
      <c r="E165" s="18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</row>
    <row r="166" spans="1:38" s="4" customFormat="1" x14ac:dyDescent="0.25">
      <c r="A166" s="18"/>
      <c r="B166" s="19"/>
      <c r="C166" s="19"/>
      <c r="D166" s="18"/>
      <c r="E166" s="18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</row>
    <row r="167" spans="1:38" s="4" customFormat="1" x14ac:dyDescent="0.25">
      <c r="A167" s="18"/>
      <c r="B167" s="19"/>
      <c r="C167" s="19"/>
      <c r="D167" s="18"/>
      <c r="E167" s="18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</row>
    <row r="168" spans="1:38" s="4" customFormat="1" x14ac:dyDescent="0.25">
      <c r="A168" s="18"/>
      <c r="B168" s="19"/>
      <c r="C168" s="19"/>
      <c r="D168" s="18"/>
      <c r="E168" s="18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</row>
    <row r="169" spans="1:38" s="4" customFormat="1" x14ac:dyDescent="0.25">
      <c r="A169" s="18"/>
      <c r="B169" s="19"/>
      <c r="C169" s="19"/>
      <c r="D169" s="18"/>
      <c r="E169" s="18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</row>
    <row r="170" spans="1:38" s="4" customFormat="1" x14ac:dyDescent="0.25">
      <c r="A170" s="18"/>
      <c r="B170" s="19"/>
      <c r="C170" s="19"/>
      <c r="D170" s="18"/>
      <c r="E170" s="18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</row>
    <row r="171" spans="1:38" s="4" customFormat="1" x14ac:dyDescent="0.25">
      <c r="A171" s="18"/>
      <c r="B171" s="19"/>
      <c r="C171" s="19"/>
      <c r="D171" s="18"/>
      <c r="E171" s="18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</row>
    <row r="172" spans="1:38" s="4" customFormat="1" x14ac:dyDescent="0.25">
      <c r="A172" s="18"/>
      <c r="B172" s="19"/>
      <c r="C172" s="19"/>
      <c r="D172" s="18"/>
      <c r="E172" s="18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</row>
    <row r="173" spans="1:38" s="4" customFormat="1" x14ac:dyDescent="0.25">
      <c r="A173" s="18"/>
      <c r="B173" s="19"/>
      <c r="C173" s="19"/>
      <c r="D173" s="18"/>
      <c r="E173" s="18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</row>
    <row r="174" spans="1:38" s="4" customFormat="1" x14ac:dyDescent="0.25">
      <c r="A174" s="18"/>
      <c r="B174" s="19"/>
      <c r="C174" s="19"/>
      <c r="D174" s="18"/>
      <c r="E174" s="18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</row>
    <row r="175" spans="1:38" s="4" customFormat="1" x14ac:dyDescent="0.25">
      <c r="A175" s="18"/>
      <c r="B175" s="19"/>
      <c r="C175" s="19"/>
      <c r="D175" s="18"/>
      <c r="E175" s="18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</row>
    <row r="176" spans="1:38" s="4" customFormat="1" x14ac:dyDescent="0.25">
      <c r="A176" s="18"/>
      <c r="B176" s="19"/>
      <c r="C176" s="19"/>
      <c r="D176" s="18"/>
      <c r="E176" s="18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</row>
    <row r="177" spans="1:38" s="4" customFormat="1" x14ac:dyDescent="0.25">
      <c r="A177" s="18"/>
      <c r="B177" s="19"/>
      <c r="C177" s="19"/>
      <c r="D177" s="18"/>
      <c r="E177" s="18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</row>
    <row r="178" spans="1:38" s="4" customFormat="1" x14ac:dyDescent="0.25">
      <c r="A178" s="18"/>
      <c r="B178" s="19"/>
      <c r="C178" s="19"/>
      <c r="D178" s="18"/>
      <c r="E178" s="18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</row>
    <row r="179" spans="1:38" s="4" customFormat="1" x14ac:dyDescent="0.25">
      <c r="A179" s="18"/>
      <c r="B179" s="19"/>
      <c r="C179" s="19"/>
      <c r="D179" s="18"/>
      <c r="E179" s="18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</row>
    <row r="180" spans="1:38" s="4" customFormat="1" x14ac:dyDescent="0.25">
      <c r="A180" s="18"/>
      <c r="B180" s="19"/>
      <c r="C180" s="19"/>
      <c r="D180" s="18"/>
      <c r="E180" s="18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</row>
    <row r="181" spans="1:38" s="4" customFormat="1" x14ac:dyDescent="0.25">
      <c r="A181" s="18"/>
      <c r="B181" s="19"/>
      <c r="C181" s="19"/>
      <c r="D181" s="18"/>
      <c r="E181" s="18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</row>
    <row r="182" spans="1:38" s="4" customFormat="1" x14ac:dyDescent="0.25">
      <c r="A182" s="18"/>
      <c r="B182" s="19"/>
      <c r="C182" s="19"/>
      <c r="D182" s="18"/>
      <c r="E182" s="18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</row>
    <row r="183" spans="1:38" s="4" customFormat="1" x14ac:dyDescent="0.25">
      <c r="A183" s="18"/>
      <c r="B183" s="19"/>
      <c r="C183" s="19"/>
      <c r="D183" s="18"/>
      <c r="E183" s="18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</row>
    <row r="184" spans="1:38" s="4" customFormat="1" x14ac:dyDescent="0.25">
      <c r="A184" s="18"/>
      <c r="B184" s="19"/>
      <c r="C184" s="19"/>
      <c r="D184" s="18"/>
      <c r="E184" s="18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</row>
    <row r="185" spans="1:38" s="4" customFormat="1" x14ac:dyDescent="0.25">
      <c r="A185" s="18"/>
      <c r="B185" s="19"/>
      <c r="C185" s="19"/>
      <c r="D185" s="18"/>
      <c r="E185" s="18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</row>
    <row r="186" spans="1:38" s="4" customFormat="1" x14ac:dyDescent="0.25">
      <c r="A186" s="18"/>
      <c r="B186" s="19"/>
      <c r="C186" s="19"/>
      <c r="D186" s="18"/>
      <c r="E186" s="18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</row>
    <row r="187" spans="1:38" s="4" customFormat="1" x14ac:dyDescent="0.25">
      <c r="A187" s="18"/>
      <c r="B187" s="19"/>
      <c r="C187" s="19"/>
      <c r="D187" s="18"/>
      <c r="E187" s="18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</row>
    <row r="188" spans="1:38" s="4" customFormat="1" x14ac:dyDescent="0.25">
      <c r="A188" s="18"/>
      <c r="B188" s="19"/>
      <c r="C188" s="19"/>
      <c r="D188" s="18"/>
      <c r="E188" s="18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</row>
    <row r="189" spans="1:38" s="4" customFormat="1" x14ac:dyDescent="0.25">
      <c r="A189" s="18"/>
      <c r="B189" s="19"/>
      <c r="C189" s="19"/>
      <c r="D189" s="18"/>
      <c r="E189" s="18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</row>
    <row r="190" spans="1:38" s="4" customFormat="1" x14ac:dyDescent="0.25">
      <c r="A190" s="18"/>
      <c r="B190" s="19"/>
      <c r="C190" s="19"/>
      <c r="D190" s="18"/>
      <c r="E190" s="18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</row>
    <row r="191" spans="1:38" s="4" customFormat="1" x14ac:dyDescent="0.25">
      <c r="A191" s="18"/>
      <c r="B191" s="19"/>
      <c r="C191" s="19"/>
      <c r="D191" s="18"/>
      <c r="E191" s="18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</row>
    <row r="192" spans="1:38" s="4" customFormat="1" x14ac:dyDescent="0.25">
      <c r="A192" s="18"/>
      <c r="B192" s="19"/>
      <c r="C192" s="19"/>
      <c r="D192" s="18"/>
      <c r="E192" s="18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</row>
    <row r="193" spans="1:38" s="4" customFormat="1" x14ac:dyDescent="0.25">
      <c r="A193" s="18"/>
      <c r="B193" s="19"/>
      <c r="C193" s="19"/>
      <c r="D193" s="18"/>
      <c r="E193" s="18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</row>
    <row r="194" spans="1:38" s="4" customFormat="1" x14ac:dyDescent="0.25">
      <c r="A194" s="18"/>
      <c r="B194" s="19"/>
      <c r="C194" s="19"/>
      <c r="D194" s="18"/>
      <c r="E194" s="18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</row>
    <row r="195" spans="1:38" s="4" customFormat="1" x14ac:dyDescent="0.25">
      <c r="A195" s="18"/>
      <c r="B195" s="19"/>
      <c r="C195" s="19"/>
      <c r="D195" s="18"/>
      <c r="E195" s="18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</row>
    <row r="196" spans="1:38" s="4" customFormat="1" x14ac:dyDescent="0.25">
      <c r="A196" s="18"/>
      <c r="B196" s="19"/>
      <c r="C196" s="19"/>
      <c r="D196" s="18"/>
      <c r="E196" s="18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</row>
    <row r="197" spans="1:38" s="4" customFormat="1" x14ac:dyDescent="0.25">
      <c r="A197" s="18"/>
      <c r="B197" s="19"/>
      <c r="C197" s="19"/>
      <c r="D197" s="18"/>
      <c r="E197" s="18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</row>
    <row r="198" spans="1:38" s="4" customFormat="1" x14ac:dyDescent="0.25">
      <c r="A198" s="18"/>
      <c r="B198" s="19"/>
      <c r="C198" s="19"/>
      <c r="D198" s="18"/>
      <c r="E198" s="18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</row>
    <row r="199" spans="1:38" s="4" customFormat="1" x14ac:dyDescent="0.25">
      <c r="A199" s="18"/>
      <c r="B199" s="19"/>
      <c r="C199" s="19"/>
      <c r="D199" s="18"/>
      <c r="E199" s="18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</row>
    <row r="200" spans="1:38" s="4" customFormat="1" x14ac:dyDescent="0.25">
      <c r="A200" s="18"/>
      <c r="B200" s="19"/>
      <c r="C200" s="19"/>
      <c r="D200" s="18"/>
      <c r="E200" s="18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</row>
    <row r="201" spans="1:38" s="4" customFormat="1" x14ac:dyDescent="0.25">
      <c r="A201" s="18"/>
      <c r="B201" s="19"/>
      <c r="C201" s="19"/>
      <c r="D201" s="18"/>
      <c r="E201" s="18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</row>
    <row r="202" spans="1:38" s="4" customFormat="1" x14ac:dyDescent="0.25">
      <c r="A202" s="18"/>
      <c r="B202" s="19"/>
      <c r="C202" s="19"/>
      <c r="D202" s="18"/>
      <c r="E202" s="18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</row>
    <row r="203" spans="1:38" s="4" customFormat="1" x14ac:dyDescent="0.25">
      <c r="A203" s="18"/>
      <c r="B203" s="19"/>
      <c r="C203" s="19"/>
      <c r="D203" s="18"/>
      <c r="E203" s="18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</row>
    <row r="204" spans="1:38" s="4" customFormat="1" x14ac:dyDescent="0.25">
      <c r="A204" s="18"/>
      <c r="B204" s="19"/>
      <c r="C204" s="19"/>
      <c r="D204" s="18"/>
      <c r="E204" s="18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</row>
    <row r="205" spans="1:38" s="4" customFormat="1" x14ac:dyDescent="0.25">
      <c r="A205" s="18"/>
      <c r="B205" s="19"/>
      <c r="C205" s="19"/>
      <c r="D205" s="18"/>
      <c r="E205" s="18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</row>
    <row r="206" spans="1:38" s="4" customFormat="1" x14ac:dyDescent="0.25">
      <c r="A206" s="18"/>
      <c r="B206" s="19"/>
      <c r="C206" s="19"/>
      <c r="D206" s="18"/>
      <c r="E206" s="18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</row>
    <row r="207" spans="1:38" s="4" customFormat="1" x14ac:dyDescent="0.25">
      <c r="A207" s="18"/>
      <c r="B207" s="19"/>
      <c r="C207" s="19"/>
      <c r="D207" s="18"/>
      <c r="E207" s="18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</row>
    <row r="208" spans="1:38" s="4" customFormat="1" x14ac:dyDescent="0.25">
      <c r="A208" s="18"/>
      <c r="B208" s="19"/>
      <c r="C208" s="19"/>
      <c r="D208" s="18"/>
      <c r="E208" s="18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</row>
    <row r="209" spans="1:38" s="4" customFormat="1" x14ac:dyDescent="0.25">
      <c r="A209" s="18"/>
      <c r="B209" s="19"/>
      <c r="C209" s="19"/>
      <c r="D209" s="18"/>
      <c r="E209" s="18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</row>
    <row r="210" spans="1:38" s="4" customFormat="1" x14ac:dyDescent="0.25">
      <c r="A210" s="18"/>
      <c r="B210" s="19"/>
      <c r="C210" s="19"/>
      <c r="D210" s="18"/>
      <c r="E210" s="18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</row>
    <row r="211" spans="1:38" s="4" customFormat="1" x14ac:dyDescent="0.25">
      <c r="A211" s="18"/>
      <c r="B211" s="19"/>
      <c r="C211" s="19"/>
      <c r="D211" s="18"/>
      <c r="E211" s="18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</row>
    <row r="212" spans="1:38" s="4" customFormat="1" x14ac:dyDescent="0.25">
      <c r="A212" s="18"/>
      <c r="B212" s="19"/>
      <c r="C212" s="19"/>
      <c r="D212" s="18"/>
      <c r="E212" s="18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</row>
    <row r="213" spans="1:38" s="4" customFormat="1" x14ac:dyDescent="0.25">
      <c r="A213" s="18"/>
      <c r="B213" s="19"/>
      <c r="C213" s="19"/>
      <c r="D213" s="18"/>
      <c r="E213" s="18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</row>
    <row r="214" spans="1:38" s="4" customFormat="1" x14ac:dyDescent="0.25">
      <c r="A214" s="18"/>
      <c r="B214" s="19"/>
      <c r="C214" s="19"/>
      <c r="D214" s="18"/>
      <c r="E214" s="18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</row>
    <row r="215" spans="1:38" s="4" customFormat="1" x14ac:dyDescent="0.25">
      <c r="A215" s="18"/>
      <c r="B215" s="19"/>
      <c r="C215" s="19"/>
      <c r="D215" s="18"/>
      <c r="E215" s="18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</row>
    <row r="216" spans="1:38" s="4" customFormat="1" x14ac:dyDescent="0.25">
      <c r="A216" s="18"/>
      <c r="B216" s="19"/>
      <c r="C216" s="19"/>
      <c r="D216" s="18"/>
      <c r="E216" s="18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</row>
    <row r="217" spans="1:38" s="4" customFormat="1" x14ac:dyDescent="0.25">
      <c r="A217" s="18"/>
      <c r="B217" s="19"/>
      <c r="C217" s="19"/>
      <c r="D217" s="18"/>
      <c r="E217" s="18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</row>
    <row r="218" spans="1:38" s="4" customFormat="1" x14ac:dyDescent="0.25">
      <c r="A218" s="18"/>
      <c r="B218" s="19"/>
      <c r="C218" s="19"/>
      <c r="D218" s="18"/>
      <c r="E218" s="18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</row>
    <row r="219" spans="1:38" s="4" customFormat="1" x14ac:dyDescent="0.25">
      <c r="A219" s="18"/>
      <c r="B219" s="19"/>
      <c r="C219" s="19"/>
      <c r="D219" s="18"/>
      <c r="E219" s="18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</row>
    <row r="220" spans="1:38" s="4" customFormat="1" x14ac:dyDescent="0.25">
      <c r="A220" s="18"/>
      <c r="B220" s="19"/>
      <c r="C220" s="19"/>
      <c r="D220" s="18"/>
      <c r="E220" s="18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</row>
    <row r="221" spans="1:38" s="4" customFormat="1" x14ac:dyDescent="0.25">
      <c r="A221" s="18"/>
      <c r="B221" s="19"/>
      <c r="C221" s="19"/>
      <c r="D221" s="18"/>
      <c r="E221" s="18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</row>
    <row r="222" spans="1:38" s="4" customFormat="1" x14ac:dyDescent="0.25">
      <c r="A222" s="18"/>
      <c r="B222" s="19"/>
      <c r="C222" s="19"/>
      <c r="D222" s="18"/>
      <c r="E222" s="18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</row>
    <row r="223" spans="1:38" s="4" customFormat="1" x14ac:dyDescent="0.25">
      <c r="A223" s="18"/>
      <c r="B223" s="19"/>
      <c r="C223" s="19"/>
      <c r="D223" s="18"/>
      <c r="E223" s="18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</row>
    <row r="224" spans="1:38" s="4" customFormat="1" x14ac:dyDescent="0.25">
      <c r="A224" s="18"/>
      <c r="B224" s="19"/>
      <c r="C224" s="19"/>
      <c r="D224" s="18"/>
      <c r="E224" s="18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</row>
    <row r="225" spans="1:38" s="4" customFormat="1" x14ac:dyDescent="0.25">
      <c r="A225" s="18"/>
      <c r="B225" s="19"/>
      <c r="C225" s="19"/>
      <c r="D225" s="18"/>
      <c r="E225" s="18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</row>
    <row r="226" spans="1:38" s="4" customFormat="1" x14ac:dyDescent="0.25">
      <c r="A226" s="18"/>
      <c r="B226" s="19"/>
      <c r="C226" s="19"/>
      <c r="D226" s="18"/>
      <c r="E226" s="18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</row>
    <row r="227" spans="1:38" s="4" customFormat="1" x14ac:dyDescent="0.25">
      <c r="A227" s="18"/>
      <c r="B227" s="19"/>
      <c r="C227" s="19"/>
      <c r="D227" s="18"/>
      <c r="E227" s="18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</row>
    <row r="228" spans="1:38" s="4" customFormat="1" x14ac:dyDescent="0.25">
      <c r="A228" s="18"/>
      <c r="B228" s="19"/>
      <c r="C228" s="19"/>
      <c r="D228" s="18"/>
      <c r="E228" s="18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</row>
    <row r="229" spans="1:38" s="4" customFormat="1" x14ac:dyDescent="0.25">
      <c r="A229" s="18"/>
      <c r="B229" s="19"/>
      <c r="C229" s="19"/>
      <c r="D229" s="18"/>
      <c r="E229" s="18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</row>
    <row r="230" spans="1:38" s="4" customFormat="1" x14ac:dyDescent="0.25">
      <c r="A230" s="18"/>
      <c r="B230" s="19"/>
      <c r="C230" s="19"/>
      <c r="D230" s="18"/>
      <c r="E230" s="18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</row>
    <row r="231" spans="1:38" s="4" customFormat="1" x14ac:dyDescent="0.25">
      <c r="A231" s="18"/>
      <c r="B231" s="19"/>
      <c r="C231" s="19"/>
      <c r="D231" s="18"/>
      <c r="E231" s="18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</row>
    <row r="232" spans="1:38" s="4" customFormat="1" x14ac:dyDescent="0.25">
      <c r="A232" s="18"/>
      <c r="B232" s="19"/>
      <c r="C232" s="19"/>
      <c r="D232" s="18"/>
      <c r="E232" s="18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</row>
    <row r="233" spans="1:38" s="4" customFormat="1" x14ac:dyDescent="0.25">
      <c r="A233" s="18"/>
      <c r="B233" s="19"/>
      <c r="C233" s="19"/>
      <c r="D233" s="18"/>
      <c r="E233" s="18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</row>
    <row r="234" spans="1:38" s="4" customFormat="1" x14ac:dyDescent="0.25">
      <c r="A234" s="18"/>
      <c r="B234" s="19"/>
      <c r="C234" s="19"/>
      <c r="D234" s="18"/>
      <c r="E234" s="18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</row>
    <row r="235" spans="1:38" s="4" customFormat="1" x14ac:dyDescent="0.25">
      <c r="A235" s="18"/>
      <c r="B235" s="19"/>
      <c r="C235" s="19"/>
      <c r="D235" s="18"/>
      <c r="E235" s="18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</row>
    <row r="236" spans="1:38" s="4" customFormat="1" x14ac:dyDescent="0.25">
      <c r="A236" s="18"/>
      <c r="B236" s="19"/>
      <c r="C236" s="19"/>
      <c r="D236" s="18"/>
      <c r="E236" s="18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</row>
    <row r="237" spans="1:38" s="4" customFormat="1" x14ac:dyDescent="0.25">
      <c r="A237" s="18"/>
      <c r="B237" s="19"/>
      <c r="C237" s="19"/>
      <c r="D237" s="18"/>
      <c r="E237" s="18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</row>
    <row r="238" spans="1:38" s="4" customFormat="1" x14ac:dyDescent="0.25">
      <c r="A238" s="18"/>
      <c r="B238" s="19"/>
      <c r="C238" s="19"/>
      <c r="D238" s="18"/>
      <c r="E238" s="18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</row>
    <row r="239" spans="1:38" s="4" customFormat="1" x14ac:dyDescent="0.25">
      <c r="A239" s="18"/>
      <c r="B239" s="19"/>
      <c r="C239" s="19"/>
      <c r="D239" s="18"/>
      <c r="E239" s="18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</row>
    <row r="240" spans="1:38" s="4" customFormat="1" x14ac:dyDescent="0.25">
      <c r="A240" s="18"/>
      <c r="B240" s="19"/>
      <c r="C240" s="19"/>
      <c r="D240" s="18"/>
      <c r="E240" s="18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</row>
    <row r="241" spans="1:38" s="4" customFormat="1" x14ac:dyDescent="0.25">
      <c r="A241" s="18"/>
      <c r="B241" s="19"/>
      <c r="C241" s="19"/>
      <c r="D241" s="18"/>
      <c r="E241" s="18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</row>
    <row r="242" spans="1:38" s="4" customFormat="1" x14ac:dyDescent="0.25">
      <c r="A242" s="18"/>
      <c r="B242" s="19"/>
      <c r="C242" s="19"/>
      <c r="D242" s="18"/>
      <c r="E242" s="18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</row>
    <row r="243" spans="1:38" s="4" customFormat="1" x14ac:dyDescent="0.25">
      <c r="A243" s="18"/>
      <c r="B243" s="19"/>
      <c r="C243" s="19"/>
      <c r="D243" s="18"/>
      <c r="E243" s="18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</row>
    <row r="244" spans="1:38" s="4" customFormat="1" x14ac:dyDescent="0.25">
      <c r="A244" s="18"/>
      <c r="B244" s="19"/>
      <c r="C244" s="19"/>
      <c r="D244" s="18"/>
      <c r="E244" s="18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</row>
    <row r="245" spans="1:38" s="4" customFormat="1" x14ac:dyDescent="0.25">
      <c r="A245" s="18"/>
      <c r="B245" s="19"/>
      <c r="C245" s="19"/>
      <c r="D245" s="18"/>
      <c r="E245" s="18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</row>
    <row r="246" spans="1:38" s="4" customFormat="1" x14ac:dyDescent="0.25">
      <c r="A246" s="18"/>
      <c r="B246" s="19"/>
      <c r="C246" s="19"/>
      <c r="D246" s="18"/>
      <c r="E246" s="18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</row>
    <row r="247" spans="1:38" s="4" customFormat="1" x14ac:dyDescent="0.25">
      <c r="A247" s="18"/>
      <c r="B247" s="19"/>
      <c r="C247" s="19"/>
      <c r="D247" s="18"/>
      <c r="E247" s="18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</row>
    <row r="248" spans="1:38" s="4" customFormat="1" x14ac:dyDescent="0.25">
      <c r="A248" s="18"/>
      <c r="B248" s="19"/>
      <c r="C248" s="19"/>
      <c r="D248" s="18"/>
      <c r="E248" s="18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</row>
    <row r="249" spans="1:38" s="4" customFormat="1" x14ac:dyDescent="0.25">
      <c r="A249" s="18"/>
      <c r="B249" s="19"/>
      <c r="C249" s="19"/>
      <c r="D249" s="18"/>
      <c r="E249" s="18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</row>
    <row r="250" spans="1:38" s="4" customFormat="1" x14ac:dyDescent="0.25">
      <c r="A250" s="18"/>
      <c r="B250" s="19"/>
      <c r="C250" s="19"/>
      <c r="D250" s="18"/>
      <c r="E250" s="18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</row>
    <row r="251" spans="1:38" s="4" customFormat="1" x14ac:dyDescent="0.25">
      <c r="A251" s="18"/>
      <c r="B251" s="19"/>
      <c r="C251" s="19"/>
      <c r="D251" s="18"/>
      <c r="E251" s="18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</row>
    <row r="252" spans="1:38" s="4" customFormat="1" x14ac:dyDescent="0.25">
      <c r="A252" s="18"/>
      <c r="B252" s="19"/>
      <c r="C252" s="19"/>
      <c r="D252" s="18"/>
      <c r="E252" s="18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</row>
    <row r="253" spans="1:38" s="4" customFormat="1" x14ac:dyDescent="0.25">
      <c r="A253" s="18"/>
      <c r="B253" s="19"/>
      <c r="C253" s="19"/>
      <c r="D253" s="18"/>
      <c r="E253" s="18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</row>
    <row r="254" spans="1:38" s="4" customFormat="1" x14ac:dyDescent="0.25">
      <c r="A254" s="18"/>
      <c r="B254" s="19"/>
      <c r="C254" s="19"/>
      <c r="D254" s="18"/>
      <c r="E254" s="18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</row>
    <row r="255" spans="1:38" s="4" customFormat="1" x14ac:dyDescent="0.25">
      <c r="A255" s="18"/>
      <c r="B255" s="19"/>
      <c r="C255" s="19"/>
      <c r="D255" s="18"/>
      <c r="E255" s="18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</row>
    <row r="256" spans="1:38" s="4" customFormat="1" x14ac:dyDescent="0.25">
      <c r="A256" s="18"/>
      <c r="B256" s="19"/>
      <c r="C256" s="19"/>
      <c r="D256" s="18"/>
      <c r="E256" s="18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</row>
    <row r="257" spans="1:38" s="4" customFormat="1" x14ac:dyDescent="0.25">
      <c r="A257" s="18"/>
      <c r="B257" s="19"/>
      <c r="C257" s="19"/>
      <c r="D257" s="18"/>
      <c r="E257" s="18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</row>
    <row r="258" spans="1:38" s="4" customFormat="1" x14ac:dyDescent="0.25">
      <c r="A258" s="18"/>
      <c r="B258" s="19"/>
      <c r="C258" s="19"/>
      <c r="D258" s="18"/>
      <c r="E258" s="18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</row>
    <row r="259" spans="1:38" s="4" customFormat="1" x14ac:dyDescent="0.25">
      <c r="A259" s="18"/>
      <c r="B259" s="19"/>
      <c r="C259" s="19"/>
      <c r="D259" s="18"/>
      <c r="E259" s="18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</row>
    <row r="260" spans="1:38" s="4" customFormat="1" x14ac:dyDescent="0.25">
      <c r="A260" s="18"/>
      <c r="B260" s="19"/>
      <c r="C260" s="19"/>
      <c r="D260" s="18"/>
      <c r="E260" s="18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</row>
    <row r="261" spans="1:38" s="4" customFormat="1" x14ac:dyDescent="0.25">
      <c r="A261" s="18"/>
      <c r="B261" s="19"/>
      <c r="C261" s="19"/>
      <c r="D261" s="18"/>
      <c r="E261" s="18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</row>
    <row r="262" spans="1:38" s="4" customFormat="1" x14ac:dyDescent="0.25">
      <c r="A262" s="18"/>
      <c r="B262" s="19"/>
      <c r="C262" s="19"/>
      <c r="D262" s="18"/>
      <c r="E262" s="18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</row>
    <row r="263" spans="1:38" s="4" customFormat="1" x14ac:dyDescent="0.25">
      <c r="A263" s="18"/>
      <c r="B263" s="19"/>
      <c r="C263" s="19"/>
      <c r="D263" s="18"/>
      <c r="E263" s="18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</row>
    <row r="264" spans="1:38" s="4" customFormat="1" x14ac:dyDescent="0.25">
      <c r="A264" s="18"/>
      <c r="B264" s="19"/>
      <c r="C264" s="19"/>
      <c r="D264" s="18"/>
      <c r="E264" s="18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</row>
    <row r="265" spans="1:38" s="4" customFormat="1" x14ac:dyDescent="0.25">
      <c r="A265" s="18"/>
      <c r="B265" s="19"/>
      <c r="C265" s="19"/>
      <c r="D265" s="18"/>
      <c r="E265" s="18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</row>
    <row r="266" spans="1:38" s="4" customFormat="1" x14ac:dyDescent="0.25">
      <c r="A266" s="18"/>
      <c r="B266" s="19"/>
      <c r="C266" s="19"/>
      <c r="D266" s="18"/>
      <c r="E266" s="18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</row>
    <row r="267" spans="1:38" s="4" customFormat="1" x14ac:dyDescent="0.25">
      <c r="A267" s="18"/>
      <c r="B267" s="19"/>
      <c r="C267" s="19"/>
      <c r="D267" s="18"/>
      <c r="E267" s="18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</row>
    <row r="268" spans="1:38" s="4" customFormat="1" x14ac:dyDescent="0.25">
      <c r="A268" s="18"/>
      <c r="B268" s="19"/>
      <c r="C268" s="19"/>
      <c r="D268" s="18"/>
      <c r="E268" s="18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</row>
    <row r="269" spans="1:38" s="4" customFormat="1" x14ac:dyDescent="0.25">
      <c r="A269" s="18"/>
      <c r="B269" s="19"/>
      <c r="C269" s="19"/>
      <c r="D269" s="18"/>
      <c r="E269" s="18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</row>
    <row r="270" spans="1:38" s="4" customFormat="1" x14ac:dyDescent="0.25">
      <c r="A270" s="18"/>
      <c r="B270" s="19"/>
      <c r="C270" s="19"/>
      <c r="D270" s="18"/>
      <c r="E270" s="18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</row>
    <row r="271" spans="1:38" s="4" customFormat="1" x14ac:dyDescent="0.25">
      <c r="A271" s="18"/>
      <c r="B271" s="19"/>
      <c r="C271" s="19"/>
      <c r="D271" s="18"/>
      <c r="E271" s="18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</row>
    <row r="272" spans="1:38" s="4" customFormat="1" x14ac:dyDescent="0.25">
      <c r="A272" s="18"/>
      <c r="B272" s="19"/>
      <c r="C272" s="19"/>
      <c r="D272" s="18"/>
      <c r="E272" s="18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</row>
    <row r="273" spans="1:38" s="4" customFormat="1" x14ac:dyDescent="0.25">
      <c r="A273" s="18"/>
      <c r="B273" s="19"/>
      <c r="C273" s="19"/>
      <c r="D273" s="18"/>
      <c r="E273" s="18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</row>
    <row r="274" spans="1:38" s="4" customFormat="1" x14ac:dyDescent="0.25">
      <c r="A274" s="18"/>
      <c r="B274" s="19"/>
      <c r="C274" s="19"/>
      <c r="D274" s="18"/>
      <c r="E274" s="18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</row>
    <row r="275" spans="1:38" s="4" customFormat="1" x14ac:dyDescent="0.25">
      <c r="A275" s="18"/>
      <c r="B275" s="19"/>
      <c r="C275" s="19"/>
      <c r="D275" s="18"/>
      <c r="E275" s="18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</row>
    <row r="276" spans="1:38" s="4" customFormat="1" x14ac:dyDescent="0.25">
      <c r="A276" s="18"/>
      <c r="B276" s="19"/>
      <c r="C276" s="19"/>
      <c r="D276" s="18"/>
      <c r="E276" s="18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</row>
    <row r="277" spans="1:38" s="4" customFormat="1" x14ac:dyDescent="0.25">
      <c r="A277" s="18"/>
      <c r="B277" s="19"/>
      <c r="C277" s="19"/>
      <c r="D277" s="18"/>
      <c r="E277" s="18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</row>
    <row r="278" spans="1:38" s="4" customFormat="1" x14ac:dyDescent="0.25">
      <c r="A278" s="18"/>
      <c r="B278" s="19"/>
      <c r="C278" s="19"/>
      <c r="D278" s="18"/>
      <c r="E278" s="18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</row>
    <row r="279" spans="1:38" s="4" customFormat="1" x14ac:dyDescent="0.25">
      <c r="A279" s="18"/>
      <c r="B279" s="19"/>
      <c r="C279" s="19"/>
      <c r="D279" s="18"/>
      <c r="E279" s="18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</row>
    <row r="280" spans="1:38" s="4" customFormat="1" x14ac:dyDescent="0.25">
      <c r="A280" s="18"/>
      <c r="B280" s="19"/>
      <c r="C280" s="19"/>
      <c r="D280" s="18"/>
      <c r="E280" s="18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</row>
    <row r="281" spans="1:38" s="4" customFormat="1" x14ac:dyDescent="0.25">
      <c r="A281" s="18"/>
      <c r="B281" s="19"/>
      <c r="C281" s="19"/>
      <c r="D281" s="18"/>
      <c r="E281" s="18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</row>
    <row r="282" spans="1:38" s="4" customFormat="1" x14ac:dyDescent="0.25">
      <c r="A282" s="18"/>
      <c r="B282" s="19"/>
      <c r="C282" s="19"/>
      <c r="D282" s="18"/>
      <c r="E282" s="18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</row>
    <row r="283" spans="1:38" s="4" customFormat="1" x14ac:dyDescent="0.25">
      <c r="A283" s="18"/>
      <c r="B283" s="19"/>
      <c r="C283" s="19"/>
      <c r="D283" s="18"/>
      <c r="E283" s="18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</row>
    <row r="284" spans="1:38" s="4" customFormat="1" x14ac:dyDescent="0.25">
      <c r="A284" s="18"/>
      <c r="B284" s="19"/>
      <c r="C284" s="19"/>
      <c r="D284" s="18"/>
      <c r="E284" s="18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</row>
    <row r="285" spans="1:38" s="4" customFormat="1" x14ac:dyDescent="0.25">
      <c r="A285" s="18"/>
      <c r="B285" s="19"/>
      <c r="C285" s="19"/>
      <c r="D285" s="18"/>
      <c r="E285" s="18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</row>
    <row r="286" spans="1:38" s="4" customFormat="1" x14ac:dyDescent="0.25">
      <c r="A286" s="18"/>
      <c r="B286" s="19"/>
      <c r="C286" s="19"/>
      <c r="D286" s="18"/>
      <c r="E286" s="18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</row>
    <row r="287" spans="1:38" s="4" customFormat="1" x14ac:dyDescent="0.25">
      <c r="A287" s="18"/>
      <c r="B287" s="19"/>
      <c r="C287" s="19"/>
      <c r="D287" s="18"/>
      <c r="E287" s="18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</row>
    <row r="288" spans="1:38" s="4" customFormat="1" x14ac:dyDescent="0.25">
      <c r="A288" s="18"/>
      <c r="B288" s="19"/>
      <c r="C288" s="19"/>
      <c r="D288" s="18"/>
      <c r="E288" s="18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</row>
    <row r="289" spans="1:38" s="4" customFormat="1" x14ac:dyDescent="0.25">
      <c r="A289" s="18"/>
      <c r="B289" s="19"/>
      <c r="C289" s="19"/>
      <c r="D289" s="18"/>
      <c r="E289" s="18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</row>
    <row r="290" spans="1:38" s="4" customFormat="1" x14ac:dyDescent="0.25">
      <c r="A290" s="18"/>
      <c r="B290" s="19"/>
      <c r="C290" s="19"/>
      <c r="D290" s="18"/>
      <c r="E290" s="18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</row>
    <row r="291" spans="1:38" s="4" customFormat="1" x14ac:dyDescent="0.25">
      <c r="A291" s="18"/>
      <c r="B291" s="19"/>
      <c r="C291" s="19"/>
      <c r="D291" s="18"/>
      <c r="E291" s="18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</row>
    <row r="292" spans="1:38" s="4" customFormat="1" x14ac:dyDescent="0.25">
      <c r="A292" s="18"/>
      <c r="B292" s="19"/>
      <c r="C292" s="19"/>
      <c r="D292" s="18"/>
      <c r="E292" s="18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</row>
    <row r="293" spans="1:38" s="4" customFormat="1" x14ac:dyDescent="0.25">
      <c r="A293" s="18"/>
      <c r="B293" s="19"/>
      <c r="C293" s="19"/>
      <c r="D293" s="18"/>
      <c r="E293" s="18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</row>
    <row r="294" spans="1:38" s="4" customFormat="1" x14ac:dyDescent="0.25">
      <c r="A294" s="18"/>
      <c r="B294" s="19"/>
      <c r="C294" s="19"/>
      <c r="D294" s="18"/>
      <c r="E294" s="18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</row>
    <row r="295" spans="1:38" s="4" customFormat="1" x14ac:dyDescent="0.25">
      <c r="A295" s="18"/>
      <c r="B295" s="19"/>
      <c r="C295" s="19"/>
      <c r="D295" s="18"/>
      <c r="E295" s="18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</row>
    <row r="296" spans="1:38" s="4" customFormat="1" x14ac:dyDescent="0.25">
      <c r="A296" s="18"/>
      <c r="B296" s="19"/>
      <c r="C296" s="19"/>
      <c r="D296" s="18"/>
      <c r="E296" s="18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</row>
    <row r="297" spans="1:38" s="4" customFormat="1" x14ac:dyDescent="0.25">
      <c r="A297" s="18"/>
      <c r="B297" s="19"/>
      <c r="C297" s="19"/>
      <c r="D297" s="18"/>
      <c r="E297" s="18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</row>
    <row r="298" spans="1:38" s="4" customFormat="1" x14ac:dyDescent="0.25">
      <c r="A298" s="18"/>
      <c r="B298" s="19"/>
      <c r="C298" s="19"/>
      <c r="D298" s="18"/>
      <c r="E298" s="18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</row>
    <row r="299" spans="1:38" s="4" customFormat="1" x14ac:dyDescent="0.25">
      <c r="A299" s="18"/>
      <c r="B299" s="19"/>
      <c r="C299" s="19"/>
      <c r="D299" s="18"/>
      <c r="E299" s="18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</row>
    <row r="300" spans="1:38" s="4" customFormat="1" x14ac:dyDescent="0.25">
      <c r="A300" s="18"/>
      <c r="B300" s="19"/>
      <c r="C300" s="19"/>
      <c r="D300" s="18"/>
      <c r="E300" s="18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</row>
    <row r="301" spans="1:38" s="4" customFormat="1" x14ac:dyDescent="0.25">
      <c r="A301" s="18"/>
      <c r="B301" s="19"/>
      <c r="C301" s="19"/>
      <c r="D301" s="18"/>
      <c r="E301" s="18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</row>
    <row r="302" spans="1:38" s="4" customFormat="1" x14ac:dyDescent="0.25">
      <c r="A302" s="18"/>
      <c r="B302" s="19"/>
      <c r="C302" s="19"/>
      <c r="D302" s="18"/>
      <c r="E302" s="18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</row>
    <row r="303" spans="1:38" s="4" customFormat="1" x14ac:dyDescent="0.25">
      <c r="A303" s="18"/>
      <c r="B303" s="19"/>
      <c r="C303" s="19"/>
      <c r="D303" s="18"/>
      <c r="E303" s="18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</row>
    <row r="304" spans="1:38" s="4" customFormat="1" x14ac:dyDescent="0.25">
      <c r="A304" s="18"/>
      <c r="B304" s="19"/>
      <c r="C304" s="19"/>
      <c r="D304" s="18"/>
      <c r="E304" s="18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</row>
    <row r="305" spans="1:38" s="4" customFormat="1" x14ac:dyDescent="0.25">
      <c r="A305" s="18"/>
      <c r="B305" s="19"/>
      <c r="C305" s="19"/>
      <c r="D305" s="18"/>
      <c r="E305" s="18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</row>
    <row r="306" spans="1:38" s="4" customFormat="1" x14ac:dyDescent="0.25">
      <c r="A306" s="18"/>
      <c r="B306" s="19"/>
      <c r="C306" s="19"/>
      <c r="D306" s="18"/>
      <c r="E306" s="18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</row>
    <row r="307" spans="1:38" s="4" customFormat="1" x14ac:dyDescent="0.25">
      <c r="A307" s="18"/>
      <c r="B307" s="19"/>
      <c r="C307" s="19"/>
      <c r="D307" s="18"/>
      <c r="E307" s="18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</row>
    <row r="308" spans="1:38" s="4" customFormat="1" x14ac:dyDescent="0.25">
      <c r="A308" s="18"/>
      <c r="B308" s="19"/>
      <c r="C308" s="19"/>
      <c r="D308" s="18"/>
      <c r="E308" s="18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</row>
    <row r="309" spans="1:38" s="4" customFormat="1" x14ac:dyDescent="0.25">
      <c r="A309" s="18"/>
      <c r="B309" s="19"/>
      <c r="C309" s="19"/>
      <c r="D309" s="18"/>
      <c r="E309" s="18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</row>
    <row r="310" spans="1:38" s="4" customFormat="1" x14ac:dyDescent="0.25">
      <c r="A310" s="18"/>
      <c r="B310" s="19"/>
      <c r="C310" s="19"/>
      <c r="D310" s="18"/>
      <c r="E310" s="18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</row>
    <row r="311" spans="1:38" s="4" customFormat="1" x14ac:dyDescent="0.25">
      <c r="A311" s="18"/>
      <c r="B311" s="19"/>
      <c r="C311" s="19"/>
      <c r="D311" s="18"/>
      <c r="E311" s="18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</row>
    <row r="312" spans="1:38" s="4" customFormat="1" x14ac:dyDescent="0.25">
      <c r="A312" s="18"/>
      <c r="B312" s="19"/>
      <c r="C312" s="19"/>
      <c r="D312" s="18"/>
      <c r="E312" s="18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</row>
    <row r="313" spans="1:38" s="4" customFormat="1" x14ac:dyDescent="0.25">
      <c r="A313" s="18"/>
      <c r="B313" s="19"/>
      <c r="C313" s="19"/>
      <c r="D313" s="18"/>
      <c r="E313" s="18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</row>
    <row r="314" spans="1:38" s="4" customFormat="1" x14ac:dyDescent="0.25">
      <c r="A314" s="18"/>
      <c r="B314" s="19"/>
      <c r="C314" s="19"/>
      <c r="D314" s="18"/>
      <c r="E314" s="18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</row>
    <row r="315" spans="1:38" s="4" customFormat="1" x14ac:dyDescent="0.25">
      <c r="A315" s="18"/>
      <c r="B315" s="19"/>
      <c r="C315" s="19"/>
      <c r="D315" s="18"/>
      <c r="E315" s="18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</row>
    <row r="316" spans="1:38" s="4" customFormat="1" x14ac:dyDescent="0.25">
      <c r="A316" s="18"/>
      <c r="B316" s="19"/>
      <c r="C316" s="19"/>
      <c r="D316" s="18"/>
      <c r="E316" s="18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</row>
    <row r="317" spans="1:38" s="4" customFormat="1" x14ac:dyDescent="0.25">
      <c r="A317" s="18"/>
      <c r="B317" s="19"/>
      <c r="C317" s="19"/>
      <c r="D317" s="18"/>
      <c r="E317" s="18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</row>
    <row r="318" spans="1:38" s="4" customFormat="1" x14ac:dyDescent="0.25">
      <c r="A318" s="18"/>
      <c r="B318" s="19"/>
      <c r="C318" s="19"/>
      <c r="D318" s="18"/>
      <c r="E318" s="18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</row>
    <row r="319" spans="1:38" s="4" customFormat="1" x14ac:dyDescent="0.25">
      <c r="A319" s="18"/>
      <c r="B319" s="19"/>
      <c r="C319" s="19"/>
      <c r="D319" s="18"/>
      <c r="E319" s="18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</row>
    <row r="320" spans="1:38" s="4" customFormat="1" x14ac:dyDescent="0.25">
      <c r="A320" s="18"/>
      <c r="B320" s="19"/>
      <c r="C320" s="19"/>
      <c r="D320" s="18"/>
      <c r="E320" s="18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</row>
    <row r="321" spans="1:38" s="4" customFormat="1" x14ac:dyDescent="0.25">
      <c r="A321" s="18"/>
      <c r="B321" s="19"/>
      <c r="C321" s="19"/>
      <c r="D321" s="18"/>
      <c r="E321" s="18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</row>
    <row r="322" spans="1:38" s="4" customFormat="1" x14ac:dyDescent="0.25">
      <c r="A322" s="18"/>
      <c r="B322" s="19"/>
      <c r="C322" s="19"/>
      <c r="D322" s="18"/>
      <c r="E322" s="18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</row>
    <row r="323" spans="1:38" s="4" customFormat="1" x14ac:dyDescent="0.25">
      <c r="A323" s="18"/>
      <c r="B323" s="19"/>
      <c r="C323" s="19"/>
      <c r="D323" s="18"/>
      <c r="E323" s="18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</row>
    <row r="324" spans="1:38" s="4" customFormat="1" x14ac:dyDescent="0.25">
      <c r="A324" s="18"/>
      <c r="B324" s="19"/>
      <c r="C324" s="19"/>
      <c r="D324" s="18"/>
      <c r="E324" s="18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</row>
    <row r="325" spans="1:38" s="4" customFormat="1" x14ac:dyDescent="0.25">
      <c r="A325" s="18"/>
      <c r="B325" s="19"/>
      <c r="C325" s="19"/>
      <c r="D325" s="18"/>
      <c r="E325" s="18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</row>
    <row r="326" spans="1:38" s="4" customFormat="1" x14ac:dyDescent="0.25">
      <c r="A326" s="18"/>
      <c r="B326" s="19"/>
      <c r="C326" s="19"/>
      <c r="D326" s="18"/>
      <c r="E326" s="18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</row>
    <row r="327" spans="1:38" s="4" customFormat="1" x14ac:dyDescent="0.25">
      <c r="A327" s="18"/>
      <c r="B327" s="19"/>
      <c r="C327" s="19"/>
      <c r="D327" s="18"/>
      <c r="E327" s="18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</row>
    <row r="328" spans="1:38" s="4" customFormat="1" x14ac:dyDescent="0.25">
      <c r="A328" s="18"/>
      <c r="B328" s="19"/>
      <c r="C328" s="19"/>
      <c r="D328" s="18"/>
      <c r="E328" s="18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</row>
    <row r="329" spans="1:38" s="4" customFormat="1" x14ac:dyDescent="0.25">
      <c r="A329" s="18"/>
      <c r="B329" s="19"/>
      <c r="C329" s="19"/>
      <c r="D329" s="18"/>
      <c r="E329" s="18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</row>
    <row r="330" spans="1:38" s="4" customFormat="1" x14ac:dyDescent="0.25">
      <c r="A330" s="18"/>
      <c r="B330" s="19"/>
      <c r="C330" s="19"/>
      <c r="D330" s="18"/>
      <c r="E330" s="18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</row>
    <row r="331" spans="1:38" s="4" customFormat="1" x14ac:dyDescent="0.25">
      <c r="A331" s="18"/>
      <c r="B331" s="19"/>
      <c r="C331" s="19"/>
      <c r="D331" s="18"/>
      <c r="E331" s="18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</row>
    <row r="332" spans="1:38" s="4" customFormat="1" x14ac:dyDescent="0.25">
      <c r="A332" s="18"/>
      <c r="B332" s="19"/>
      <c r="C332" s="19"/>
      <c r="D332" s="18"/>
      <c r="E332" s="18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</row>
    <row r="333" spans="1:38" s="4" customFormat="1" x14ac:dyDescent="0.25">
      <c r="A333" s="18"/>
      <c r="B333" s="19"/>
      <c r="C333" s="19"/>
      <c r="D333" s="18"/>
      <c r="E333" s="18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</row>
    <row r="334" spans="1:38" s="4" customFormat="1" x14ac:dyDescent="0.25">
      <c r="A334" s="18"/>
      <c r="B334" s="19"/>
      <c r="C334" s="19"/>
      <c r="D334" s="18"/>
      <c r="E334" s="18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</row>
    <row r="335" spans="1:38" s="4" customFormat="1" x14ac:dyDescent="0.25">
      <c r="A335" s="18"/>
      <c r="B335" s="19"/>
      <c r="C335" s="19"/>
      <c r="D335" s="18"/>
      <c r="E335" s="18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</row>
    <row r="336" spans="1:38" s="4" customFormat="1" x14ac:dyDescent="0.25">
      <c r="A336" s="18"/>
      <c r="B336" s="19"/>
      <c r="C336" s="19"/>
      <c r="D336" s="18"/>
      <c r="E336" s="18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</row>
    <row r="337" spans="1:38" s="4" customFormat="1" x14ac:dyDescent="0.25">
      <c r="A337" s="18"/>
      <c r="B337" s="19"/>
      <c r="C337" s="19"/>
      <c r="D337" s="18"/>
      <c r="E337" s="18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</row>
    <row r="338" spans="1:38" s="4" customFormat="1" x14ac:dyDescent="0.25">
      <c r="A338" s="18"/>
      <c r="B338" s="19"/>
      <c r="C338" s="19"/>
      <c r="D338" s="18"/>
      <c r="E338" s="18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</row>
    <row r="339" spans="1:38" s="4" customFormat="1" x14ac:dyDescent="0.25">
      <c r="A339" s="18"/>
      <c r="B339" s="19"/>
      <c r="C339" s="19"/>
      <c r="D339" s="18"/>
      <c r="E339" s="18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</row>
    <row r="340" spans="1:38" s="4" customFormat="1" x14ac:dyDescent="0.25">
      <c r="A340" s="18"/>
      <c r="B340" s="19"/>
      <c r="C340" s="19"/>
      <c r="D340" s="18"/>
      <c r="E340" s="18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</row>
    <row r="341" spans="1:38" s="4" customFormat="1" x14ac:dyDescent="0.25">
      <c r="A341" s="18"/>
      <c r="B341" s="19"/>
      <c r="C341" s="19"/>
      <c r="D341" s="18"/>
      <c r="E341" s="18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</row>
    <row r="342" spans="1:38" s="4" customFormat="1" x14ac:dyDescent="0.25">
      <c r="A342" s="18"/>
      <c r="B342" s="19"/>
      <c r="C342" s="19"/>
      <c r="D342" s="18"/>
      <c r="E342" s="18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</row>
    <row r="343" spans="1:38" s="4" customFormat="1" x14ac:dyDescent="0.25">
      <c r="A343" s="18"/>
      <c r="B343" s="19"/>
      <c r="C343" s="19"/>
      <c r="D343" s="18"/>
      <c r="E343" s="18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</row>
    <row r="344" spans="1:38" s="4" customFormat="1" x14ac:dyDescent="0.25">
      <c r="A344" s="18"/>
      <c r="B344" s="19"/>
      <c r="C344" s="19"/>
      <c r="D344" s="18"/>
      <c r="E344" s="18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</row>
    <row r="345" spans="1:38" s="4" customFormat="1" x14ac:dyDescent="0.25">
      <c r="A345" s="18"/>
      <c r="B345" s="19"/>
      <c r="C345" s="19"/>
      <c r="D345" s="18"/>
      <c r="E345" s="18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</row>
    <row r="346" spans="1:38" s="4" customFormat="1" x14ac:dyDescent="0.25">
      <c r="A346" s="18"/>
      <c r="B346" s="19"/>
      <c r="C346" s="19"/>
      <c r="D346" s="18"/>
      <c r="E346" s="18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</row>
    <row r="347" spans="1:38" s="4" customFormat="1" x14ac:dyDescent="0.25">
      <c r="A347" s="18"/>
      <c r="B347" s="19"/>
      <c r="C347" s="19"/>
      <c r="D347" s="18"/>
      <c r="E347" s="18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</row>
    <row r="348" spans="1:38" s="4" customFormat="1" x14ac:dyDescent="0.25">
      <c r="A348" s="18"/>
      <c r="B348" s="19"/>
      <c r="C348" s="19"/>
      <c r="D348" s="18"/>
      <c r="E348" s="18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</row>
    <row r="349" spans="1:38" s="4" customFormat="1" x14ac:dyDescent="0.25">
      <c r="A349" s="18"/>
      <c r="B349" s="19"/>
      <c r="C349" s="19"/>
      <c r="D349" s="18"/>
      <c r="E349" s="18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</row>
    <row r="350" spans="1:38" s="4" customFormat="1" x14ac:dyDescent="0.25">
      <c r="A350" s="18"/>
      <c r="B350" s="19"/>
      <c r="C350" s="19"/>
      <c r="D350" s="18"/>
      <c r="E350" s="18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</row>
    <row r="351" spans="1:38" s="4" customFormat="1" x14ac:dyDescent="0.25">
      <c r="A351" s="18"/>
      <c r="B351" s="19"/>
      <c r="C351" s="19"/>
      <c r="D351" s="18"/>
      <c r="E351" s="18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</row>
    <row r="352" spans="1:38" s="4" customFormat="1" x14ac:dyDescent="0.25">
      <c r="A352" s="18"/>
      <c r="B352" s="19"/>
      <c r="C352" s="19"/>
      <c r="D352" s="18"/>
      <c r="E352" s="18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</row>
    <row r="353" spans="1:38" s="4" customFormat="1" x14ac:dyDescent="0.25">
      <c r="A353" s="18"/>
      <c r="B353" s="19"/>
      <c r="C353" s="19"/>
      <c r="D353" s="18"/>
      <c r="E353" s="18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</row>
    <row r="354" spans="1:38" s="4" customFormat="1" x14ac:dyDescent="0.25">
      <c r="A354" s="18"/>
      <c r="B354" s="19"/>
      <c r="C354" s="19"/>
      <c r="D354" s="18"/>
      <c r="E354" s="18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</row>
    <row r="355" spans="1:38" s="4" customFormat="1" x14ac:dyDescent="0.25">
      <c r="A355" s="18"/>
      <c r="B355" s="19"/>
      <c r="C355" s="19"/>
      <c r="D355" s="18"/>
      <c r="E355" s="18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</row>
    <row r="356" spans="1:38" s="4" customFormat="1" x14ac:dyDescent="0.25">
      <c r="A356" s="18"/>
      <c r="B356" s="19"/>
      <c r="C356" s="19"/>
      <c r="D356" s="18"/>
      <c r="E356" s="18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</row>
    <row r="357" spans="1:38" s="4" customFormat="1" x14ac:dyDescent="0.25">
      <c r="A357" s="18"/>
      <c r="B357" s="19"/>
      <c r="C357" s="19"/>
      <c r="D357" s="18"/>
      <c r="E357" s="18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</row>
    <row r="358" spans="1:38" s="4" customFormat="1" x14ac:dyDescent="0.25">
      <c r="A358" s="18"/>
      <c r="B358" s="19"/>
      <c r="C358" s="19"/>
      <c r="D358" s="18"/>
      <c r="E358" s="18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</row>
    <row r="359" spans="1:38" s="4" customFormat="1" x14ac:dyDescent="0.25">
      <c r="A359" s="18"/>
      <c r="B359" s="19"/>
      <c r="C359" s="19"/>
      <c r="D359" s="18"/>
      <c r="E359" s="18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</row>
    <row r="360" spans="1:38" s="4" customFormat="1" x14ac:dyDescent="0.25">
      <c r="A360" s="18"/>
      <c r="B360" s="19"/>
      <c r="C360" s="19"/>
      <c r="D360" s="18"/>
      <c r="E360" s="18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</row>
    <row r="361" spans="1:38" s="4" customFormat="1" x14ac:dyDescent="0.25">
      <c r="A361" s="18"/>
      <c r="B361" s="19"/>
      <c r="C361" s="19"/>
      <c r="D361" s="18"/>
      <c r="E361" s="18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</row>
    <row r="362" spans="1:38" s="4" customFormat="1" x14ac:dyDescent="0.25">
      <c r="A362" s="18"/>
      <c r="B362" s="19"/>
      <c r="C362" s="19"/>
      <c r="D362" s="18"/>
      <c r="E362" s="18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</row>
    <row r="363" spans="1:38" s="4" customFormat="1" x14ac:dyDescent="0.25">
      <c r="A363" s="18"/>
      <c r="B363" s="19"/>
      <c r="C363" s="19"/>
      <c r="D363" s="18"/>
      <c r="E363" s="18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</row>
    <row r="364" spans="1:38" s="4" customFormat="1" x14ac:dyDescent="0.25">
      <c r="A364" s="18"/>
      <c r="B364" s="19"/>
      <c r="C364" s="19"/>
      <c r="D364" s="18"/>
      <c r="E364" s="18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</row>
    <row r="365" spans="1:38" s="4" customFormat="1" x14ac:dyDescent="0.25">
      <c r="A365" s="18"/>
      <c r="B365" s="19"/>
      <c r="C365" s="19"/>
      <c r="D365" s="18"/>
      <c r="E365" s="18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</row>
    <row r="366" spans="1:38" s="4" customFormat="1" x14ac:dyDescent="0.25">
      <c r="A366" s="18"/>
      <c r="B366" s="19"/>
      <c r="C366" s="19"/>
      <c r="D366" s="18"/>
      <c r="E366" s="18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</row>
    <row r="367" spans="1:38" s="4" customFormat="1" x14ac:dyDescent="0.25">
      <c r="A367" s="18"/>
      <c r="B367" s="19"/>
      <c r="C367" s="19"/>
      <c r="D367" s="18"/>
      <c r="E367" s="18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</row>
    <row r="368" spans="1:38" s="4" customFormat="1" x14ac:dyDescent="0.25">
      <c r="A368" s="18"/>
      <c r="B368" s="19"/>
      <c r="C368" s="19"/>
      <c r="D368" s="18"/>
      <c r="E368" s="18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</row>
    <row r="369" spans="1:38" s="4" customFormat="1" x14ac:dyDescent="0.25">
      <c r="A369" s="18"/>
      <c r="B369" s="19"/>
      <c r="C369" s="19"/>
      <c r="D369" s="18"/>
      <c r="E369" s="18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</row>
    <row r="370" spans="1:38" s="4" customFormat="1" x14ac:dyDescent="0.25">
      <c r="A370" s="18"/>
      <c r="B370" s="19"/>
      <c r="C370" s="19"/>
      <c r="D370" s="18"/>
      <c r="E370" s="18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</row>
    <row r="371" spans="1:38" s="4" customFormat="1" x14ac:dyDescent="0.25">
      <c r="A371" s="18"/>
      <c r="B371" s="19"/>
      <c r="C371" s="19"/>
      <c r="D371" s="18"/>
      <c r="E371" s="18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</row>
    <row r="372" spans="1:38" s="4" customFormat="1" x14ac:dyDescent="0.25">
      <c r="A372" s="18"/>
      <c r="B372" s="19"/>
      <c r="C372" s="19"/>
      <c r="D372" s="18"/>
      <c r="E372" s="18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</row>
    <row r="373" spans="1:38" s="4" customFormat="1" x14ac:dyDescent="0.25">
      <c r="A373" s="18"/>
      <c r="B373" s="19"/>
      <c r="C373" s="19"/>
      <c r="D373" s="18"/>
      <c r="E373" s="18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</row>
    <row r="374" spans="1:38" s="4" customFormat="1" x14ac:dyDescent="0.25">
      <c r="A374" s="18"/>
      <c r="B374" s="19"/>
      <c r="C374" s="19"/>
      <c r="D374" s="18"/>
      <c r="E374" s="18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</row>
    <row r="375" spans="1:38" s="4" customFormat="1" x14ac:dyDescent="0.25">
      <c r="A375" s="18"/>
      <c r="B375" s="19"/>
      <c r="C375" s="19"/>
      <c r="D375" s="18"/>
      <c r="E375" s="18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</row>
    <row r="376" spans="1:38" s="4" customFormat="1" x14ac:dyDescent="0.25">
      <c r="A376" s="18"/>
      <c r="B376" s="19"/>
      <c r="C376" s="19"/>
      <c r="D376" s="18"/>
      <c r="E376" s="18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</row>
    <row r="377" spans="1:38" s="4" customFormat="1" x14ac:dyDescent="0.25">
      <c r="A377" s="18"/>
      <c r="B377" s="19"/>
      <c r="C377" s="19"/>
      <c r="D377" s="18"/>
      <c r="E377" s="18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</row>
    <row r="378" spans="1:38" s="4" customFormat="1" x14ac:dyDescent="0.25">
      <c r="A378" s="18"/>
      <c r="B378" s="19"/>
      <c r="C378" s="19"/>
      <c r="D378" s="18"/>
      <c r="E378" s="18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</row>
    <row r="379" spans="1:38" s="4" customFormat="1" x14ac:dyDescent="0.25">
      <c r="A379" s="18"/>
      <c r="B379" s="19"/>
      <c r="C379" s="19"/>
      <c r="D379" s="18"/>
      <c r="E379" s="18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</row>
    <row r="380" spans="1:38" s="4" customFormat="1" x14ac:dyDescent="0.25">
      <c r="A380" s="18"/>
      <c r="B380" s="19"/>
      <c r="C380" s="19"/>
      <c r="D380" s="18"/>
      <c r="E380" s="18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</row>
    <row r="381" spans="1:38" s="4" customFormat="1" x14ac:dyDescent="0.25">
      <c r="A381" s="18"/>
      <c r="B381" s="19"/>
      <c r="C381" s="19"/>
      <c r="D381" s="18"/>
      <c r="E381" s="18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</row>
    <row r="382" spans="1:38" s="4" customFormat="1" x14ac:dyDescent="0.25">
      <c r="A382" s="18"/>
      <c r="B382" s="19"/>
      <c r="C382" s="19"/>
      <c r="D382" s="18"/>
      <c r="E382" s="18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</row>
    <row r="383" spans="1:38" s="4" customFormat="1" x14ac:dyDescent="0.25">
      <c r="A383" s="18"/>
      <c r="B383" s="19"/>
      <c r="C383" s="19"/>
      <c r="D383" s="18"/>
      <c r="E383" s="18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</row>
    <row r="384" spans="1:38" s="4" customFormat="1" x14ac:dyDescent="0.25">
      <c r="A384" s="18"/>
      <c r="B384" s="19"/>
      <c r="C384" s="19"/>
      <c r="D384" s="18"/>
      <c r="E384" s="18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</row>
    <row r="385" spans="1:38" s="4" customFormat="1" x14ac:dyDescent="0.25">
      <c r="A385" s="18"/>
      <c r="B385" s="19"/>
      <c r="C385" s="19"/>
      <c r="D385" s="18"/>
      <c r="E385" s="18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</row>
    <row r="386" spans="1:38" s="4" customFormat="1" x14ac:dyDescent="0.25">
      <c r="A386" s="18"/>
      <c r="B386" s="19"/>
      <c r="C386" s="19"/>
      <c r="D386" s="18"/>
      <c r="E386" s="18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</row>
    <row r="387" spans="1:38" s="4" customFormat="1" x14ac:dyDescent="0.25">
      <c r="A387" s="18"/>
      <c r="B387" s="19"/>
      <c r="C387" s="19"/>
      <c r="D387" s="18"/>
      <c r="E387" s="18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</row>
    <row r="388" spans="1:38" s="4" customFormat="1" x14ac:dyDescent="0.25">
      <c r="A388" s="18"/>
      <c r="B388" s="19"/>
      <c r="C388" s="19"/>
      <c r="D388" s="18"/>
      <c r="E388" s="18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</row>
    <row r="389" spans="1:38" s="4" customFormat="1" x14ac:dyDescent="0.25">
      <c r="A389" s="18"/>
      <c r="B389" s="19"/>
      <c r="C389" s="19"/>
      <c r="D389" s="18"/>
      <c r="E389" s="18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</row>
    <row r="390" spans="1:38" s="4" customFormat="1" x14ac:dyDescent="0.25">
      <c r="A390" s="18"/>
      <c r="B390" s="19"/>
      <c r="C390" s="19"/>
      <c r="D390" s="18"/>
      <c r="E390" s="18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</row>
    <row r="391" spans="1:38" s="4" customFormat="1" x14ac:dyDescent="0.25">
      <c r="A391" s="18"/>
      <c r="B391" s="19"/>
      <c r="C391" s="19"/>
      <c r="D391" s="18"/>
      <c r="E391" s="18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</row>
    <row r="392" spans="1:38" s="4" customFormat="1" x14ac:dyDescent="0.25">
      <c r="A392" s="18"/>
      <c r="B392" s="19"/>
      <c r="C392" s="19"/>
      <c r="D392" s="18"/>
      <c r="E392" s="18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</row>
    <row r="393" spans="1:38" s="4" customFormat="1" x14ac:dyDescent="0.25">
      <c r="A393" s="18"/>
      <c r="B393" s="19"/>
      <c r="C393" s="19"/>
      <c r="D393" s="18"/>
      <c r="E393" s="18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</row>
    <row r="394" spans="1:38" s="4" customFormat="1" x14ac:dyDescent="0.25">
      <c r="A394" s="18"/>
      <c r="B394" s="19"/>
      <c r="C394" s="19"/>
      <c r="D394" s="18"/>
      <c r="E394" s="18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</row>
    <row r="395" spans="1:38" s="4" customFormat="1" x14ac:dyDescent="0.25">
      <c r="A395" s="18"/>
      <c r="B395" s="19"/>
      <c r="C395" s="19"/>
      <c r="D395" s="18"/>
      <c r="E395" s="18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</row>
    <row r="396" spans="1:38" s="4" customFormat="1" x14ac:dyDescent="0.25">
      <c r="A396" s="18"/>
      <c r="B396" s="19"/>
      <c r="C396" s="19"/>
      <c r="D396" s="18"/>
      <c r="E396" s="18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</row>
    <row r="397" spans="1:38" s="4" customFormat="1" x14ac:dyDescent="0.25">
      <c r="A397" s="18"/>
      <c r="B397" s="19"/>
      <c r="C397" s="19"/>
      <c r="D397" s="18"/>
      <c r="E397" s="18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</row>
    <row r="398" spans="1:38" s="4" customFormat="1" x14ac:dyDescent="0.25">
      <c r="A398" s="18"/>
      <c r="B398" s="19"/>
      <c r="C398" s="19"/>
      <c r="D398" s="18"/>
      <c r="E398" s="18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</row>
    <row r="399" spans="1:38" s="4" customFormat="1" x14ac:dyDescent="0.25">
      <c r="A399" s="18"/>
      <c r="B399" s="19"/>
      <c r="C399" s="19"/>
      <c r="D399" s="18"/>
      <c r="E399" s="18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</row>
    <row r="400" spans="1:38" s="4" customFormat="1" x14ac:dyDescent="0.25">
      <c r="A400" s="18"/>
      <c r="B400" s="19"/>
      <c r="C400" s="19"/>
      <c r="D400" s="18"/>
      <c r="E400" s="18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</row>
    <row r="401" spans="1:38" s="4" customFormat="1" x14ac:dyDescent="0.25">
      <c r="A401" s="18"/>
      <c r="B401" s="19"/>
      <c r="C401" s="19"/>
      <c r="D401" s="18"/>
      <c r="E401" s="18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</row>
    <row r="402" spans="1:38" s="4" customFormat="1" x14ac:dyDescent="0.25">
      <c r="A402" s="18"/>
      <c r="B402" s="19"/>
      <c r="C402" s="19"/>
      <c r="D402" s="18"/>
      <c r="E402" s="18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</row>
    <row r="403" spans="1:38" s="4" customFormat="1" x14ac:dyDescent="0.25">
      <c r="A403" s="18"/>
      <c r="B403" s="19"/>
      <c r="C403" s="19"/>
      <c r="D403" s="18"/>
      <c r="E403" s="18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</row>
    <row r="404" spans="1:38" s="4" customFormat="1" x14ac:dyDescent="0.25">
      <c r="A404" s="18"/>
      <c r="B404" s="19"/>
      <c r="C404" s="19"/>
      <c r="D404" s="18"/>
      <c r="E404" s="18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</row>
    <row r="405" spans="1:38" s="4" customFormat="1" x14ac:dyDescent="0.25">
      <c r="A405" s="18"/>
      <c r="B405" s="19"/>
      <c r="C405" s="19"/>
      <c r="D405" s="18"/>
      <c r="E405" s="18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</row>
    <row r="406" spans="1:38" s="4" customFormat="1" x14ac:dyDescent="0.25">
      <c r="A406" s="18"/>
      <c r="B406" s="19"/>
      <c r="C406" s="19"/>
      <c r="D406" s="18"/>
      <c r="E406" s="18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</row>
    <row r="407" spans="1:38" s="4" customFormat="1" x14ac:dyDescent="0.25">
      <c r="A407" s="18"/>
      <c r="B407" s="19"/>
      <c r="C407" s="19"/>
      <c r="D407" s="18"/>
      <c r="E407" s="18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</row>
    <row r="408" spans="1:38" s="4" customFormat="1" x14ac:dyDescent="0.25">
      <c r="A408" s="18"/>
      <c r="B408" s="19"/>
      <c r="C408" s="19"/>
      <c r="D408" s="18"/>
      <c r="E408" s="18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</row>
    <row r="409" spans="1:38" s="4" customFormat="1" x14ac:dyDescent="0.25">
      <c r="A409" s="18"/>
      <c r="B409" s="19"/>
      <c r="C409" s="19"/>
      <c r="D409" s="18"/>
      <c r="E409" s="18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</row>
    <row r="410" spans="1:38" s="4" customFormat="1" x14ac:dyDescent="0.25">
      <c r="A410" s="18"/>
      <c r="B410" s="19"/>
      <c r="C410" s="19"/>
      <c r="D410" s="18"/>
      <c r="E410" s="18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</row>
    <row r="411" spans="1:38" s="4" customFormat="1" x14ac:dyDescent="0.25">
      <c r="A411" s="18"/>
      <c r="B411" s="19"/>
      <c r="C411" s="19"/>
      <c r="D411" s="18"/>
      <c r="E411" s="18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</row>
    <row r="412" spans="1:38" s="4" customFormat="1" x14ac:dyDescent="0.25">
      <c r="A412" s="18"/>
      <c r="B412" s="19"/>
      <c r="C412" s="19"/>
      <c r="D412" s="18"/>
      <c r="E412" s="18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</row>
    <row r="413" spans="1:38" s="4" customFormat="1" x14ac:dyDescent="0.25">
      <c r="A413" s="18"/>
      <c r="B413" s="19"/>
      <c r="C413" s="19"/>
      <c r="D413" s="18"/>
      <c r="E413" s="18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</row>
    <row r="414" spans="1:38" s="4" customFormat="1" x14ac:dyDescent="0.25">
      <c r="A414" s="18"/>
      <c r="B414" s="19"/>
      <c r="C414" s="19"/>
      <c r="D414" s="18"/>
      <c r="E414" s="18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</row>
    <row r="415" spans="1:38" s="4" customFormat="1" x14ac:dyDescent="0.25">
      <c r="A415" s="18"/>
      <c r="B415" s="19"/>
      <c r="C415" s="19"/>
      <c r="D415" s="18"/>
      <c r="E415" s="18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</row>
    <row r="416" spans="1:38" s="4" customFormat="1" x14ac:dyDescent="0.25">
      <c r="A416" s="18"/>
      <c r="B416" s="19"/>
      <c r="C416" s="19"/>
      <c r="D416" s="18"/>
      <c r="E416" s="18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</row>
    <row r="417" spans="1:38" s="4" customFormat="1" x14ac:dyDescent="0.25">
      <c r="A417" s="18"/>
      <c r="B417" s="19"/>
      <c r="C417" s="19"/>
      <c r="D417" s="18"/>
      <c r="E417" s="18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</row>
    <row r="418" spans="1:38" s="4" customFormat="1" x14ac:dyDescent="0.25">
      <c r="A418" s="18"/>
      <c r="B418" s="19"/>
      <c r="C418" s="19"/>
      <c r="D418" s="18"/>
      <c r="E418" s="18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</row>
    <row r="419" spans="1:38" s="4" customFormat="1" x14ac:dyDescent="0.25">
      <c r="A419" s="18"/>
      <c r="B419" s="19"/>
      <c r="C419" s="19"/>
      <c r="D419" s="18"/>
      <c r="E419" s="18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</row>
  </sheetData>
  <sheetProtection password="E1B1" sheet="1" objects="1" scenarios="1"/>
  <mergeCells count="51">
    <mergeCell ref="A8:X8"/>
    <mergeCell ref="A20:X20"/>
    <mergeCell ref="A35:X35"/>
    <mergeCell ref="N36:O36"/>
    <mergeCell ref="L36:M36"/>
    <mergeCell ref="R36:S36"/>
    <mergeCell ref="H36:I36"/>
    <mergeCell ref="J36:K36"/>
    <mergeCell ref="T36:U36"/>
    <mergeCell ref="V36:V37"/>
    <mergeCell ref="W36:W37"/>
    <mergeCell ref="X36:X37"/>
    <mergeCell ref="A36:A37"/>
    <mergeCell ref="B36:B37"/>
    <mergeCell ref="C36:C37"/>
    <mergeCell ref="E36:E37"/>
    <mergeCell ref="X21:X22"/>
    <mergeCell ref="N21:O21"/>
    <mergeCell ref="L21:M21"/>
    <mergeCell ref="R21:S21"/>
    <mergeCell ref="T21:U21"/>
    <mergeCell ref="V21:V22"/>
    <mergeCell ref="W21:W22"/>
    <mergeCell ref="X9:X10"/>
    <mergeCell ref="A9:A10"/>
    <mergeCell ref="B9:B10"/>
    <mergeCell ref="C9:C10"/>
    <mergeCell ref="E9:E10"/>
    <mergeCell ref="F9:G9"/>
    <mergeCell ref="H9:I9"/>
    <mergeCell ref="J9:K9"/>
    <mergeCell ref="T9:U9"/>
    <mergeCell ref="V9:V10"/>
    <mergeCell ref="W9:W10"/>
    <mergeCell ref="N9:O9"/>
    <mergeCell ref="L9:M9"/>
    <mergeCell ref="R9:S9"/>
    <mergeCell ref="P9:Q9"/>
    <mergeCell ref="D9:D10"/>
    <mergeCell ref="D21:D22"/>
    <mergeCell ref="D36:D37"/>
    <mergeCell ref="P21:Q21"/>
    <mergeCell ref="P36:Q36"/>
    <mergeCell ref="A21:A22"/>
    <mergeCell ref="B21:B22"/>
    <mergeCell ref="C21:C22"/>
    <mergeCell ref="E21:E22"/>
    <mergeCell ref="F21:G21"/>
    <mergeCell ref="H21:I21"/>
    <mergeCell ref="J21:K21"/>
    <mergeCell ref="F36:G36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63" orientation="landscape" r:id="rId1"/>
  <ignoredErrors>
    <ignoredError sqref="G53:U53" formula="1"/>
    <ignoredError sqref="X11:X18 X23:X33 X38:X57 A11:A18 A23:A33 A38:A5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PCP-01</dc:creator>
  <cp:lastModifiedBy>Adrielle</cp:lastModifiedBy>
  <cp:lastPrinted>2016-03-31T13:10:02Z</cp:lastPrinted>
  <dcterms:created xsi:type="dcterms:W3CDTF">2014-03-28T00:04:39Z</dcterms:created>
  <dcterms:modified xsi:type="dcterms:W3CDTF">2016-03-31T13:37:33Z</dcterms:modified>
</cp:coreProperties>
</file>