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390" windowWidth="20325" windowHeight="4155"/>
  </bookViews>
  <sheets>
    <sheet name="LISTA DE PREÇOS" sheetId="5" r:id="rId1"/>
    <sheet name="Sheet1" sheetId="6" state="hidden" r:id="rId2"/>
    <sheet name="Sheet2" sheetId="7" state="hidden" r:id="rId3"/>
    <sheet name="Sheet3" sheetId="8" state="hidden" r:id="rId4"/>
    <sheet name="Sheet4" sheetId="9" state="hidden" r:id="rId5"/>
    <sheet name="Sheet5" sheetId="10" state="hidden" r:id="rId6"/>
  </sheets>
  <externalReferences>
    <externalReference r:id="rId7"/>
    <externalReference r:id="rId8"/>
  </externalReferences>
  <definedNames>
    <definedName name="_xlnm._FilterDatabase" localSheetId="0" hidden="1">'LISTA DE PREÇOS'!$B$8:$X$129</definedName>
    <definedName name="_xlnm._FilterDatabase" localSheetId="3" hidden="1">Sheet3!$I$1:$O$344</definedName>
    <definedName name="_xlnm.Print_Titles" localSheetId="0">'LISTA DE PREÇOS'!$2:$8</definedName>
  </definedNames>
  <calcPr calcId="145621"/>
</workbook>
</file>

<file path=xl/calcChain.xml><?xml version="1.0" encoding="utf-8"?>
<calcChain xmlns="http://schemas.openxmlformats.org/spreadsheetml/2006/main">
  <c r="N10" i="5" l="1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9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A107" i="5"/>
  <c r="AB107" i="5"/>
  <c r="AC107" i="5"/>
  <c r="AD107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AA109" i="5"/>
  <c r="AB109" i="5"/>
  <c r="AC109" i="5"/>
  <c r="AD109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O126" i="5"/>
  <c r="P126" i="5"/>
  <c r="Q126" i="5"/>
  <c r="R126" i="5"/>
  <c r="S126" i="5"/>
  <c r="T126" i="5"/>
  <c r="U126" i="5"/>
  <c r="V126" i="5"/>
  <c r="W126" i="5"/>
  <c r="X126" i="5"/>
  <c r="Y126" i="5"/>
  <c r="Z126" i="5"/>
  <c r="AA126" i="5"/>
  <c r="AB126" i="5"/>
  <c r="AC126" i="5"/>
  <c r="AD126" i="5"/>
  <c r="O127" i="5"/>
  <c r="P127" i="5"/>
  <c r="Q127" i="5"/>
  <c r="R127" i="5"/>
  <c r="S127" i="5"/>
  <c r="T127" i="5"/>
  <c r="U127" i="5"/>
  <c r="V127" i="5"/>
  <c r="W127" i="5"/>
  <c r="X127" i="5"/>
  <c r="Y127" i="5"/>
  <c r="Z127" i="5"/>
  <c r="AA127" i="5"/>
  <c r="AB127" i="5"/>
  <c r="AC127" i="5"/>
  <c r="AD127" i="5"/>
  <c r="O128" i="5"/>
  <c r="P128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AD128" i="5"/>
  <c r="O129" i="5"/>
  <c r="P129" i="5"/>
  <c r="Q129" i="5"/>
  <c r="R129" i="5"/>
  <c r="S129" i="5"/>
  <c r="T129" i="5"/>
  <c r="U129" i="5"/>
  <c r="V129" i="5"/>
  <c r="W129" i="5"/>
  <c r="X129" i="5"/>
  <c r="Y129" i="5"/>
  <c r="Z129" i="5"/>
  <c r="AA129" i="5"/>
  <c r="AB129" i="5"/>
  <c r="AC129" i="5"/>
  <c r="AD12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M127" i="5" l="1"/>
  <c r="M128" i="5"/>
  <c r="M129" i="5"/>
  <c r="N3" i="8" l="1"/>
  <c r="N4" i="8"/>
  <c r="O4" i="8" s="1"/>
  <c r="N5" i="8"/>
  <c r="N6" i="8"/>
  <c r="N7" i="8"/>
  <c r="O7" i="8" s="1"/>
  <c r="N8" i="8"/>
  <c r="O8" i="8" s="1"/>
  <c r="N9" i="8"/>
  <c r="N10" i="8"/>
  <c r="N11" i="8"/>
  <c r="N12" i="8"/>
  <c r="O12" i="8"/>
  <c r="N13" i="8"/>
  <c r="O13" i="8" s="1"/>
  <c r="N14" i="8"/>
  <c r="O14" i="8"/>
  <c r="N15" i="8"/>
  <c r="O15" i="8" s="1"/>
  <c r="N16" i="8"/>
  <c r="N17" i="8"/>
  <c r="O17" i="8" s="1"/>
  <c r="N18" i="8"/>
  <c r="N19" i="8"/>
  <c r="O19" i="8"/>
  <c r="N20" i="8"/>
  <c r="N21" i="8"/>
  <c r="N22" i="8"/>
  <c r="O22" i="8"/>
  <c r="N23" i="8"/>
  <c r="N24" i="8"/>
  <c r="N25" i="8"/>
  <c r="N26" i="8"/>
  <c r="N27" i="8"/>
  <c r="O27" i="8" s="1"/>
  <c r="N28" i="8"/>
  <c r="O28" i="8"/>
  <c r="N29" i="8"/>
  <c r="N30" i="8"/>
  <c r="O30" i="8" s="1"/>
  <c r="N31" i="8"/>
  <c r="N32" i="8"/>
  <c r="O32" i="8" s="1"/>
  <c r="N33" i="8"/>
  <c r="N34" i="8"/>
  <c r="N35" i="8"/>
  <c r="N36" i="8"/>
  <c r="N37" i="8"/>
  <c r="N38" i="8"/>
  <c r="N39" i="8"/>
  <c r="N40" i="8"/>
  <c r="N41" i="8"/>
  <c r="O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O54" i="8" s="1"/>
  <c r="N55" i="8"/>
  <c r="O55" i="8"/>
  <c r="N56" i="8"/>
  <c r="N57" i="8"/>
  <c r="O57" i="8" s="1"/>
  <c r="N58" i="8"/>
  <c r="N59" i="8"/>
  <c r="O59" i="8" s="1"/>
  <c r="N60" i="8"/>
  <c r="O60" i="8"/>
  <c r="N61" i="8"/>
  <c r="O61" i="8" s="1"/>
  <c r="N62" i="8"/>
  <c r="N63" i="8"/>
  <c r="O63" i="8" s="1"/>
  <c r="N64" i="8"/>
  <c r="N65" i="8"/>
  <c r="O65" i="8"/>
  <c r="N66" i="8"/>
  <c r="O66" i="8"/>
  <c r="N67" i="8"/>
  <c r="N68" i="8"/>
  <c r="O68" i="8" s="1"/>
  <c r="N69" i="8"/>
  <c r="O69" i="8"/>
  <c r="N70" i="8"/>
  <c r="N71" i="8"/>
  <c r="N72" i="8"/>
  <c r="N73" i="8"/>
  <c r="O73" i="8"/>
  <c r="N74" i="8"/>
  <c r="O74" i="8"/>
  <c r="N75" i="8"/>
  <c r="N76" i="8"/>
  <c r="O76" i="8" s="1"/>
  <c r="N77" i="8"/>
  <c r="O77" i="8"/>
  <c r="N78" i="8"/>
  <c r="N79" i="8"/>
  <c r="N80" i="8"/>
  <c r="N81" i="8"/>
  <c r="N82" i="8"/>
  <c r="N83" i="8"/>
  <c r="N84" i="8"/>
  <c r="N85" i="8"/>
  <c r="N86" i="8"/>
  <c r="N87" i="8"/>
  <c r="N88" i="8"/>
  <c r="O88" i="8"/>
  <c r="N89" i="8"/>
  <c r="O89" i="8" s="1"/>
  <c r="N90" i="8"/>
  <c r="N91" i="8"/>
  <c r="O91" i="8"/>
  <c r="N92" i="8"/>
  <c r="O92" i="8"/>
  <c r="N93" i="8"/>
  <c r="N94" i="8"/>
  <c r="O94" i="8" s="1"/>
  <c r="N95" i="8"/>
  <c r="O95" i="8"/>
  <c r="N96" i="8"/>
  <c r="N97" i="8"/>
  <c r="N98" i="8"/>
  <c r="N99" i="8"/>
  <c r="N100" i="8"/>
  <c r="N101" i="8"/>
  <c r="N102" i="8"/>
  <c r="N103" i="8"/>
  <c r="N104" i="8"/>
  <c r="N105" i="8"/>
  <c r="O105" i="8"/>
  <c r="N106" i="8"/>
  <c r="O106" i="8"/>
  <c r="N107" i="8"/>
  <c r="O107" i="8"/>
  <c r="N108" i="8"/>
  <c r="O108" i="8"/>
  <c r="N109" i="8"/>
  <c r="O109" i="8"/>
  <c r="N110" i="8"/>
  <c r="O110" i="8"/>
  <c r="N111" i="8"/>
  <c r="O111" i="8"/>
  <c r="N112" i="8"/>
  <c r="N113" i="8"/>
  <c r="N114" i="8"/>
  <c r="N115" i="8"/>
  <c r="N116" i="8"/>
  <c r="O116" i="8"/>
  <c r="N117" i="8"/>
  <c r="O117" i="8"/>
  <c r="N118" i="8"/>
  <c r="O118" i="8"/>
  <c r="N119" i="8"/>
  <c r="O119" i="8"/>
  <c r="N120" i="8"/>
  <c r="O120" i="8"/>
  <c r="N121" i="8"/>
  <c r="N122" i="8"/>
  <c r="N123" i="8"/>
  <c r="N124" i="8"/>
  <c r="N125" i="8"/>
  <c r="N126" i="8"/>
  <c r="N127" i="8"/>
  <c r="N128" i="8"/>
  <c r="N129" i="8"/>
  <c r="N130" i="8"/>
  <c r="N131" i="8"/>
  <c r="O131" i="8"/>
  <c r="N132" i="8"/>
  <c r="N133" i="8"/>
  <c r="O133" i="8"/>
  <c r="N134" i="8"/>
  <c r="N135" i="8"/>
  <c r="N136" i="8"/>
  <c r="N137" i="8"/>
  <c r="O137" i="8"/>
  <c r="N138" i="8"/>
  <c r="N139" i="8"/>
  <c r="N140" i="8"/>
  <c r="N141" i="8"/>
  <c r="O141" i="8" s="1"/>
  <c r="N142" i="8"/>
  <c r="N143" i="8"/>
  <c r="N144" i="8"/>
  <c r="O144" i="8" s="1"/>
  <c r="N145" i="8"/>
  <c r="N146" i="8"/>
  <c r="O146" i="8"/>
  <c r="N147" i="8"/>
  <c r="N148" i="8"/>
  <c r="O148" i="8"/>
  <c r="N149" i="8"/>
  <c r="N150" i="8"/>
  <c r="N151" i="8"/>
  <c r="N152" i="8"/>
  <c r="N153" i="8"/>
  <c r="N154" i="8"/>
  <c r="N155" i="8"/>
  <c r="N156" i="8"/>
  <c r="O156" i="8"/>
  <c r="N157" i="8"/>
  <c r="O157" i="8"/>
  <c r="N158" i="8"/>
  <c r="O158" i="8"/>
  <c r="N159" i="8"/>
  <c r="O159" i="8"/>
  <c r="N160" i="8"/>
  <c r="N161" i="8"/>
  <c r="N162" i="8"/>
  <c r="O162" i="8"/>
  <c r="N163" i="8"/>
  <c r="N164" i="8"/>
  <c r="O164" i="8" s="1"/>
  <c r="N165" i="8"/>
  <c r="O165" i="8"/>
  <c r="N166" i="8"/>
  <c r="N167" i="8"/>
  <c r="O167" i="8"/>
  <c r="N168" i="8"/>
  <c r="N169" i="8"/>
  <c r="N170" i="8"/>
  <c r="O170" i="8"/>
  <c r="N171" i="8"/>
  <c r="N172" i="8"/>
  <c r="N173" i="8"/>
  <c r="N174" i="8"/>
  <c r="N175" i="8"/>
  <c r="N176" i="8"/>
  <c r="N177" i="8"/>
  <c r="N178" i="8"/>
  <c r="O178" i="8"/>
  <c r="N179" i="8"/>
  <c r="O179" i="8" s="1"/>
  <c r="N180" i="8"/>
  <c r="N181" i="8"/>
  <c r="N182" i="8"/>
  <c r="O182" i="8" s="1"/>
  <c r="N183" i="8"/>
  <c r="O183" i="8"/>
  <c r="N184" i="8"/>
  <c r="O184" i="8" s="1"/>
  <c r="N185" i="8"/>
  <c r="O185" i="8"/>
  <c r="N186" i="8"/>
  <c r="N187" i="8"/>
  <c r="N188" i="8"/>
  <c r="N189" i="8"/>
  <c r="O189" i="8"/>
  <c r="N190" i="8"/>
  <c r="O190" i="8"/>
  <c r="N191" i="8"/>
  <c r="N192" i="8"/>
  <c r="N193" i="8"/>
  <c r="O193" i="8"/>
  <c r="N194" i="8"/>
  <c r="N195" i="8"/>
  <c r="N196" i="8"/>
  <c r="N197" i="8"/>
  <c r="O197" i="8"/>
  <c r="N198" i="8"/>
  <c r="O198" i="8" s="1"/>
  <c r="N199" i="8"/>
  <c r="N200" i="8"/>
  <c r="O200" i="8"/>
  <c r="N201" i="8"/>
  <c r="N202" i="8"/>
  <c r="O202" i="8"/>
  <c r="N203" i="8"/>
  <c r="N204" i="8"/>
  <c r="N205" i="8"/>
  <c r="N206" i="8"/>
  <c r="O206" i="8"/>
  <c r="N207" i="8"/>
  <c r="N208" i="8"/>
  <c r="N209" i="8"/>
  <c r="O209" i="8"/>
  <c r="N210" i="8"/>
  <c r="O210" i="8"/>
  <c r="N211" i="8"/>
  <c r="N212" i="8"/>
  <c r="O212" i="8" s="1"/>
  <c r="N213" i="8"/>
  <c r="O213" i="8"/>
  <c r="N214" i="8"/>
  <c r="N215" i="8"/>
  <c r="O215" i="8"/>
  <c r="N216" i="8"/>
  <c r="N217" i="8"/>
  <c r="N218" i="8"/>
  <c r="O218" i="8"/>
  <c r="N219" i="8"/>
  <c r="O219" i="8"/>
  <c r="N220" i="8"/>
  <c r="N221" i="8"/>
  <c r="O221" i="8"/>
  <c r="N222" i="8"/>
  <c r="N223" i="8"/>
  <c r="O223" i="8"/>
  <c r="N224" i="8"/>
  <c r="N225" i="8"/>
  <c r="O225" i="8" s="1"/>
  <c r="N226" i="8"/>
  <c r="N227" i="8"/>
  <c r="O227" i="8"/>
  <c r="N228" i="8"/>
  <c r="O228" i="8"/>
  <c r="N229" i="8"/>
  <c r="O229" i="8"/>
  <c r="N230" i="8"/>
  <c r="O230" i="8"/>
  <c r="N231" i="8"/>
  <c r="O231" i="8"/>
  <c r="N232" i="8"/>
  <c r="N233" i="8"/>
  <c r="N234" i="8"/>
  <c r="N235" i="8"/>
  <c r="N236" i="8"/>
  <c r="N237" i="8"/>
  <c r="N238" i="8"/>
  <c r="N239" i="8"/>
  <c r="N240" i="8"/>
  <c r="N241" i="8"/>
  <c r="O241" i="8"/>
  <c r="N242" i="8"/>
  <c r="O242" i="8" s="1"/>
  <c r="N243" i="8"/>
  <c r="O243" i="8"/>
  <c r="N244" i="8"/>
  <c r="N245" i="8"/>
  <c r="N246" i="8"/>
  <c r="N247" i="8"/>
  <c r="N248" i="8"/>
  <c r="N249" i="8"/>
  <c r="N250" i="8"/>
  <c r="N251" i="8"/>
  <c r="O251" i="8"/>
  <c r="N252" i="8"/>
  <c r="O252" i="8"/>
  <c r="N253" i="8"/>
  <c r="N254" i="8"/>
  <c r="N255" i="8"/>
  <c r="N256" i="8"/>
  <c r="O256" i="8"/>
  <c r="N257" i="8"/>
  <c r="N258" i="8"/>
  <c r="N259" i="8"/>
  <c r="O259" i="8"/>
  <c r="N260" i="8"/>
  <c r="N261" i="8"/>
  <c r="O261" i="8"/>
  <c r="N262" i="8"/>
  <c r="N263" i="8"/>
  <c r="O263" i="8" s="1"/>
  <c r="N264" i="8"/>
  <c r="N265" i="8"/>
  <c r="O265" i="8"/>
  <c r="N266" i="8"/>
  <c r="N267" i="8"/>
  <c r="N268" i="8"/>
  <c r="N269" i="8"/>
  <c r="O269" i="8" s="1"/>
  <c r="N270" i="8"/>
  <c r="N271" i="8"/>
  <c r="N272" i="8"/>
  <c r="N273" i="8"/>
  <c r="O273" i="8"/>
  <c r="N274" i="8"/>
  <c r="N275" i="8"/>
  <c r="N276" i="8"/>
  <c r="O276" i="8"/>
  <c r="N277" i="8"/>
  <c r="O277" i="8"/>
  <c r="N278" i="8"/>
  <c r="O278" i="8"/>
  <c r="N279" i="8"/>
  <c r="O279" i="8"/>
  <c r="N280" i="8"/>
  <c r="N281" i="8"/>
  <c r="N282" i="8"/>
  <c r="N283" i="8"/>
  <c r="N284" i="8"/>
  <c r="N285" i="8"/>
  <c r="N286" i="8"/>
  <c r="N287" i="8"/>
  <c r="N288" i="8"/>
  <c r="N289" i="8"/>
  <c r="N290" i="8"/>
  <c r="N291" i="8"/>
  <c r="N292" i="8"/>
  <c r="N293" i="8"/>
  <c r="N294" i="8"/>
  <c r="N295" i="8"/>
  <c r="N296" i="8"/>
  <c r="N297" i="8"/>
  <c r="N298" i="8"/>
  <c r="N299" i="8"/>
  <c r="N300" i="8"/>
  <c r="N301" i="8"/>
  <c r="N302" i="8"/>
  <c r="N303" i="8"/>
  <c r="N304" i="8"/>
  <c r="N305" i="8"/>
  <c r="N306" i="8"/>
  <c r="N307" i="8"/>
  <c r="N308" i="8"/>
  <c r="N309" i="8"/>
  <c r="N310" i="8"/>
  <c r="N311" i="8"/>
  <c r="N312" i="8"/>
  <c r="N313" i="8"/>
  <c r="N314" i="8"/>
  <c r="N315" i="8"/>
  <c r="N316" i="8"/>
  <c r="N317" i="8"/>
  <c r="N318" i="8"/>
  <c r="N319" i="8"/>
  <c r="N320" i="8"/>
  <c r="N321" i="8"/>
  <c r="N322" i="8"/>
  <c r="N323" i="8"/>
  <c r="N324" i="8"/>
  <c r="N325" i="8"/>
  <c r="N326" i="8"/>
  <c r="N327" i="8"/>
  <c r="N328" i="8"/>
  <c r="N329" i="8"/>
  <c r="N330" i="8"/>
  <c r="N331" i="8"/>
  <c r="N332" i="8"/>
  <c r="N333" i="8"/>
  <c r="N334" i="8"/>
  <c r="N335" i="8"/>
  <c r="N336" i="8"/>
  <c r="N337" i="8"/>
  <c r="N338" i="8"/>
  <c r="N339" i="8"/>
  <c r="N340" i="8"/>
  <c r="N341" i="8"/>
  <c r="N342" i="8"/>
  <c r="N343" i="8"/>
  <c r="N2" i="8"/>
  <c r="O208" i="6"/>
  <c r="K208" i="6"/>
  <c r="G208" i="6"/>
  <c r="B208" i="6"/>
  <c r="P187" i="6"/>
  <c r="N187" i="6"/>
  <c r="L187" i="6"/>
  <c r="J187" i="6"/>
  <c r="H187" i="6"/>
  <c r="P182" i="6"/>
  <c r="N182" i="6"/>
  <c r="L182" i="6"/>
  <c r="J182" i="6"/>
  <c r="H182" i="6"/>
  <c r="AM180" i="6"/>
  <c r="P168" i="6"/>
  <c r="N168" i="6"/>
  <c r="L168" i="6"/>
  <c r="J168" i="6"/>
  <c r="H168" i="6"/>
  <c r="P166" i="6"/>
  <c r="N166" i="6"/>
  <c r="L166" i="6"/>
  <c r="J166" i="6"/>
  <c r="H166" i="6"/>
  <c r="P150" i="6"/>
  <c r="N150" i="6"/>
  <c r="L150" i="6"/>
  <c r="J150" i="6"/>
  <c r="H150" i="6"/>
  <c r="P146" i="6"/>
  <c r="N146" i="6"/>
  <c r="L146" i="6"/>
  <c r="J146" i="6"/>
  <c r="H146" i="6"/>
  <c r="AM112" i="6"/>
  <c r="P99" i="6"/>
  <c r="N99" i="6"/>
  <c r="L99" i="6"/>
  <c r="J99" i="6"/>
  <c r="H99" i="6"/>
  <c r="P92" i="6"/>
  <c r="N92" i="6"/>
  <c r="L92" i="6"/>
  <c r="J92" i="6"/>
  <c r="H92" i="6"/>
  <c r="P90" i="6"/>
  <c r="N90" i="6"/>
  <c r="L90" i="6"/>
  <c r="J90" i="6"/>
  <c r="H90" i="6"/>
  <c r="P83" i="6"/>
  <c r="P208" i="6" s="1"/>
  <c r="N83" i="6"/>
  <c r="L83" i="6"/>
  <c r="L208" i="6" s="1"/>
  <c r="J83" i="6"/>
  <c r="H83" i="6"/>
  <c r="AM68" i="6"/>
  <c r="N62" i="6"/>
  <c r="M62" i="6"/>
  <c r="N61" i="6"/>
  <c r="M61" i="6"/>
  <c r="N60" i="6"/>
  <c r="M60" i="6"/>
  <c r="N59" i="6"/>
  <c r="M59" i="6"/>
  <c r="N58" i="6"/>
  <c r="M58" i="6"/>
  <c r="N57" i="6"/>
  <c r="M57" i="6"/>
  <c r="N56" i="6"/>
  <c r="M56" i="6"/>
  <c r="N55" i="6"/>
  <c r="M55" i="6"/>
  <c r="N54" i="6"/>
  <c r="M54" i="6"/>
  <c r="N53" i="6"/>
  <c r="M53" i="6"/>
  <c r="N52" i="6"/>
  <c r="M52" i="6"/>
  <c r="N51" i="6"/>
  <c r="M51" i="6"/>
  <c r="AM50" i="6"/>
  <c r="N50" i="6"/>
  <c r="M50" i="6"/>
  <c r="N49" i="6"/>
  <c r="M49" i="6"/>
  <c r="N48" i="6"/>
  <c r="M48" i="6"/>
  <c r="N47" i="6"/>
  <c r="M47" i="6"/>
  <c r="N46" i="6"/>
  <c r="M46" i="6"/>
  <c r="N45" i="6"/>
  <c r="M45" i="6"/>
  <c r="N44" i="6"/>
  <c r="M44" i="6"/>
  <c r="N43" i="6"/>
  <c r="M43" i="6"/>
  <c r="N42" i="6"/>
  <c r="M42" i="6"/>
  <c r="N41" i="6"/>
  <c r="M41" i="6"/>
  <c r="N40" i="6"/>
  <c r="M40" i="6"/>
  <c r="N39" i="6"/>
  <c r="M39" i="6"/>
  <c r="N38" i="6"/>
  <c r="M38" i="6"/>
  <c r="N37" i="6"/>
  <c r="M37" i="6"/>
  <c r="N36" i="6"/>
  <c r="M36" i="6"/>
  <c r="AM29" i="6"/>
  <c r="AM208" i="6"/>
  <c r="M208" i="6" l="1"/>
  <c r="H208" i="6"/>
  <c r="N208" i="6"/>
</calcChain>
</file>

<file path=xl/sharedStrings.xml><?xml version="1.0" encoding="utf-8"?>
<sst xmlns="http://schemas.openxmlformats.org/spreadsheetml/2006/main" count="3216" uniqueCount="1119">
  <si>
    <t>AGIOLAX GRAN 100G</t>
  </si>
  <si>
    <t>AGIOLAX GRAN 250G</t>
  </si>
  <si>
    <t>PANTOZOL 20MG CX 28 CPR</t>
  </si>
  <si>
    <t>LEGALON SUSP 100ML (64mg/5ml)</t>
  </si>
  <si>
    <t>LEGALON 90MG 2 BL X 15 DRG</t>
  </si>
  <si>
    <t>PANTOZOL 40MG CX 7 CPR</t>
  </si>
  <si>
    <t>PANTOZOL 40MG CX 14 CPR</t>
  </si>
  <si>
    <t>PANTOZOL 20MG CX 7 CPR</t>
  </si>
  <si>
    <t>PANTOZOL 20MG CX 14 CPR</t>
  </si>
  <si>
    <t>LEGALON 180MG 2 BL X 10 CAP</t>
  </si>
  <si>
    <t>ALVESCO 80MCG 120 DOSES</t>
  </si>
  <si>
    <t>ALVESCO 160MCG 120 DOSES</t>
  </si>
  <si>
    <t>PANTOZOL 20MG 6 SEMANAS CX 42 CPR</t>
  </si>
  <si>
    <t>PANTOZOL 40 MG 6 SEMANAS CX 42 CPR</t>
  </si>
  <si>
    <t>PANTOZOL 40MG INJ</t>
  </si>
  <si>
    <t>NORIPURUM 30 COMPRIMIDOS</t>
  </si>
  <si>
    <t>DRAMIN B6 DL INJ 100 AMP 10ML PS</t>
  </si>
  <si>
    <t>OMNARIS 120 DOSES</t>
  </si>
  <si>
    <t>PLANTABEN GRAN 30 ENV X 5G</t>
  </si>
  <si>
    <t>PLANTABEN GRAN 10 ENV X 5G</t>
  </si>
  <si>
    <t>RIOPAN SUSP 240ML</t>
  </si>
  <si>
    <t>DRAMIN 40 BL X 10 CPR</t>
  </si>
  <si>
    <t>XANTINON COMPLEX CX 12 FLC</t>
  </si>
  <si>
    <t>LISTA</t>
  </si>
  <si>
    <t>Preços em Reais</t>
  </si>
  <si>
    <t>BU</t>
  </si>
  <si>
    <t>CODIGO</t>
  </si>
  <si>
    <t>CÓDIGO DE
BARRAS (EAN)</t>
  </si>
  <si>
    <t>APRESENTAÇÃO</t>
  </si>
  <si>
    <t>CAIXA
EMB*</t>
  </si>
  <si>
    <t>4% **</t>
  </si>
  <si>
    <t>17% ZF</t>
  </si>
  <si>
    <t>HOSP</t>
  </si>
  <si>
    <t>NEGATIVA</t>
  </si>
  <si>
    <t xml:space="preserve">DRAMIN B6 CX 100X1 ML </t>
  </si>
  <si>
    <t>NÃO</t>
  </si>
  <si>
    <t>DRAMIN B6 DL INJ 100 AMP 10ML PR</t>
  </si>
  <si>
    <t>SIM</t>
  </si>
  <si>
    <t>DRAMIN B6 DL INJ 100 AMP 10ML PF</t>
  </si>
  <si>
    <t xml:space="preserve">DRAMIN B6 INJ 10 AMP 1ML </t>
  </si>
  <si>
    <t>POSITIVA</t>
  </si>
  <si>
    <t>NORIPURUM ENDOV INJ 5 AMP X 5ML</t>
  </si>
  <si>
    <t>TACHOSIL 5,5MG+2,0 UI CT 1BL+SAC(9,5C)</t>
  </si>
  <si>
    <t>EPAREMA CX 20 DRGS</t>
  </si>
  <si>
    <t>EPAREMA CXA 120 DRGS</t>
  </si>
  <si>
    <t>EPAREMA LARANJA 12 FLAC</t>
  </si>
  <si>
    <t>EPAREMA LARANJA 36 FLAC</t>
  </si>
  <si>
    <t>EPAREMA GUARANA 12 FLAC</t>
  </si>
  <si>
    <t>EPAREMA GUARANA 36 FLAC</t>
  </si>
  <si>
    <t>MUCOLITIC 250MG GRAN CX15 ENV 4G LAR AD</t>
  </si>
  <si>
    <t xml:space="preserve">MUCOLITIC PED GTS 20ML </t>
  </si>
  <si>
    <t>NEBACETIN POMADA 15 GR</t>
  </si>
  <si>
    <t>NEBACETIN POMADA 50 GR</t>
  </si>
  <si>
    <t>NEBA-SEPT 30ML</t>
  </si>
  <si>
    <t>NEBA-SEPT SPRAY 30ML</t>
  </si>
  <si>
    <t>NENE-DENT GEL BG 10 G</t>
  </si>
  <si>
    <t>NENE-DENT LIQUIDO 10 G</t>
  </si>
  <si>
    <t>NEOSALDINA 100 BL X 1 DRAGEA</t>
  </si>
  <si>
    <t>NEOSALDINA 20 DRAGEAS</t>
  </si>
  <si>
    <t>NEOSALDINA 30 DRAGEAS</t>
  </si>
  <si>
    <t>NEOSALDINA CX 200 DRÁGEAS</t>
  </si>
  <si>
    <t xml:space="preserve">NEOSALDINA GTS 15ML </t>
  </si>
  <si>
    <t>REPARIL GEL BG 100G</t>
  </si>
  <si>
    <t>REPARIL GEL BG 30G</t>
  </si>
  <si>
    <t xml:space="preserve">RIOPAN PLUS CX 20 CPR </t>
  </si>
  <si>
    <t xml:space="preserve">RIOPAN PLUS SUSP 240ML </t>
  </si>
  <si>
    <t>XANTINON COMPLEX 100 ML</t>
  </si>
  <si>
    <t>XANTINON COMPLEX 60 FLACS</t>
  </si>
  <si>
    <t>XANTINON CX 10 BL X 10 CPR</t>
  </si>
  <si>
    <t>XANTINON 30 CPRS</t>
  </si>
  <si>
    <t>RX</t>
  </si>
  <si>
    <t xml:space="preserve">AD-TIL SOL(GOTAS) 20ML </t>
  </si>
  <si>
    <t>ALBOCRESIL GEL 50G</t>
  </si>
  <si>
    <t>ALBOCRESIL OVULOS</t>
  </si>
  <si>
    <t>ALBOCRESIL SOL (GOTAS) 12ML</t>
  </si>
  <si>
    <t>ALEKTOS 20 MG 30 CPRS</t>
  </si>
  <si>
    <t>ALEKTOS 20 MG 10 CPRS</t>
  </si>
  <si>
    <t>BRONCHO-VAXOM 3,5MG 30 SACHET</t>
  </si>
  <si>
    <t>BRONCHO-VAXOM AD 7,0MG  3 BL X 10 CAPS</t>
  </si>
  <si>
    <t>BRONCHO-VAXOM AD 7,0MG 1 BL X 10 CAP</t>
  </si>
  <si>
    <t>BRONCHO-VAXOM PED 3,5MG 1 BL X 10 CAP</t>
  </si>
  <si>
    <t>DAXAS 30 CPR</t>
  </si>
  <si>
    <t>DRAMIN 100MG 20CPR</t>
  </si>
  <si>
    <t>DRAMIN B6 30 CPR</t>
  </si>
  <si>
    <t>DRAMIN B6 PED GOTAS 30 ML</t>
  </si>
  <si>
    <t>DRAMIN B6 PED GTS 20ML</t>
  </si>
  <si>
    <t>DRAMIN CAPSGEL 25MG 10 CÁPSULAS</t>
  </si>
  <si>
    <t>DRAMIN CAPSGEL 50MG 100 CÁPSULAS</t>
  </si>
  <si>
    <t>DRAMIN CAPSGEL 50MG 10 CÁPSULAS</t>
  </si>
  <si>
    <t>DRAMIN CAPSGEL 50MG 04 CÁPSULAS</t>
  </si>
  <si>
    <t>DRAMIN SOLUCAO ORAL 120ML</t>
  </si>
  <si>
    <t xml:space="preserve">HIDRAFIX 90 2 FLC X 25ML </t>
  </si>
  <si>
    <t>HIDRAFIX 90 SOL 250ML</t>
  </si>
  <si>
    <t>HIDRAFIX FRAMBOESA CX 2 FLC</t>
  </si>
  <si>
    <t xml:space="preserve">HIDRAFIX LARANJA CX 2 FLC </t>
  </si>
  <si>
    <t xml:space="preserve">HIDRAFIX SOL FRAMBOESA 250ML </t>
  </si>
  <si>
    <t xml:space="preserve">HIDRAFIX SOL LARANJA 250ML </t>
  </si>
  <si>
    <t xml:space="preserve">KALOBA GOTAS FRASCO 20ML </t>
  </si>
  <si>
    <t xml:space="preserve">KALOBA GOTAS FRASCO 50ML </t>
  </si>
  <si>
    <t xml:space="preserve">MESACOL 250MG 2 BL 5 SUP </t>
  </si>
  <si>
    <t xml:space="preserve">MESACOL 400MG 3 BL X 10 CPR  </t>
  </si>
  <si>
    <t>MESACOL 500MG 2 BL 5 SUP</t>
  </si>
  <si>
    <t xml:space="preserve">MESACOL 800MG 3 BL X 10 CPR  </t>
  </si>
  <si>
    <t>MESACOL MMX 1200 MG 30 CPRS</t>
  </si>
  <si>
    <t>NORIPURUM FOLICO 30 COMPRIMIDOS</t>
  </si>
  <si>
    <t>NORIPURUM GOTAS 30 ML</t>
  </si>
  <si>
    <t>NORIPURUM INTRAM INJ 5 AMP 2ML</t>
  </si>
  <si>
    <t>NORIPURUM XAROPE 120ML</t>
  </si>
  <si>
    <t>PANTOZOL 20MG 8 SEMANAS CX 56 CPR</t>
  </si>
  <si>
    <t>PANTOZOL 40 MG 8 SEMANAS CX 56 CPR</t>
  </si>
  <si>
    <t>PROCTYL 100MG SUPOS CX 15</t>
  </si>
  <si>
    <t>PROCTYL POM 30G</t>
  </si>
  <si>
    <t>PROCTYL POM 3G X 10BG X 10 APL</t>
  </si>
  <si>
    <t>SIILIF 100MG  3 BL X 10 CPR</t>
  </si>
  <si>
    <t>SIILIF 100MG  6 BL X 10 CPR</t>
  </si>
  <si>
    <t>SIILIF 50MG  3 BL X 10 CPR</t>
  </si>
  <si>
    <t>TEBONIN 120 MG 30 CPRS</t>
  </si>
  <si>
    <t>TEBONIN 40MG 3 BL X 10 CPR</t>
  </si>
  <si>
    <t>TEBONIN 80 MG 30 CPRS</t>
  </si>
  <si>
    <t xml:space="preserve">TECTA 40MG 30 CPRS </t>
  </si>
  <si>
    <t xml:space="preserve">TECTA 40MG 60 CPRS </t>
  </si>
  <si>
    <t>VENALOT 30 COMPRIMIDOS REVESTIDOS</t>
  </si>
  <si>
    <t>VENALOT 60 COMPRIMIDOS REVESTIDOS</t>
  </si>
  <si>
    <t>VENALOT H CREME 120ML</t>
  </si>
  <si>
    <t>HEVELAIR 100 ML</t>
  </si>
  <si>
    <r>
      <t>Takeda Phama Ltda</t>
    </r>
    <r>
      <rPr>
        <b/>
        <sz val="14"/>
        <rFont val="Arial"/>
        <family val="2"/>
      </rPr>
      <t xml:space="preserve">   </t>
    </r>
  </si>
  <si>
    <t xml:space="preserve">LISTA DE PREÇOS  </t>
  </si>
  <si>
    <t>VÁLIDA A PARTIR DE :   31 de MARÇO de 2.013</t>
  </si>
  <si>
    <t xml:space="preserve"> </t>
  </si>
  <si>
    <t xml:space="preserve"> CARGA TRIBUTÁRIA DE ICMS</t>
  </si>
  <si>
    <t>17% Zona Franca</t>
  </si>
  <si>
    <t>PRODUTOS</t>
  </si>
  <si>
    <t>CODIGOS</t>
  </si>
  <si>
    <t>CODIGO DE BARRAS</t>
  </si>
  <si>
    <t>APRESENTAÇÕES</t>
  </si>
  <si>
    <t>PREÇO</t>
  </si>
  <si>
    <t>P M C</t>
  </si>
  <si>
    <t>Nivel 1</t>
  </si>
  <si>
    <t>´CODIGOS</t>
  </si>
  <si>
    <t>FABRICANTE</t>
  </si>
  <si>
    <t>Nivel 3</t>
  </si>
  <si>
    <t>R$</t>
  </si>
  <si>
    <r>
      <t xml:space="preserve"> PRODUTOS BENEFICIADOS</t>
    </r>
    <r>
      <rPr>
        <b/>
        <sz val="11"/>
        <color indexed="12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COM</t>
    </r>
    <r>
      <rPr>
        <b/>
        <sz val="11"/>
        <rFont val="Arial"/>
        <family val="2"/>
      </rPr>
      <t xml:space="preserve"> CRÉDITO PRESUMIDO DO PIS/COFINS - MONITORADOS - </t>
    </r>
    <r>
      <rPr>
        <b/>
        <sz val="11"/>
        <color indexed="62"/>
        <rFont val="Arial"/>
        <family val="2"/>
      </rPr>
      <t>LISTA POSITIVA</t>
    </r>
  </si>
  <si>
    <t>Part % VB</t>
  </si>
  <si>
    <t>Bdg 10</t>
  </si>
  <si>
    <t xml:space="preserve"> ALVESCO</t>
  </si>
  <si>
    <t>118535-1</t>
  </si>
  <si>
    <t xml:space="preserve"> 80 MCG/DOSE SOL INAL CT FR AL/VAL DOS x 60 DOSES</t>
  </si>
  <si>
    <t>118526-1</t>
  </si>
  <si>
    <t xml:space="preserve"> 80 MCG/DOSE SOL INAL CT FR AL/VAL DOS x 120 DOSES</t>
  </si>
  <si>
    <t>118532-4</t>
  </si>
  <si>
    <t xml:space="preserve"> 160 MCG/DOSE SOL INAL CT FR AL/VAL DOS x 60 DOSES</t>
  </si>
  <si>
    <t>118526-2</t>
  </si>
  <si>
    <t xml:space="preserve"> 160 MCG/DOSE SOL INAL CT FR AL/VAL DOS x 120 DOSES</t>
  </si>
  <si>
    <t xml:space="preserve"> BRONCHO VAXOM</t>
  </si>
  <si>
    <t>118599-1</t>
  </si>
  <si>
    <t xml:space="preserve"> 3,5 MG INFANTIL - CÁPS CART C/ 10</t>
  </si>
  <si>
    <t>118599-2</t>
  </si>
  <si>
    <t xml:space="preserve"> 7,0 MG ADULTO - CÁPS CART C/ 10</t>
  </si>
  <si>
    <t>118530-2</t>
  </si>
  <si>
    <t xml:space="preserve"> 7 MG PÓ LIOF CAP GEL DURA CT BL AL PLAS INC x 30</t>
  </si>
  <si>
    <t>118530-4</t>
  </si>
  <si>
    <t xml:space="preserve"> 3,5 MG PÓ GRAN CT 30 SACHETS</t>
  </si>
  <si>
    <t>3,5 MG PÓ GRAN CT 10 SACHETS</t>
  </si>
  <si>
    <t xml:space="preserve"> MESACOL</t>
  </si>
  <si>
    <t>118495-1</t>
  </si>
  <si>
    <t>400 MG COM REV CT BL AL x 30</t>
  </si>
  <si>
    <t>118581-2</t>
  </si>
  <si>
    <t>800 MG COM REV CT BL AL x 10</t>
  </si>
  <si>
    <t>118495-2</t>
  </si>
  <si>
    <t>800 MG COM REV CT BL AL x 30</t>
  </si>
  <si>
    <t>118496-3</t>
  </si>
  <si>
    <t>250 MG SUP RET CT BERÇO x 10</t>
  </si>
  <si>
    <t>118497-1</t>
  </si>
  <si>
    <t>500 MG SUP RET CT BERÇO x 10</t>
  </si>
  <si>
    <t xml:space="preserve"> MESACOL MMX</t>
  </si>
  <si>
    <t>118605-1</t>
  </si>
  <si>
    <t>1200 MG COM REV CT BL AL PLAS x 10</t>
  </si>
  <si>
    <t>118605-2</t>
  </si>
  <si>
    <t>1200 MG COM REV CT BL AL PLAS x 30</t>
  </si>
  <si>
    <t xml:space="preserve"> NORIPURUM</t>
  </si>
  <si>
    <t>318446-3</t>
  </si>
  <si>
    <t xml:space="preserve"> INJ CX C/ 5 AMP 5 ML   </t>
  </si>
  <si>
    <t xml:space="preserve"> OMNARIS</t>
  </si>
  <si>
    <t>118585-2</t>
  </si>
  <si>
    <t xml:space="preserve"> 50 MCG/DOSE SUS NAS FR SPR 120</t>
  </si>
  <si>
    <t xml:space="preserve"> OPTACILIN</t>
  </si>
  <si>
    <t>118028-2</t>
  </si>
  <si>
    <t xml:space="preserve"> 250 MG PED CX C/ FA + DIL</t>
  </si>
  <si>
    <t>118029-0</t>
  </si>
  <si>
    <t xml:space="preserve"> 500 MG CX C/ FA + DIL</t>
  </si>
  <si>
    <t xml:space="preserve"> PANTOZOL 20 MG</t>
  </si>
  <si>
    <t>118557-1</t>
  </si>
  <si>
    <t xml:space="preserve"> CPR CX C/ 2                    </t>
  </si>
  <si>
    <t>118472-5</t>
  </si>
  <si>
    <t xml:space="preserve"> CPR CX C/ 7                    </t>
  </si>
  <si>
    <t>118473-3</t>
  </si>
  <si>
    <t xml:space="preserve"> CPR CX C/ 14                 </t>
  </si>
  <si>
    <t>118063-0</t>
  </si>
  <si>
    <t xml:space="preserve"> CPR CX C/ 28               </t>
  </si>
  <si>
    <t>118545-1</t>
  </si>
  <si>
    <t xml:space="preserve"> CPR CX C/ 42 - 6 semanas</t>
  </si>
  <si>
    <t>118598-1</t>
  </si>
  <si>
    <t xml:space="preserve"> CPR CX C/ 56 - 8 semanas</t>
  </si>
  <si>
    <t xml:space="preserve"> PANTOZOL 40 MG</t>
  </si>
  <si>
    <t>118563-1</t>
  </si>
  <si>
    <t>118406-7</t>
  </si>
  <si>
    <t xml:space="preserve"> CPR CX C/ 7</t>
  </si>
  <si>
    <t>118412-1</t>
  </si>
  <si>
    <t xml:space="preserve"> CPR CX C/ 14</t>
  </si>
  <si>
    <t>118442-3</t>
  </si>
  <si>
    <t xml:space="preserve"> CPR CX C/ 28</t>
  </si>
  <si>
    <t>118545-2</t>
  </si>
  <si>
    <t>118598-2</t>
  </si>
  <si>
    <t>118608-4</t>
  </si>
  <si>
    <t xml:space="preserve"> GRAN CX C/ 2 ENV</t>
  </si>
  <si>
    <t>318461-1</t>
  </si>
  <si>
    <t xml:space="preserve"> GRAN CX C/ 28 ENV</t>
  </si>
  <si>
    <t>118561-2</t>
  </si>
  <si>
    <t xml:space="preserve"> INJ EV CX C/ 1 FR.AMP  </t>
  </si>
  <si>
    <t xml:space="preserve"> TECTA 40 MG</t>
  </si>
  <si>
    <t xml:space="preserve"> COM REV CT BL AL/AL x 2</t>
  </si>
  <si>
    <t xml:space="preserve"> COM REV CT BL AL/AL x 7</t>
  </si>
  <si>
    <t xml:space="preserve"> COM REV CT BL AL/AL x 14</t>
  </si>
  <si>
    <t xml:space="preserve"> COM REV CT BL AL/AL x 15</t>
  </si>
  <si>
    <t xml:space="preserve"> COM REV CT BL AL/AL x 28</t>
  </si>
  <si>
    <t xml:space="preserve"> COM REV CT BL AL/AL x 30</t>
  </si>
  <si>
    <t xml:space="preserve"> COM REV CT BL AL/AL x 45</t>
  </si>
  <si>
    <t xml:space="preserve"> COM REV CT BL AL/AL x 60</t>
  </si>
  <si>
    <t xml:space="preserve"> VENALOT H</t>
  </si>
  <si>
    <t>118601-2</t>
  </si>
  <si>
    <t xml:space="preserve"> CREME FR C/ 40 ML</t>
  </si>
  <si>
    <t>118519-1</t>
  </si>
  <si>
    <t xml:space="preserve"> CREME FR C/ 80 ML</t>
  </si>
  <si>
    <t>118572-1</t>
  </si>
  <si>
    <t xml:space="preserve"> CREME FR C/ 120 ML</t>
  </si>
  <si>
    <t xml:space="preserve"> CREME FR C/ 240 ML</t>
  </si>
  <si>
    <r>
      <t xml:space="preserve"> PRODUTOS </t>
    </r>
    <r>
      <rPr>
        <b/>
        <sz val="11"/>
        <color indexed="10"/>
        <rFont val="Arial"/>
        <family val="2"/>
      </rPr>
      <t>NÃO</t>
    </r>
    <r>
      <rPr>
        <b/>
        <sz val="11"/>
        <rFont val="Arial"/>
        <family val="2"/>
      </rPr>
      <t xml:space="preserve"> BENEFICIADOS</t>
    </r>
    <r>
      <rPr>
        <b/>
        <sz val="11"/>
        <color indexed="12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</t>
    </r>
    <r>
      <rPr>
        <b/>
        <sz val="11"/>
        <rFont val="Arial"/>
        <family val="2"/>
      </rPr>
      <t xml:space="preserve"> CRÉDITO PRESUMIDO DO PIS/COFINS - MONITORADOS - </t>
    </r>
    <r>
      <rPr>
        <b/>
        <sz val="11"/>
        <color indexed="62"/>
        <rFont val="Arial"/>
        <family val="2"/>
      </rPr>
      <t>LISTA NEGATIVA</t>
    </r>
  </si>
  <si>
    <t xml:space="preserve"> AD-TIL</t>
  </si>
  <si>
    <t>118175-0</t>
  </si>
  <si>
    <t>50000+10000 UI/ML SOL OR CT FR PLAS AMB GOT x 10 ML</t>
  </si>
  <si>
    <t>50000+10000 UI/ML SOL OR CT FR PLAS AMB GOT x 20 ML</t>
  </si>
  <si>
    <t xml:space="preserve"> ALBOCRESIL</t>
  </si>
  <si>
    <t>118001-0</t>
  </si>
  <si>
    <t xml:space="preserve"> GEL BG 50 G + APL</t>
  </si>
  <si>
    <t>118002-9</t>
  </si>
  <si>
    <t xml:space="preserve"> OVL CT 2 STR X 3</t>
  </si>
  <si>
    <t>118003-7</t>
  </si>
  <si>
    <t xml:space="preserve"> SOL FR C/ 12 ML</t>
  </si>
  <si>
    <t xml:space="preserve"> ALEKTOS</t>
  </si>
  <si>
    <t xml:space="preserve"> 20 MG COM CT BL AL/AL x 4</t>
  </si>
  <si>
    <t xml:space="preserve"> 20 MG COM CT BL AL/AL x 8</t>
  </si>
  <si>
    <t xml:space="preserve"> 20 MG COM CT BL AL/AL x 10</t>
  </si>
  <si>
    <t xml:space="preserve"> 20 MG COM CT BL AL/AL x 15</t>
  </si>
  <si>
    <t xml:space="preserve"> 20 MG COM CT BL AL/AL x 20</t>
  </si>
  <si>
    <t xml:space="preserve"> 20 MG COM CT BL AL/AL x 30</t>
  </si>
  <si>
    <t xml:space="preserve"> DAXAS</t>
  </si>
  <si>
    <t xml:space="preserve"> 500 MCG COM REV CT BL PVC/PVDC/AL x 30</t>
  </si>
  <si>
    <t xml:space="preserve"> DERMODEX</t>
  </si>
  <si>
    <t>100.000 UI/G + 200 MG/G POM DERM CT BG AL x 60 G</t>
  </si>
  <si>
    <t xml:space="preserve"> DRAMIN</t>
  </si>
  <si>
    <t>118602-1</t>
  </si>
  <si>
    <t xml:space="preserve"> 100 MG COM CT BL AL PLAS INC x 20 </t>
  </si>
  <si>
    <t>118167-0</t>
  </si>
  <si>
    <r>
      <t xml:space="preserve"> COM CX C/ 40 ENV X 10   </t>
    </r>
    <r>
      <rPr>
        <b/>
        <sz val="10"/>
        <color indexed="12"/>
        <rFont val="Arial"/>
        <family val="2"/>
      </rPr>
      <t>EMB FRAC</t>
    </r>
  </si>
  <si>
    <t xml:space="preserve">     FRAÇÃO DE VENDA</t>
  </si>
  <si>
    <t>118502-1</t>
  </si>
  <si>
    <t xml:space="preserve"> SOLUÇÃO ORAL 120 ML</t>
  </si>
  <si>
    <t xml:space="preserve"> DRAMINCAPSGEL</t>
  </si>
  <si>
    <t xml:space="preserve"> CAPSGEL 25 MG CAP GEL MOLE CT BL AL PLAS INC x 10</t>
  </si>
  <si>
    <t xml:space="preserve"> CAPSGEL 25 MG CAP GEL MOLE CT BL AL PLAS INC x 4</t>
  </si>
  <si>
    <t xml:space="preserve"> CAPSGEL 50 MG CAP GEL MOLE CT BL AL PLAS INC x 4</t>
  </si>
  <si>
    <t xml:space="preserve"> CAPSGEL 50 MG CAP GEL MOLE CT BL AL PLAS INC x 10</t>
  </si>
  <si>
    <t xml:space="preserve"> CAPSGEL 50 MG CAP GEL MOLE CT BL AL PLAS INC x 100</t>
  </si>
  <si>
    <t xml:space="preserve"> DRAMIN B6</t>
  </si>
  <si>
    <t>318446-5</t>
  </si>
  <si>
    <r>
      <t xml:space="preserve"> INJ CX C/100 AMP X 1 ML  </t>
    </r>
    <r>
      <rPr>
        <b/>
        <sz val="10"/>
        <color indexed="12"/>
        <rFont val="Arial"/>
        <family val="2"/>
      </rPr>
      <t>EMB FRAC</t>
    </r>
  </si>
  <si>
    <t>118560-1</t>
  </si>
  <si>
    <t xml:space="preserve"> INJ CX C/  10 AMP X 1 ML  </t>
  </si>
  <si>
    <t>118499-1</t>
  </si>
  <si>
    <t xml:space="preserve"> COM REV CX C/5 ENV X 4</t>
  </si>
  <si>
    <t>118569-1</t>
  </si>
  <si>
    <t xml:space="preserve"> 50 MG + 10 MG COM REV CT BL AL x 30</t>
  </si>
  <si>
    <t>118170-0</t>
  </si>
  <si>
    <t xml:space="preserve"> SOL ORAL PED FR C/ 20 ML</t>
  </si>
  <si>
    <t>118583-3</t>
  </si>
  <si>
    <t xml:space="preserve"> SOL ORAL PED FR C/ 30 ML</t>
  </si>
  <si>
    <t xml:space="preserve"> DRAMIN B6 DL</t>
  </si>
  <si>
    <t>118559-2</t>
  </si>
  <si>
    <r>
      <t xml:space="preserve"> INJ CX C/100 AMP X 10 ML  </t>
    </r>
    <r>
      <rPr>
        <b/>
        <sz val="10"/>
        <color indexed="12"/>
        <rFont val="Arial"/>
        <family val="2"/>
      </rPr>
      <t>EMB FRAC</t>
    </r>
  </si>
  <si>
    <t xml:space="preserve"> HIDRAFIX</t>
  </si>
  <si>
    <t>118536-2</t>
  </si>
  <si>
    <t xml:space="preserve"> FRAMBOESA SOL ORAL CONC CT 2 FLAC x 25 ML</t>
  </si>
  <si>
    <t>118536-3</t>
  </si>
  <si>
    <t xml:space="preserve"> LARANJA SOL ORAL CONC CT 2 FLAC x 25 ML</t>
  </si>
  <si>
    <t>118536-4</t>
  </si>
  <si>
    <t xml:space="preserve"> UVA SOL ORAL CONC CT 2 FLAC x 25 ML</t>
  </si>
  <si>
    <t>118454-7</t>
  </si>
  <si>
    <t xml:space="preserve"> FRAMBOEZA SOL ORAL FRASCO 250 ML</t>
  </si>
  <si>
    <t>118455-5</t>
  </si>
  <si>
    <t xml:space="preserve"> LARANJA SOL ORAL FRASCO 250 ML</t>
  </si>
  <si>
    <t>118457-1</t>
  </si>
  <si>
    <t xml:space="preserve"> UVA SOL ORAL FRASCO 250 ML</t>
  </si>
  <si>
    <t xml:space="preserve"> HIDRAFIX 90</t>
  </si>
  <si>
    <t>118536-1</t>
  </si>
  <si>
    <t xml:space="preserve"> SOL ORAL CONC CT 2 FLAC x 25 ML</t>
  </si>
  <si>
    <t>118458-0</t>
  </si>
  <si>
    <t xml:space="preserve"> SOL ORAL FRASCO 250 ML</t>
  </si>
  <si>
    <t xml:space="preserve"> NEBACETIN</t>
  </si>
  <si>
    <t>118570-3</t>
  </si>
  <si>
    <t xml:space="preserve"> POM CT C/ BG 15 G</t>
  </si>
  <si>
    <t>118570-4</t>
  </si>
  <si>
    <t xml:space="preserve"> POM CT C/ BG 50 G</t>
  </si>
  <si>
    <t xml:space="preserve"> NENÊ DENT</t>
  </si>
  <si>
    <t>318442-1</t>
  </si>
  <si>
    <t xml:space="preserve"> GEL BISNAGA  10 G</t>
  </si>
  <si>
    <t>318442-2</t>
  </si>
  <si>
    <t xml:space="preserve"> SOLUÇÃO VIDRO  10 G</t>
  </si>
  <si>
    <t>118441-5</t>
  </si>
  <si>
    <t xml:space="preserve"> INJ CX C/ 5 AMP 2 ML + 5 AGULHAS LONGAS  </t>
  </si>
  <si>
    <t>118130-0</t>
  </si>
  <si>
    <t xml:space="preserve"> COM MAST CX C/ 2 BL 10</t>
  </si>
  <si>
    <t>118568-1</t>
  </si>
  <si>
    <t xml:space="preserve"> 100 MG COM MAST x 30</t>
  </si>
  <si>
    <t>118025-8</t>
  </si>
  <si>
    <t xml:space="preserve"> XPE FR C/ 100 ML</t>
  </si>
  <si>
    <t>118568-3</t>
  </si>
  <si>
    <t xml:space="preserve"> XAROPE FR 120 ML</t>
  </si>
  <si>
    <t>118554-1</t>
  </si>
  <si>
    <t xml:space="preserve"> SOL ORAL FR C/ 15 ML</t>
  </si>
  <si>
    <t>118555-1</t>
  </si>
  <si>
    <t xml:space="preserve"> SOL ORAL FR C/ 30 ML</t>
  </si>
  <si>
    <t xml:space="preserve"> 100 MG COM MAST x 10</t>
  </si>
  <si>
    <t xml:space="preserve"> NORIPURUM FÓLICO</t>
  </si>
  <si>
    <t>118158-0</t>
  </si>
  <si>
    <t xml:space="preserve"> COM CX C/ 20</t>
  </si>
  <si>
    <t>118568-2</t>
  </si>
  <si>
    <t xml:space="preserve"> 100 MG + 0,35 MG COM MAST x 30</t>
  </si>
  <si>
    <t xml:space="preserve"> 100 MG + 0,35 MG COM MAST x 10</t>
  </si>
  <si>
    <t xml:space="preserve"> PROCTYL</t>
  </si>
  <si>
    <t>118504-1</t>
  </si>
  <si>
    <t xml:space="preserve"> POMADA CART C/ 10 BG X 3 G + 10 APLICADORES</t>
  </si>
  <si>
    <t>118551-3</t>
  </si>
  <si>
    <t xml:space="preserve"> POMADA CART C/ 5 BG X 3 G + 5 APLICADORES</t>
  </si>
  <si>
    <t>118414-8</t>
  </si>
  <si>
    <t xml:space="preserve"> POMADA BG C/ 30 GR</t>
  </si>
  <si>
    <t xml:space="preserve"> 100 MG + 27 MG SUP RET CT STR x 5</t>
  </si>
  <si>
    <t>118483-1</t>
  </si>
  <si>
    <t xml:space="preserve"> 100 MG + 27 MG SUP RET CT STR x 10</t>
  </si>
  <si>
    <t>118568-0</t>
  </si>
  <si>
    <t xml:space="preserve"> 100 MG + 27 MG SUP RET CT STR x 15</t>
  </si>
  <si>
    <t xml:space="preserve"> REPARIL</t>
  </si>
  <si>
    <t>118520-6</t>
  </si>
  <si>
    <t xml:space="preserve"> GEL BG C/  30 G</t>
  </si>
  <si>
    <t>118520-7</t>
  </si>
  <si>
    <t xml:space="preserve"> GEL BG C/ 100 G</t>
  </si>
  <si>
    <t xml:space="preserve"> RIOPAN</t>
  </si>
  <si>
    <t>118140-8</t>
  </si>
  <si>
    <t xml:space="preserve"> SUS FR C/ 240 ML</t>
  </si>
  <si>
    <t xml:space="preserve"> RIOPAN PLUS</t>
  </si>
  <si>
    <t>118212-9</t>
  </si>
  <si>
    <t>118213-7</t>
  </si>
  <si>
    <t xml:space="preserve"> GEL FR C/ 240 ML</t>
  </si>
  <si>
    <t xml:space="preserve"> SIILIF</t>
  </si>
  <si>
    <t>118580-3</t>
  </si>
  <si>
    <t xml:space="preserve"> 50 MG COM REV CT BL AL PLAS INC x 30</t>
  </si>
  <si>
    <t>118580-6</t>
  </si>
  <si>
    <t xml:space="preserve"> 100 MG COM REV CT BL AL PLAS INC x 10</t>
  </si>
  <si>
    <t>118580-7</t>
  </si>
  <si>
    <t xml:space="preserve"> 100 MG COM REV CT BL AL PLAS INC x 30</t>
  </si>
  <si>
    <t>118580-9</t>
  </si>
  <si>
    <t xml:space="preserve"> 100 MG COM REV CT BL AL PLAS INC x 60</t>
  </si>
  <si>
    <t xml:space="preserve"> TACHOSIL</t>
  </si>
  <si>
    <t>318454-6</t>
  </si>
  <si>
    <t xml:space="preserve"> 5,5 MG/CM2 + 2,0UI/CM2  - ESPONJA CT 1 BL PLAS PAPEL + SACHE AL (9,5 CM x 4,8CM)</t>
  </si>
  <si>
    <t xml:space="preserve"> VENALOT</t>
  </si>
  <si>
    <t>118564-3</t>
  </si>
  <si>
    <t xml:space="preserve"> 15 MG + 90 MG DRG CT BL AL PLAS INC x 10</t>
  </si>
  <si>
    <t>118049-5</t>
  </si>
  <si>
    <t xml:space="preserve"> DRG CX C/ 20</t>
  </si>
  <si>
    <t>118564-4</t>
  </si>
  <si>
    <t xml:space="preserve"> 15 MG + 90 MG DRG CT BL AL PLAS INC x 30</t>
  </si>
  <si>
    <t>118490-1</t>
  </si>
  <si>
    <t xml:space="preserve"> DRG CX C/ 60</t>
  </si>
  <si>
    <t xml:space="preserve"> XANTINON </t>
  </si>
  <si>
    <t>118539-3</t>
  </si>
  <si>
    <t>100 MG + 20 MG COM REV CT BL AL PLAS INC x 20</t>
  </si>
  <si>
    <t>100 MG + 20 MG COM REV CT BL AL PLAS INC x 30</t>
  </si>
  <si>
    <t>118539-4</t>
  </si>
  <si>
    <t xml:space="preserve"> DRG CT 10 BL 10   EMB MÚLT</t>
  </si>
  <si>
    <t xml:space="preserve"> XANTINON COMPLEX</t>
  </si>
  <si>
    <t>118539-2</t>
  </si>
  <si>
    <t xml:space="preserve"> FR C/ 100 ML</t>
  </si>
  <si>
    <t>118539-1</t>
  </si>
  <si>
    <t xml:space="preserve"> CX C/ 12 FLA X 10 ML</t>
  </si>
  <si>
    <t>118539-5</t>
  </si>
  <si>
    <t xml:space="preserve"> CART C/ 60 FLA x 10 ML - EMB MÚLT</t>
  </si>
  <si>
    <r>
      <t xml:space="preserve"> PRODUTOS </t>
    </r>
    <r>
      <rPr>
        <b/>
        <sz val="11"/>
        <color indexed="10"/>
        <rFont val="Arial"/>
        <family val="2"/>
      </rPr>
      <t>NÃO</t>
    </r>
    <r>
      <rPr>
        <b/>
        <sz val="11"/>
        <rFont val="Arial"/>
        <family val="2"/>
      </rPr>
      <t xml:space="preserve"> BENEFICIADOS</t>
    </r>
    <r>
      <rPr>
        <b/>
        <sz val="11"/>
        <color indexed="12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</t>
    </r>
    <r>
      <rPr>
        <b/>
        <sz val="11"/>
        <rFont val="Arial"/>
        <family val="2"/>
      </rPr>
      <t xml:space="preserve"> CRÉDITO PRESUMIDO DO PIS/COFINS - LIBERADOS - </t>
    </r>
    <r>
      <rPr>
        <b/>
        <sz val="11"/>
        <color indexed="62"/>
        <rFont val="Arial"/>
        <family val="2"/>
      </rPr>
      <t>LISTA NEGATIVA</t>
    </r>
  </si>
  <si>
    <t xml:space="preserve"> MUCOLITIC</t>
  </si>
  <si>
    <t>118489-3</t>
  </si>
  <si>
    <t xml:space="preserve"> XPE ADULTO 100 ML</t>
  </si>
  <si>
    <t>118489-2</t>
  </si>
  <si>
    <t xml:space="preserve"> XPE PEDIATRICO 100 ML</t>
  </si>
  <si>
    <t>118489-1</t>
  </si>
  <si>
    <t xml:space="preserve"> PED GTS 20 ML</t>
  </si>
  <si>
    <t>118501-5</t>
  </si>
  <si>
    <t xml:space="preserve"> 250 MG CART 15 ENV X 4 G      </t>
  </si>
  <si>
    <t xml:space="preserve"> NEBA-SEPT</t>
  </si>
  <si>
    <t>318453-1</t>
  </si>
  <si>
    <t xml:space="preserve"> 10 MG/ML SOL TOP  FR PLAS  x 30 ML</t>
  </si>
  <si>
    <t>318459-1</t>
  </si>
  <si>
    <t xml:space="preserve"> 10 MG/ML SOL TOP  CT FR SPRAY  x 30 ML</t>
  </si>
  <si>
    <t xml:space="preserve"> NEOSALDINA</t>
  </si>
  <si>
    <t>118544-1</t>
  </si>
  <si>
    <t xml:space="preserve"> CX C/2 BL X 10 DRG</t>
  </si>
  <si>
    <t>30 MG + 300 MG + 30 MG DRG DISPLAY BL AL PLAS INC x 30</t>
  </si>
  <si>
    <t>118593-1</t>
  </si>
  <si>
    <t xml:space="preserve"> DRG DISPLAY 100 BL AL PL INC x 01</t>
  </si>
  <si>
    <t>118558-1</t>
  </si>
  <si>
    <t xml:space="preserve"> DRG DISPLAY 50 BL AL PL INC x 04</t>
  </si>
  <si>
    <t>118538-1</t>
  </si>
  <si>
    <t xml:space="preserve"> CT FR 15 ML SOL ORAL</t>
  </si>
  <si>
    <t>PRODUTOS FITOTERÁPICOS - LIBERADOS</t>
  </si>
  <si>
    <t xml:space="preserve"> AGIOLAX</t>
  </si>
  <si>
    <t>118058-4</t>
  </si>
  <si>
    <t xml:space="preserve"> TUBO 100 G</t>
  </si>
  <si>
    <t>118059-2</t>
  </si>
  <si>
    <t xml:space="preserve"> TUBO 250 G</t>
  </si>
  <si>
    <t>118393-1</t>
  </si>
  <si>
    <t xml:space="preserve"> CAIXA C/ 20 ENV X 5 G</t>
  </si>
  <si>
    <t xml:space="preserve"> EPAREMA</t>
  </si>
  <si>
    <t>118069-0</t>
  </si>
  <si>
    <t>118530-7</t>
  </si>
  <si>
    <t xml:space="preserve"> DRG DISPLAY 30 BL AL PL INC x 4</t>
  </si>
  <si>
    <t>118533-2</t>
  </si>
  <si>
    <t xml:space="preserve"> LÍQ FR C/ 50 ML tradic Hortelã</t>
  </si>
  <si>
    <t>118070-3</t>
  </si>
  <si>
    <t xml:space="preserve"> LÍQ FR C/ 200 ML tradic Hortelã</t>
  </si>
  <si>
    <t>118214-5</t>
  </si>
  <si>
    <t xml:space="preserve"> CX C/ 12 FLA X 10 ML tradic Hortelã</t>
  </si>
  <si>
    <t>118215-3</t>
  </si>
  <si>
    <t xml:space="preserve"> CX C/ 60 FLA X 10 ML tradic Hortelã</t>
  </si>
  <si>
    <t xml:space="preserve"> LARANJA - CX C/ 12 FLA x 10 ML</t>
  </si>
  <si>
    <t xml:space="preserve"> LARANJA - CX C/ 36 FLA x 10 ML</t>
  </si>
  <si>
    <t xml:space="preserve"> GUARANÁ - CX C/ 12 FLA x 10 ML</t>
  </si>
  <si>
    <t xml:space="preserve"> GUARANÁ - CX C/ 36 FLA x 10 ML</t>
  </si>
  <si>
    <t xml:space="preserve"> HEVELAIR</t>
  </si>
  <si>
    <t>7 MG/ML CT FR VD AMB x 100 ML + CP MED</t>
  </si>
  <si>
    <t xml:space="preserve"> KALOBA</t>
  </si>
  <si>
    <t>118534-1</t>
  </si>
  <si>
    <t xml:space="preserve"> SOL ORAL FR 20 ML</t>
  </si>
  <si>
    <t>118534-2</t>
  </si>
  <si>
    <t xml:space="preserve"> SOL ORAL FR 50 ML</t>
  </si>
  <si>
    <t xml:space="preserve"> LEGALON</t>
  </si>
  <si>
    <t>118141-6</t>
  </si>
  <si>
    <t xml:space="preserve"> 90 MG 30 DRÁGEAS</t>
  </si>
  <si>
    <t>118477-6</t>
  </si>
  <si>
    <t xml:space="preserve"> 180 MG  20 CÁPSULAS</t>
  </si>
  <si>
    <t>118074-6</t>
  </si>
  <si>
    <t xml:space="preserve"> SUSPENSÃO 100 ML (64 mg/5 ml)</t>
  </si>
  <si>
    <t xml:space="preserve"> PLANTABEN</t>
  </si>
  <si>
    <t>318447-1</t>
  </si>
  <si>
    <t xml:space="preserve"> CART C/ 10 ENV X 5 G      </t>
  </si>
  <si>
    <t>318446-4</t>
  </si>
  <si>
    <t xml:space="preserve"> CART C/ 30 ENV X 5 G     </t>
  </si>
  <si>
    <t xml:space="preserve"> TEBONIN</t>
  </si>
  <si>
    <t>118150-5</t>
  </si>
  <si>
    <t xml:space="preserve"> 40 MG CPR  30</t>
  </si>
  <si>
    <t>118505-1</t>
  </si>
  <si>
    <t xml:space="preserve"> 40 MG GTS  60 ML     </t>
  </si>
  <si>
    <t>118594-3</t>
  </si>
  <si>
    <t xml:space="preserve"> 80 MG CPR  10</t>
  </si>
  <si>
    <t>118216-1</t>
  </si>
  <si>
    <t xml:space="preserve"> 80 MG CPR  20</t>
  </si>
  <si>
    <t xml:space="preserve"> 80 MG CPR  30</t>
  </si>
  <si>
    <t>118579-1</t>
  </si>
  <si>
    <t xml:space="preserve"> 120 MG CPR  10</t>
  </si>
  <si>
    <t>118487-1</t>
  </si>
  <si>
    <t xml:space="preserve"> 120 MG CPR  20</t>
  </si>
  <si>
    <t xml:space="preserve"> 120 MG CPR  30</t>
  </si>
  <si>
    <t>LIST0313/Pre</t>
  </si>
  <si>
    <t xml:space="preserve"> Redução Temporária</t>
  </si>
  <si>
    <r>
      <t xml:space="preserve"> COM REV CT BL AL/AL x 28 &gt; </t>
    </r>
    <r>
      <rPr>
        <b/>
        <sz val="10"/>
        <color indexed="10"/>
        <rFont val="Arial"/>
        <family val="2"/>
      </rPr>
      <t>preços reduzidos</t>
    </r>
  </si>
  <si>
    <r>
      <t xml:space="preserve"> COM REV CT BL AL/AL x 30 &gt; </t>
    </r>
    <r>
      <rPr>
        <b/>
        <sz val="10"/>
        <color indexed="10"/>
        <rFont val="Arial"/>
        <family val="2"/>
      </rPr>
      <t>preços reduzidos</t>
    </r>
  </si>
  <si>
    <r>
      <t xml:space="preserve"> COM REV CT BL AL/AL x 60 &gt; </t>
    </r>
    <r>
      <rPr>
        <b/>
        <sz val="10"/>
        <color indexed="10"/>
        <rFont val="Arial"/>
        <family val="2"/>
      </rPr>
      <t>preços reduzidos</t>
    </r>
  </si>
  <si>
    <t xml:space="preserve"> Códigos antigos e não utilizados</t>
  </si>
  <si>
    <t>NENE-DENT SOLUÇÃO 10 G</t>
  </si>
  <si>
    <t>NENE-DENT GEL 10 G</t>
  </si>
  <si>
    <t>BRONCHO-VAXOM CAP 7MG CX 10 AD</t>
  </si>
  <si>
    <t>BRONCHO-VAXOM 3,5MG 10CAP</t>
  </si>
  <si>
    <t>BRONCHO-VAXOM 7,0MG 10CAP</t>
  </si>
  <si>
    <t>DRAMIN B6 INJ 10 AMP 1ML</t>
  </si>
  <si>
    <t>DRAMIN B6 INJ 100 AMP 1ML</t>
  </si>
  <si>
    <t>NEOSALDINA 100 DRAGEAS</t>
  </si>
  <si>
    <t>VENALOT 30 COMPR REVESTIDOS</t>
  </si>
  <si>
    <t>VENALOT 60 COMPR REVESTIDOS</t>
  </si>
  <si>
    <t>DRAMIN DL 100 X 10 ML INJETÁVEL</t>
  </si>
  <si>
    <t>BRONCHO-VAXOM 7,0MG 3BL X 10 CAPSULAS</t>
  </si>
  <si>
    <t>DRAMIN 100 X 1 ML INJETÁVEL</t>
  </si>
  <si>
    <t>MESACOL 800MG 10 CPR</t>
  </si>
  <si>
    <t>MESACOL MMX 1200 MG COM REV CT BL AL PLAS x 10</t>
  </si>
  <si>
    <t>PROCTYL POMADA CART C/ 5 BG X 3 G + 5 APLICADORES</t>
  </si>
  <si>
    <t>VENALOT H CRE 40 ML</t>
  </si>
  <si>
    <t>ADTIL 10 ML - EMPENHO</t>
  </si>
  <si>
    <t>PANTOZOL 20 MG CX 56 CPR</t>
  </si>
  <si>
    <t>PANTOZOL 40 MG CX 56 CPR</t>
  </si>
  <si>
    <t>PANTOZOL 20 MG CX 28 CPR</t>
  </si>
  <si>
    <t>PANTOZOL 20 MG CX 42 CPR</t>
  </si>
  <si>
    <t>PANTOZOL 40 MG CX 28 CPR</t>
  </si>
  <si>
    <t>PANTOZOL 40 MG CX 42 CPR</t>
  </si>
  <si>
    <t>PANTOZOL 20MG CX 56 CPR</t>
  </si>
  <si>
    <t>PANTOZOL 20MG CX 42 CPR</t>
  </si>
  <si>
    <t>PANTOZOL 40MG CX 28 CPR</t>
  </si>
  <si>
    <t>PANTOZOL 40MG CX 42 CPR</t>
  </si>
  <si>
    <t>CÓDIGOS NOVOS -  A SEREM INSERIDOS A POSTERIOR</t>
  </si>
  <si>
    <t>AD -TIL SOL ( GOTAS) 10ML ( EMPENHO )</t>
  </si>
  <si>
    <t>CXA EMBARQUE 533 ( PO 02C1 )</t>
  </si>
  <si>
    <t>AD-TIL SOL ( GOTAS ) 10ML</t>
  </si>
  <si>
    <t>AD-TIL SOL ( GOTAS ) 20ML</t>
  </si>
  <si>
    <t>CXA EMBARQUE 532 ( PO 02C1 )</t>
  </si>
  <si>
    <t>AD-TIL SOL ( GOTAS ) 30ML</t>
  </si>
  <si>
    <t>AGAROL EMULSAO ORAL MORANGO 240 ML</t>
  </si>
  <si>
    <t>AL NEOSALDINA 100 BL X 1 DRG (DCB)</t>
  </si>
  <si>
    <t>CXA EMBARQUE 550 ( PO 02C1 )</t>
  </si>
  <si>
    <t>AL NEOSALDINA 100 DRGS UPS (DCB)</t>
  </si>
  <si>
    <t>AL NEOSALDINA 200 DRGS UPS (DCB)</t>
  </si>
  <si>
    <t>ALBOCRESIL 6 OVULOS</t>
  </si>
  <si>
    <t>ALBOCRESIL SOL ( GOTAS ) 12ML</t>
  </si>
  <si>
    <t>ALEKTOS 20MG 10 CPR</t>
  </si>
  <si>
    <t>ALEKTOS 20MG 2 CPR AG</t>
  </si>
  <si>
    <t>CXA EMBARQUE 581 ( PO 02C1)</t>
  </si>
  <si>
    <t>ALEKTOS 20MG 30 CPRS</t>
  </si>
  <si>
    <t>ALEKTOS 20MG 4 CPR</t>
  </si>
  <si>
    <t>CXA EMBARQUE 528 ( PO 02C1 )</t>
  </si>
  <si>
    <t>ALVESCO 160MCG 60 DOSES</t>
  </si>
  <si>
    <t>ALVESCO 160MCG 60 DOSES AG</t>
  </si>
  <si>
    <t>ALVESCO 80MCG 60 DOSES</t>
  </si>
  <si>
    <t>ALVESCO 80MCG 60 DOSES AG</t>
  </si>
  <si>
    <t>CXA EMBARQUE 524 ( PO 02C1 )</t>
  </si>
  <si>
    <t>BRONCHO-VAXOM 3,5MG 10 CAPS</t>
  </si>
  <si>
    <t>BRONCHO-VAXOM 3,5MG 10 SACHES</t>
  </si>
  <si>
    <t>CXA EMBARQUE 552 1F NYC</t>
  </si>
  <si>
    <t>BRONCHO-VAXOM 3,5MG 30 SACH</t>
  </si>
  <si>
    <t>BRONCHO-VAXOM 3,5MG 6 SAC AG</t>
  </si>
  <si>
    <t>BRONCHO-VAXOM 7,0MG 10 CAP</t>
  </si>
  <si>
    <t>BRONCHO-VAXOM 7,0MG 10 CAPS</t>
  </si>
  <si>
    <t>BRONCHO-VAXOM 7,0MG 30 CAPS</t>
  </si>
  <si>
    <t>CXA EMBARQUE 574 ( PO 02C1 )</t>
  </si>
  <si>
    <t>CXA EMBARQUE 536 ( PO 02C1 )</t>
  </si>
  <si>
    <t>BRONCHO-VAXOM 7,0MG 5 CAP AG</t>
  </si>
  <si>
    <t>BRONCHO-VAXOM AD 7,0MG 1BL X 5 CAPS AG</t>
  </si>
  <si>
    <t>BRONCHO-VAXOM PED 3,5MG 1 BL X 5 CAP AG</t>
  </si>
  <si>
    <t>CALADRYL CREME 28G ( FULL SERVICE )</t>
  </si>
  <si>
    <t>DAXAS 10 COMPRIMIDOS</t>
  </si>
  <si>
    <t>CXA EMBARQUE 541 ( PO 02C1 )</t>
  </si>
  <si>
    <t>DAXAS 10 COMPRIMIDOS AG</t>
  </si>
  <si>
    <t>DAXAS 30 COMPRIMIDOS</t>
  </si>
  <si>
    <t>CXA EMBARQUE 577 ( PO 02C1 )</t>
  </si>
  <si>
    <t>DERMODEX PREVENT 3G AG</t>
  </si>
  <si>
    <t>CXA DE EMBARQUE 596 BMS (1196939) FS</t>
  </si>
  <si>
    <t>DEXILANT 30 MG CAP CT BL AL/AL X 10</t>
  </si>
  <si>
    <t>DEXILANT 30 MG CAP CT BL AL/AL X 2</t>
  </si>
  <si>
    <t>DEXILANT 30 MG CAP CT BL AL/AL X 30</t>
  </si>
  <si>
    <t>DEXILANT 30 MG CAP CT BL AL/AL X 60</t>
  </si>
  <si>
    <t>DEXILANT 60 MG CAP CT BL AL/AL X 10</t>
  </si>
  <si>
    <t>DEXILANT 60 MG CAP CT BL AL/AL X 2</t>
  </si>
  <si>
    <t>DEXILANT 60 MG CAP CT BL AL/AL X 30</t>
  </si>
  <si>
    <t>DEXILANT 60 MG CAP CT BL AL/AL X 60</t>
  </si>
  <si>
    <t>DIATYL  24X4 CÁPSULAS</t>
  </si>
  <si>
    <t>DIATYL  4X4 CÁPSULAS</t>
  </si>
  <si>
    <t>DICETEL 100MG 20 CPR</t>
  </si>
  <si>
    <t>DRAMIN 100MG 20 CPR</t>
  </si>
  <si>
    <t>DRAMIN B6 20 CPR</t>
  </si>
  <si>
    <t>DRAMIN B6 CPR 2 AG</t>
  </si>
  <si>
    <t>DRAMIN B6 INJ 10 AMP 1ML PR</t>
  </si>
  <si>
    <t>DRAMIN B6 INJ 100 AMP 1ML PR</t>
  </si>
  <si>
    <t>DRAMIN B6 PED GTS 10 ML AG</t>
  </si>
  <si>
    <t>DRAMIN CAPSGEL 25MG 10 CAPS</t>
  </si>
  <si>
    <t>DRAMIN CAPSGEL 25MG 10 CAPS AG TRIBUTADA</t>
  </si>
  <si>
    <t>DRAMIN CAPSGEL 25MG 2 CAPS AG</t>
  </si>
  <si>
    <t>DRAMIN CAPSGEL 25MG 4 CAPSULAS</t>
  </si>
  <si>
    <t>CXA EMBARQUE 578 ( PO 02C1)</t>
  </si>
  <si>
    <t>DRAMIN CAPSGEL 50MG 10 CAPS</t>
  </si>
  <si>
    <t>DRAMIN CAPSGEL 50MG 100 CAPS</t>
  </si>
  <si>
    <t>DRAMIN CAPSGEL 50MG 2 CAPS AG</t>
  </si>
  <si>
    <t>DRAMIN CAPSGEL 50MG 4 CAPS</t>
  </si>
  <si>
    <t>DRAMIN SOL 120 ML</t>
  </si>
  <si>
    <t>DRAMIN SOL 60ML AG</t>
  </si>
  <si>
    <t>EDARBI 40 MG COMP CT BL AL/ AL X 10</t>
  </si>
  <si>
    <t>EDARBI 40 MG COMP CT BL AL/ AL X 30</t>
  </si>
  <si>
    <t>EDARBI 40 MG COMP CT BL AL/ AL X 60</t>
  </si>
  <si>
    <t>EDARBI 80 MG COMP CT BL AL/ AL X 10</t>
  </si>
  <si>
    <t>EDARBI 80 MG COMP CT BL AL/ AL X 30</t>
  </si>
  <si>
    <t>EDARBI 80 MG COMP CT BL AL/ AL X 60</t>
  </si>
  <si>
    <t>EPAREMA 10 FLACON X 10 ML (FLAC OPACO)</t>
  </si>
  <si>
    <t>EPAREMA 30 DRAGEAS</t>
  </si>
  <si>
    <t>EPAREMA CX 12 FLACONETES</t>
  </si>
  <si>
    <t>EPAREMA CX 30 BL X 4 DRAGEAS</t>
  </si>
  <si>
    <t>EPAREMA CX 60 FLACONETES</t>
  </si>
  <si>
    <t>EPAREMA GUARANA 12 FLACONETES</t>
  </si>
  <si>
    <t>EPAREMA GUARANA 36 FLACONETES</t>
  </si>
  <si>
    <t>EPAREMA GUARANA 60 FLACONETES</t>
  </si>
  <si>
    <t>EPAREMA LARANJA 12 FLACONETES</t>
  </si>
  <si>
    <t>CXA EMBARQUE 531 ( PO 02C1 )</t>
  </si>
  <si>
    <t>EPAREMA LARANJA 36 FLACONETES</t>
  </si>
  <si>
    <t>EPAREMA LARANJA 60 FLACONETES</t>
  </si>
  <si>
    <t>EPAREMA SOL FRASCO 200ML</t>
  </si>
  <si>
    <t>EPAREMA SOL GUARANA 200ML</t>
  </si>
  <si>
    <t>EPAREMA SOL LARANJA 200ML</t>
  </si>
  <si>
    <t>EPAREMA TRADICIONAL 12 FLACONETES</t>
  </si>
  <si>
    <t>EPAREMA TRADICIONAL 36 FLACONETES</t>
  </si>
  <si>
    <t>CXA EMBARQUE 535 ( PO 02C1 )</t>
  </si>
  <si>
    <t>EPAREMA TRADICIONAL SOL 200ML</t>
  </si>
  <si>
    <t>HEPATALGINA COMP.REC. X 15 BR.</t>
  </si>
  <si>
    <t>HEPATALGINA COMP.REC. X 30 BR.</t>
  </si>
  <si>
    <t>HEVELAIR 100ML</t>
  </si>
  <si>
    <t>HIDRAFIX 90 2 FLC X 25ML</t>
  </si>
  <si>
    <t>HIDRAFIX LARANJA CX 2 FLC</t>
  </si>
  <si>
    <t>HIDRAFIX SOL FRAMBOESA 250ML</t>
  </si>
  <si>
    <t>HIDRAFIX SOL LARANJA 250ML</t>
  </si>
  <si>
    <t>HIDRAFIX SOL UVA 250ML</t>
  </si>
  <si>
    <t>HIDRAFIX UVA CX 2 FLC</t>
  </si>
  <si>
    <t>KALOBA 825MG/ML 10ML AG</t>
  </si>
  <si>
    <t>KALOBA GOTAS FRASCO 20ML</t>
  </si>
  <si>
    <t>KALOBA GOTAS FRASCO 50ML</t>
  </si>
  <si>
    <t>LISTERINE COOL CITRUS 250ML</t>
  </si>
  <si>
    <t>CAIXA LIST COOL CITR 12X250 178169J&amp;J FS</t>
  </si>
  <si>
    <t>LISTERINE COOL CITRUS 250ML EXP VENEZ</t>
  </si>
  <si>
    <t>CX PAP LIS COOLCITR 12X250 VEN 170751J&amp;J</t>
  </si>
  <si>
    <t>LISTERINE COOL CITRUS 500ML</t>
  </si>
  <si>
    <t>CAIXA LIST COOL CIT 12X500 180168 J&amp;J FS</t>
  </si>
  <si>
    <t>LISTERINE COOL CITRUS 60ML</t>
  </si>
  <si>
    <t>LISTERINE COOL MINT 250ML</t>
  </si>
  <si>
    <t>CAIXA LIST COOL MINT 12X250 177658J&amp;J FS</t>
  </si>
  <si>
    <t>LISTERINE COOL MINT 60ML</t>
  </si>
  <si>
    <t>LISTERINE COOL MINT 60ML - EXPORT</t>
  </si>
  <si>
    <t>LISTERINE FRESHBURST 60ML FULL SERVICE</t>
  </si>
  <si>
    <t>LOMEXIN CREME 40G</t>
  </si>
  <si>
    <t>MESACOL 1200MG MMX 10 CPR</t>
  </si>
  <si>
    <t>MESACOL 1200MG MMX 30 CPR</t>
  </si>
  <si>
    <t>MESACOL 250MG 15 SUPOSITORIOS</t>
  </si>
  <si>
    <t>MESACOL 250MG 2 BL 5 SUP</t>
  </si>
  <si>
    <t>MESACOL 400MG 10 COMPRIMIDOS</t>
  </si>
  <si>
    <t>MESACOL 400MG 20 COMPRIMIDOS</t>
  </si>
  <si>
    <t>MESACOL 400MG 200 COMPRIMIDOS</t>
  </si>
  <si>
    <t>MESACOL 400MG 3 BL X 10 CPR</t>
  </si>
  <si>
    <t>MESACOL 400MG 50 COMPRIMIDOS</t>
  </si>
  <si>
    <t>MESACOL 500MG 1 BL 5 SUP AG</t>
  </si>
  <si>
    <t>MESACOL 500MG 10 SUPOSIT (EXP VENEZ)</t>
  </si>
  <si>
    <t>MESACOL 800MG 1 BL X 05 CPR AG</t>
  </si>
  <si>
    <t>MESACOL 800MG 3 BL X 10 CPR</t>
  </si>
  <si>
    <t>MESACOL 800MG 30 COMPRIMIDOS (EXP VENEZ)</t>
  </si>
  <si>
    <t>MUCOLITIC 250MG GRAN CX 15 ENV</t>
  </si>
  <si>
    <t>MUCOLITIC ADULTO XAROPE 100ML</t>
  </si>
  <si>
    <t>MUCOLITIC PED GTS 20ML</t>
  </si>
  <si>
    <t>MUCOLITIC PED XAROPE 100ML</t>
  </si>
  <si>
    <t>MULTILIND OINTMENT 30G (COLOMBIA)</t>
  </si>
  <si>
    <t>CXA EMBARQUE 581 BMS (1196941) FS</t>
  </si>
  <si>
    <t>MULTILIND OINTMENT 60G (COLOMBIA)</t>
  </si>
  <si>
    <t>MYLANTA DOS FRESA 240ML</t>
  </si>
  <si>
    <t>XXCXA EMB MYLANTA EXP MOR 169766J&amp;J DESC</t>
  </si>
  <si>
    <t>MYLANTA DOS MENTA 240ML</t>
  </si>
  <si>
    <t>MYLANTA PLUS SUSP MORANGO 240ML</t>
  </si>
  <si>
    <t>MYLANTA PLUS SUSP ORAL TRAD 240ML</t>
  </si>
  <si>
    <t>NEBACETIN POMADA 15G</t>
  </si>
  <si>
    <t>NEBACETIN POMADA 50G</t>
  </si>
  <si>
    <t>NENE-DENT GEL 10G</t>
  </si>
  <si>
    <t>NENE-DENT SOL 10G</t>
  </si>
  <si>
    <t>CXA EMBARQUE 594 (  PO 02C1 )</t>
  </si>
  <si>
    <t>NEOSALDINA 200 DRAGEAS</t>
  </si>
  <si>
    <t>NEOSALDINA 240 DRAGEAS</t>
  </si>
  <si>
    <t>NEOSALDINA DISPLAY 25BL X 4DRG(EXP.COL.)</t>
  </si>
  <si>
    <t>CXA EMBARQUE 547 ( PO 02C1 )</t>
  </si>
  <si>
    <t>NEOSALDINA DRG 5 BL X 2 DRG AG</t>
  </si>
  <si>
    <t>NEOSALDINA GTS 15ML</t>
  </si>
  <si>
    <t>NEOSALDINA LATA 10 DRAGEAS</t>
  </si>
  <si>
    <t>NEOSALDINA LATA 20 DRAGEAS</t>
  </si>
  <si>
    <t>NEOSALDINA LATA 30 DRAGEAS</t>
  </si>
  <si>
    <t>NEOSALDINA LATA 40 DRAGEAS</t>
  </si>
  <si>
    <t>NORIPURUM  VD 100 ML XPE</t>
  </si>
  <si>
    <t>NORIPURUM 2 BL X 5 CPR AG</t>
  </si>
  <si>
    <t>NORIPURUM 20 COMPRIMIDOS</t>
  </si>
  <si>
    <t>NORIPURUM FOLICO 30 CPR</t>
  </si>
  <si>
    <t>NORIPURUM FOLICO 5 COMPRIMIDOS AG</t>
  </si>
  <si>
    <t>NORIPURUM GTS 15 ML AG</t>
  </si>
  <si>
    <t>NORIPURUM GTS 30ML</t>
  </si>
  <si>
    <t>NORIPURUM IM INJ 5 AMP 2ML</t>
  </si>
  <si>
    <t>NORIPURUM XPE 120ML</t>
  </si>
  <si>
    <t>OMNARIS 60 DOSES AG</t>
  </si>
  <si>
    <t>PANTOZOL 20MG 1 BL X 2 CPR</t>
  </si>
  <si>
    <t>PANTOZOL 20MG 1 BL X 2 CPR AG</t>
  </si>
  <si>
    <t>CART PANTOZOL 20MG 14 CPRS ( RDC 71)</t>
  </si>
  <si>
    <t>PANTOZOL 20MG CX 2 CPR</t>
  </si>
  <si>
    <t>PANTOZOL 40 MG GRAN STICKP 28 ST BRAS H</t>
  </si>
  <si>
    <t>PANTOZOL 40MG 1 BL X 2 CPR</t>
  </si>
  <si>
    <t>PANTOZOL 40MG 1 BL X 2 CPR AG</t>
  </si>
  <si>
    <t>PANTOZOL 40MG CX 2 CPR</t>
  </si>
  <si>
    <t>PANTOZOL 40MG CX 2 CPR AG</t>
  </si>
  <si>
    <t>PANTOZOL 40MG CX 56 CPR</t>
  </si>
  <si>
    <t>PANTOZOL GRANULOS 2 SACHES</t>
  </si>
  <si>
    <t>PANTOZOL GRANULOS 2 SACHES AG</t>
  </si>
  <si>
    <t>CXA EMBARQUE 593</t>
  </si>
  <si>
    <t>PROCTYL  5 SUPOSITORIOS</t>
  </si>
  <si>
    <t>PROCTYL 3 BL X 5 SUPOS</t>
  </si>
  <si>
    <t>PROCTYL 3 SUPOSITORIOS AG</t>
  </si>
  <si>
    <t>PROCTYL POM 3G X 3 BIS AG</t>
  </si>
  <si>
    <t>PROCTYL POM 3G x 10 BG</t>
  </si>
  <si>
    <t>PROCTYL POMADA 3GX5BGX5 APLIC</t>
  </si>
  <si>
    <t>REPARIL GEL 100G</t>
  </si>
  <si>
    <t>REPARIL GEL 30G</t>
  </si>
  <si>
    <t>RIOPAN PLUS CX 20 CPR</t>
  </si>
  <si>
    <t>RIOPAN PLUS SUSP 240ML</t>
  </si>
  <si>
    <t>ROT LAC TERM EPAREMA 12 FLAC GUARANA</t>
  </si>
  <si>
    <t>ROT LAC TERM EPAREMA 12 FLAC LARANJA</t>
  </si>
  <si>
    <t>ROT LAC TERM EPAREMA 12 FLAC TRADIC</t>
  </si>
  <si>
    <t>ROT LAC TERM EPAREMA 36 FLAC GUARANA</t>
  </si>
  <si>
    <t>ROT LAC TERM EPAREMA 36 FLAC LARANJA</t>
  </si>
  <si>
    <t>ROT LAC TERM EPAREMA 60 FLAC TRADIC</t>
  </si>
  <si>
    <t>SIILIF 100MG  1 BL X 10 CPR</t>
  </si>
  <si>
    <t>SIILIF 100MG 1BL X 05 CPR AG</t>
  </si>
  <si>
    <t>SIILIF 100MG 2BL X 10 CPR</t>
  </si>
  <si>
    <t>SIILIF 100MG 3BL X 10 CPR</t>
  </si>
  <si>
    <t>SIILIF 100MG 6BL X 10 CPR</t>
  </si>
  <si>
    <t>SIILIF 50MG 3BL X 10 CPR</t>
  </si>
  <si>
    <t>SIILIF DUO 10 COMPRIMIDOS</t>
  </si>
  <si>
    <t>SIILIF DUO 30 COMPRIMIDOS</t>
  </si>
  <si>
    <t>SIILIF DUO 5 COMPRIMIDOS AG</t>
  </si>
  <si>
    <t>SIILIF DUO 60 COMPRIMIDOS</t>
  </si>
  <si>
    <t>TEBONIN 120MG 1 BL X 10 CPR</t>
  </si>
  <si>
    <t>TEBONIN 120MG 1 BL X 5 CPR AG</t>
  </si>
  <si>
    <t>TEBONIN 120MG 2 BL X 10 CPR</t>
  </si>
  <si>
    <t>TEBONIN 120MG 30 COMPRIMIDOS</t>
  </si>
  <si>
    <t>TEBONIN 40MG 2 BL X 15 CPR</t>
  </si>
  <si>
    <t>TEBONIN 80MG 1 BL X 10 CPR</t>
  </si>
  <si>
    <t>TEBONIN 80MG 1 BL X 5 CPR AG</t>
  </si>
  <si>
    <t>TEBONIN 80MG 2 BL X 10 CPR</t>
  </si>
  <si>
    <t>TEBONIN 80MG 30 COMPRIMIDOS</t>
  </si>
  <si>
    <t>TECTA 40MG CX 2 CPR</t>
  </si>
  <si>
    <t>TECTA 40MG CX 2 CPR AG</t>
  </si>
  <si>
    <t>TECTA 40MG CX 30 CPR</t>
  </si>
  <si>
    <t>TECTA 40MG CX 45 CPR</t>
  </si>
  <si>
    <t>TECTA 40MG CX 60 CPR</t>
  </si>
  <si>
    <t>VENALOT 10 COMPR REVESTIDOS</t>
  </si>
  <si>
    <t>VENALOT 5 COMPRIMIDOS REVESTIDOS AG</t>
  </si>
  <si>
    <t>CART VENALOT 05 CPR AG  ( NOVA FORMULA )</t>
  </si>
  <si>
    <t>VENALOT CX 05 DRGS AG</t>
  </si>
  <si>
    <t>VENALOT CX 30 DRGS</t>
  </si>
  <si>
    <t>VENALOT CX 60 DRGS</t>
  </si>
  <si>
    <t>VENALOT H CREME 240ML</t>
  </si>
  <si>
    <t>VENALOT H CREME 30ML AG</t>
  </si>
  <si>
    <t>VENALOT H CREME 40 ML</t>
  </si>
  <si>
    <t>XANTINON 30 CPR REVESTIDOS</t>
  </si>
  <si>
    <t>XANTINON 30BL X 10CPR</t>
  </si>
  <si>
    <t>XANTINON 50BL X 4 CPR</t>
  </si>
  <si>
    <t>XANTINON COMPLEX CX 60 FLC</t>
  </si>
  <si>
    <t>XANTINON COMPLEX SOL 100ML</t>
  </si>
  <si>
    <t>XANTINON CX 20 CPR</t>
  </si>
  <si>
    <t>XINCRET 12,5MG COMP REV CT BL AL/AL X 10</t>
  </si>
  <si>
    <t>XINCRET 12,5MG COMP REV CT BL AL/AL X 30</t>
  </si>
  <si>
    <t>XINCRET 12,5MG COMP REV CT BL AL/AL X 60</t>
  </si>
  <si>
    <t>XINCRET 25 MG COMP REV CT BL AL/ AL X 10</t>
  </si>
  <si>
    <t>XINCRET 25 MG COMP REV CT BL AL/ AL X 30</t>
  </si>
  <si>
    <t>XINCRET 25MG COMP REV CT BL AL/ AL X 60</t>
  </si>
  <si>
    <t>XINCRET 6,25MG COMP REV CT BL AL/AL X 10</t>
  </si>
  <si>
    <t>XINCRET 6,25MG COMP REV CT BL AL/AL X 30</t>
  </si>
  <si>
    <t>XINCRET 6,25MG COMP REV CT BL AL/AL X 60</t>
  </si>
  <si>
    <t>XXAGIOLAX GRAN 5G DESC</t>
  </si>
  <si>
    <t>XXALBOCRESIL SOL ( GOTAS ) 6ML AG DESCON</t>
  </si>
  <si>
    <t>XXALVESCO 160MCG 120 DOSES (HOSP)DESC</t>
  </si>
  <si>
    <t>XXALVESCO 160MCG 60 DOSES (HOSP)DESC</t>
  </si>
  <si>
    <t>XXALVESCO 80MCG 120 DOSES (HOSP)DESC</t>
  </si>
  <si>
    <t>XXALVESCO 80MCG 60 DOSES (HOSP)DESC</t>
  </si>
  <si>
    <t>XXDICETEL 50MG 20 CPR DESC</t>
  </si>
  <si>
    <t>XXDRAMIN B6 20 CPR (HOSPITALAR)DESC</t>
  </si>
  <si>
    <t>XXDRAMIN B6 30 CPR ( HOSPITALAR )DESC</t>
  </si>
  <si>
    <t>XXDRAMIN B6 CPR AG DESCONTINUADO</t>
  </si>
  <si>
    <t>XXDRAMIN B6 DL INJ 100AMP HOSP PF DESC</t>
  </si>
  <si>
    <t>XXDRAMIN B6 INJ 10 AMP 1ML (HOSP)DESC</t>
  </si>
  <si>
    <t>XXDRAMIN B6 INJ 100 AMP 1ML (HOSP)DESC</t>
  </si>
  <si>
    <t>XXDRAMIN B6 PED GTS 20ML (HOSP)DESC</t>
  </si>
  <si>
    <t>XXDRAMIN SOL 50ML AG DESCONTINUADO</t>
  </si>
  <si>
    <t>XXEPAREMA 120 BL X 2 DRG AG DESCONTINUAD</t>
  </si>
  <si>
    <t>XXHIDRAFIX LARANJA 1 FLC X 25ML  AG DESC</t>
  </si>
  <si>
    <t>XXLISTERINE FRESHBURST 60ML DESCONT</t>
  </si>
  <si>
    <t>XXMESACOL 250MG 2 BL 5 SUP (HOSP)DESC</t>
  </si>
  <si>
    <t>XXMESACOL 400MG 1 BL X 10 CPR AG DESCONT</t>
  </si>
  <si>
    <t>XXMESACOL 400MG 3 BLX10 CPR (HOSP)DESC</t>
  </si>
  <si>
    <t>XXMESACOL 500MG 2 BL 5 SUP (HOSP)DESC</t>
  </si>
  <si>
    <t>XXMESACOL 800MG 1 BL X 10 CPR AG DECONTI</t>
  </si>
  <si>
    <t>XXMESACOL 800MG 3 BLX10 CPR (HOSP)DESC</t>
  </si>
  <si>
    <t>XXMUCOLITIC AD XPE 50ML AG DESCONTINUADO</t>
  </si>
  <si>
    <t>XXMUCOLITIC PED XPE 50ML AG DESCONTINUAD</t>
  </si>
  <si>
    <t>XXNEBACETIN POM 7,5G AG DESCONTINUADO</t>
  </si>
  <si>
    <t>XXNEBACETIN POMADA 15G (HOSP)DESC</t>
  </si>
  <si>
    <t>XXNEOSALDINA DRG 125 BL X 2 DRG AG DECON</t>
  </si>
  <si>
    <t>XXNEOSALDINA GTS 5ML AG DESCONTINUADO</t>
  </si>
  <si>
    <t>XXNORIPURUM 50 ML XPE AG DESCONTINUADO</t>
  </si>
  <si>
    <t>XXNORIPURUM FOLICO 2 BLX5CPR AG DESC</t>
  </si>
  <si>
    <t>XXNORIPURUM FOLICO 20 COMPRIMIDOS DESC</t>
  </si>
  <si>
    <t>XXNORIPURUM GTS 7,5 ML AG DESCONTINUADO</t>
  </si>
  <si>
    <t>XXOMNARIS 120 DOSES (HOSPITALAR)DESC</t>
  </si>
  <si>
    <t>XXOPTACILIN 250MG INJ DESCONT</t>
  </si>
  <si>
    <t>XXOPTACILIN 500MG INJ DESC</t>
  </si>
  <si>
    <t>XXPONDICILINA CEREJA 12 PASTILHAS DESC</t>
  </si>
  <si>
    <t>XXPONDICILINA MEL/LIMAO 12 PASTIL DESC</t>
  </si>
  <si>
    <t>XXPONDICILINA MENTA 12 PASTILHAS DESC</t>
  </si>
  <si>
    <t>XXREPARIL GEL 30G (HOSPITALAR)DESC</t>
  </si>
  <si>
    <t>XXREPARIL GEL 5G AG DESCONTINUADO</t>
  </si>
  <si>
    <t>XXRIOPAN PLUS SUSP 120 ML AG DESCONTINUA</t>
  </si>
  <si>
    <t>XXTEBONIN 80MG 1 BL X 6 CPR AG DESCONTIN</t>
  </si>
  <si>
    <t>XXTEBONIN GTS 60ML DESC</t>
  </si>
  <si>
    <t>XXTECTA 40MG CX 15 CPR DESC</t>
  </si>
  <si>
    <t>XXTECTA 40MG CX 28 CPR DESC</t>
  </si>
  <si>
    <t>XXVENALOT CX 10 DRGS AG DESCONTINUADO</t>
  </si>
  <si>
    <t>XXVENALOT CX 10 DRGS DESCONTINUADO</t>
  </si>
  <si>
    <t>XXVENALOT CX 20 DRGS DESCONTINUADO</t>
  </si>
  <si>
    <t>XXVENALOT CX 30 DRGS (HOSPITALAR) DESC</t>
  </si>
  <si>
    <t>XXVENALOT H CREME 20ML AG DESCONTINUADO</t>
  </si>
  <si>
    <t>XXVENALOT H CREME 240ML - DESCONTINUADO</t>
  </si>
  <si>
    <t>XXVENALOT H CREME 80 ML DESCONT</t>
  </si>
  <si>
    <t>__________________</t>
  </si>
  <si>
    <t>________________________________________</t>
  </si>
  <si>
    <t>______</t>
  </si>
  <si>
    <t>DE</t>
  </si>
  <si>
    <t>PARA</t>
  </si>
  <si>
    <t>01.03.2013</t>
  </si>
  <si>
    <t>EPAREMA SOLUÇÃO TRADICIONAL 200ML</t>
  </si>
  <si>
    <t>EPAREMA TRADICIONAL 60 FLACONETES</t>
  </si>
  <si>
    <t>Resolução 13 - Vigente 01/06/14</t>
  </si>
  <si>
    <t>NCM</t>
  </si>
  <si>
    <t>LIB / MON</t>
  </si>
  <si>
    <t>LIBERADO</t>
  </si>
  <si>
    <t>MONITORADO</t>
  </si>
  <si>
    <t>3004.50.40</t>
  </si>
  <si>
    <t>3004.90.39</t>
  </si>
  <si>
    <t>3004.90.99</t>
  </si>
  <si>
    <t>3004.90.57</t>
  </si>
  <si>
    <t>3004.20.99</t>
  </si>
  <si>
    <t>3004.90.47</t>
  </si>
  <si>
    <t>3004.90.69</t>
  </si>
  <si>
    <t>3004.90.94</t>
  </si>
  <si>
    <t>3004.90.59</t>
  </si>
  <si>
    <t>Não tem FCI</t>
  </si>
  <si>
    <t>080DD32C-B31C-4BCC-8EC0-DBF3888288C9</t>
  </si>
  <si>
    <t>6F3F1E8B-1700-4423-938D-03EDE2DF9908</t>
  </si>
  <si>
    <t>A2D605DF-32B3-42C8-BAF9-21254099F36E</t>
  </si>
  <si>
    <t>00ACF1FF-0172-4E6F-B1C7-F117FB1CC73C</t>
  </si>
  <si>
    <t>7293BE09-4D68-48F1-B512-3DB80691CE44</t>
  </si>
  <si>
    <t>34B5CE25-88E2-487B-835C-3BE67DBAF188</t>
  </si>
  <si>
    <t>50307AB5-FA5C-4709-B839-4EA57114FE7E</t>
  </si>
  <si>
    <t>01BBDB0D-32F5-436F-8E8B-F81A773432C1</t>
  </si>
  <si>
    <t>AFFBD34E-C938-4208-BC33-1E2C21F23997</t>
  </si>
  <si>
    <t>D76A58D1-EC63-4FA4-AC4A-9DD443C7D702</t>
  </si>
  <si>
    <t>80E36276-A1DC-420B-813E-4ACDAD5609D2</t>
  </si>
  <si>
    <t>DC6FF84C-C8C8-464E-8443-C340E1E00049</t>
  </si>
  <si>
    <t>C9D4B580-0E60-4B7D-98CB-3E313296666F</t>
  </si>
  <si>
    <t>BD012F4C-2E57-4182-B85B-61DAEBC2CD36</t>
  </si>
  <si>
    <t>E6D35C88-F7EF-4557-8A87-F78AD31B0E00</t>
  </si>
  <si>
    <t>FAED9FBD-A5B9-4BEE-A10B-52FB1F142F08</t>
  </si>
  <si>
    <t>87011B60-2C2A-48EF-B131-ED17AB404C51</t>
  </si>
  <si>
    <t>28ABEF55-475A-4382-AED0-EB9114A15968</t>
  </si>
  <si>
    <t>8250A283-D963-47AF-99CE-C64D07C6753D</t>
  </si>
  <si>
    <t>0BDF1210-4686-4FB0-8724-75EFB8DD02C2</t>
  </si>
  <si>
    <t>9EC3F8FA-7284-415D-B206-8E9A8B65C9F5</t>
  </si>
  <si>
    <t>445C599B-3F63-4928-8B49-3E3EDED3F114</t>
  </si>
  <si>
    <t>B37A5763-A6FC-4923-81D9-ACB8BAB0D10D</t>
  </si>
  <si>
    <t>A22B9C4F-F22C-4DE8-B049-B0FFD04F1028</t>
  </si>
  <si>
    <t>A649D0B4-096A-4F0D-B70B-0C5309BC96CE</t>
  </si>
  <si>
    <t>F4E09C13-FB6D-47D2-81CB-4B6958B5F9DF</t>
  </si>
  <si>
    <t>8E150D71-4869-4CE7-9121-AF47B23ECBC8</t>
  </si>
  <si>
    <t>17293FA5-0025-4B5D-9AA1-1848683D3AB4</t>
  </si>
  <si>
    <t>BC7870C4-8855-43FA-94D9-037F670E32A6</t>
  </si>
  <si>
    <t>5FFD6D0A-69A7-46A2-8A80-40DF3B75CA36</t>
  </si>
  <si>
    <t>9D83AD27-8DE1-4597-A9E1-ABEE1CA20810</t>
  </si>
  <si>
    <t>12843548-A39B-4E69-98C9-63DF85F53EBE</t>
  </si>
  <si>
    <t>8713493C-6D6D-4025-B2FB-9B9D08157EBB</t>
  </si>
  <si>
    <t>A99BF421-7F31-4A9D-A098-B879F2D437AE</t>
  </si>
  <si>
    <t>4511BF63-EC3E-488C-8AB0-D19BC21E3CFE</t>
  </si>
  <si>
    <t>8EE62BE1-B8E7-4D6E-842F-F4338A64FD79</t>
  </si>
  <si>
    <t>A92ED789-800B-4E73-8013-6010E32A6B46</t>
  </si>
  <si>
    <t>289FF378-1DC2-446B-B579-5E3ACB4866BD</t>
  </si>
  <si>
    <t>33D22EBC-0678-45A6-938E-CBEBBAE74332</t>
  </si>
  <si>
    <t>776ED649-172D-4BDF-8CE0-B61DE4D5C4C3</t>
  </si>
  <si>
    <t>D65DD2CD-5448-4D76-A1CB-5A1DFFBA2CE1</t>
  </si>
  <si>
    <t>BD88C349-6CFF-40C8-A3DE-31452D67506E</t>
  </si>
  <si>
    <t>CAF12C33-9709-4166-9FA1-F614DD13A5AB</t>
  </si>
  <si>
    <t>3F59073D-B185-4A06-B977-AB2DDEA9D41B</t>
  </si>
  <si>
    <t>3242D09D-B00B-400C-AACE-DDEC9403BD2C</t>
  </si>
  <si>
    <t>79D0909F-8502-4547-B54C-6B3B3B3AC11D</t>
  </si>
  <si>
    <t>8ED8FD1D-6C90-44A2-B5FA-51871E81F3A9</t>
  </si>
  <si>
    <t>0771592B-F290-40E1-8968-9C87C30228B7</t>
  </si>
  <si>
    <t>95DCAD9F-CA46-4363-9B18-696EB27DB837</t>
  </si>
  <si>
    <t>8D330C8D-759B-4EEF-A5E7-C4F75B5CD679</t>
  </si>
  <si>
    <t>0444B480-CF96-4116-A1E1-0C8A0C7CA0F0</t>
  </si>
  <si>
    <t>6BF683EF-432D-4FC2-A83E-3FCEAFFEBA7A</t>
  </si>
  <si>
    <t>FB9E3E25-A5EF-4115-86AE-35F012C1494A</t>
  </si>
  <si>
    <t>A925ED7E-1B1C-4971-AA62-A2B160316695</t>
  </si>
  <si>
    <t>85B51FAB-BBA2-4E85-8D41-4CCAE62BE56B</t>
  </si>
  <si>
    <t>2A00FC3F-2E03-4367-9570-7019BD6E6BF6</t>
  </si>
  <si>
    <t>3C567709-8168-42AC-9340-4C60792FE41A</t>
  </si>
  <si>
    <t>8DAC07F4-9064-4DE0-AC12-940F92615EBB</t>
  </si>
  <si>
    <t>2F007B53-3121-4774-9062-59ABB286608E</t>
  </si>
  <si>
    <t>D063F794-114B-4614-8435-5018AD20D727</t>
  </si>
  <si>
    <t>756725EC-FABC-4F37-8CA0-F89724278D26</t>
  </si>
  <si>
    <t>6F2BE31E-A252-4684-AC28-606BE9613878</t>
  </si>
  <si>
    <t>22CCA978-918F-46F0-BBDC-5EFD2B3C05E6</t>
  </si>
  <si>
    <t>61A6359C-805A-4E40-B230-A92D783BE669</t>
  </si>
  <si>
    <t>6358AECC-A9B0-40FE-B3F5-9C3A656C5BD1</t>
  </si>
  <si>
    <t>AF9D6BCE-2642-488B-A143-18B6BDAF1ECF</t>
  </si>
  <si>
    <t>DD8CE0D7-C7F0-44CA-9FA2-A40E9DFD8E27</t>
  </si>
  <si>
    <t>3401.11.10</t>
  </si>
  <si>
    <t>PROCTODERM 100 ML</t>
  </si>
  <si>
    <t>COSMÉTICO</t>
  </si>
  <si>
    <t>52B06579-A898-4F11-8559-725C35716B80</t>
  </si>
  <si>
    <t>-</t>
  </si>
  <si>
    <t>0D119F4D-D1A8-4BE0-BA93-32E2D4A09263</t>
  </si>
  <si>
    <t>D70FFEDF-08BA-49A0-A2C7-065976859247</t>
  </si>
  <si>
    <t>EBBEC930-C203-4F87-A14D-A01CB9ABCD14</t>
  </si>
  <si>
    <t>29F7D410-E285-4878-8265-5D133C071126</t>
  </si>
  <si>
    <t>FB1AB4EE-7307-449C-A679-EC03F57B1D39</t>
  </si>
  <si>
    <t>0D96DA50-4BC2-466C-A242-97B19A57FC14</t>
  </si>
  <si>
    <t>EE48FE05-A867-4EE0-9BF5-881EDBE7A393</t>
  </si>
  <si>
    <t>69F36948-8C53-46DD-B063-92CA43EF4925</t>
  </si>
  <si>
    <t>F08A9D46-4AC4-46AB-9FD2-3C1FC6D54053</t>
  </si>
  <si>
    <t xml:space="preserve">FCI </t>
  </si>
  <si>
    <t>0FCA9BBE-DFD8-47DF-B195-4B7EAB4F717A</t>
  </si>
  <si>
    <t>DRAMIN B6 DL INJ 100 AMP 10ML PL</t>
  </si>
  <si>
    <t>8D5CCE34-8AE0-406D-9426-A60183C6DC4B</t>
  </si>
  <si>
    <t>FERINJECT INJET 1AMP X 10ML</t>
  </si>
  <si>
    <t>GESTOR</t>
  </si>
  <si>
    <t>NM_GESTOR_PRODUTO</t>
  </si>
  <si>
    <t>CD_GESTOR_CODIGO_PRODUTO</t>
  </si>
  <si>
    <t>CD_CODIGO_IDENTIFICACAO</t>
  </si>
  <si>
    <t>QT_FULLBOX</t>
  </si>
  <si>
    <t>TAKEDA SP</t>
  </si>
  <si>
    <t>7896641800016</t>
  </si>
  <si>
    <t>7896641800023</t>
  </si>
  <si>
    <t>7896641800030</t>
  </si>
  <si>
    <t>7896641801488</t>
  </si>
  <si>
    <t>7896641801495</t>
  </si>
  <si>
    <t>7896641800306</t>
  </si>
  <si>
    <t>7896641800337</t>
  </si>
  <si>
    <t>7896641800412</t>
  </si>
  <si>
    <t>7896641800429</t>
  </si>
  <si>
    <t>7896641800450</t>
  </si>
  <si>
    <t>7896641800559</t>
  </si>
  <si>
    <t>7896641800733</t>
  </si>
  <si>
    <t>7896641800740</t>
  </si>
  <si>
    <t>7896641802119</t>
  </si>
  <si>
    <t>7896641801792</t>
  </si>
  <si>
    <t>7896641801839</t>
  </si>
  <si>
    <t>7896641801938</t>
  </si>
  <si>
    <t>7896641801945</t>
  </si>
  <si>
    <t>7896641801976</t>
  </si>
  <si>
    <t>7896641802430</t>
  </si>
  <si>
    <t>7896641802225</t>
  </si>
  <si>
    <t>7896641802713</t>
  </si>
  <si>
    <t>7896641802997</t>
  </si>
  <si>
    <t>7896641802980</t>
  </si>
  <si>
    <t>7896641803062</t>
  </si>
  <si>
    <t>7896641803079</t>
  </si>
  <si>
    <t>7896641803147</t>
  </si>
  <si>
    <t>7896641803178</t>
  </si>
  <si>
    <t>7896641803642</t>
  </si>
  <si>
    <t>7896641804205</t>
  </si>
  <si>
    <t>7896641804212</t>
  </si>
  <si>
    <t>7896641804250</t>
  </si>
  <si>
    <t>7896641804274</t>
  </si>
  <si>
    <t>7896641804120</t>
  </si>
  <si>
    <t>7896641804151</t>
  </si>
  <si>
    <t>7896641804380</t>
  </si>
  <si>
    <t>7896641804397</t>
  </si>
  <si>
    <t>7896641804694</t>
  </si>
  <si>
    <t>7896641804700</t>
  </si>
  <si>
    <t>7896641804717</t>
  </si>
  <si>
    <t>7896641804663</t>
  </si>
  <si>
    <t>7896641804434</t>
  </si>
  <si>
    <t>7896641804441</t>
  </si>
  <si>
    <t>7896641804465</t>
  </si>
  <si>
    <t>7896641804472</t>
  </si>
  <si>
    <t>7896641803871</t>
  </si>
  <si>
    <t>7896641804823</t>
  </si>
  <si>
    <t>7896641804830</t>
  </si>
  <si>
    <t>7896641805479</t>
  </si>
  <si>
    <t>7896641805653</t>
  </si>
  <si>
    <t>7896641805691</t>
  </si>
  <si>
    <t>7896641805684</t>
  </si>
  <si>
    <t>7896641805714</t>
  </si>
  <si>
    <t>7896641805905</t>
  </si>
  <si>
    <t>7896641805912</t>
  </si>
  <si>
    <t>7896641805929</t>
  </si>
  <si>
    <t>7896641805936</t>
  </si>
  <si>
    <t>7896641805943</t>
  </si>
  <si>
    <t>7896641804588</t>
  </si>
  <si>
    <t>7896641804595</t>
  </si>
  <si>
    <t>7896641806360</t>
  </si>
  <si>
    <t>7896641806407</t>
  </si>
  <si>
    <t>7896641806414</t>
  </si>
  <si>
    <t>7896641806483</t>
  </si>
  <si>
    <t>7896641806568</t>
  </si>
  <si>
    <t>7896641807237</t>
  </si>
  <si>
    <t>7896641804106</t>
  </si>
  <si>
    <t>7896641803055</t>
  </si>
  <si>
    <t>7896641803048</t>
  </si>
  <si>
    <t>7896641805738</t>
  </si>
  <si>
    <t>7896641806308</t>
  </si>
  <si>
    <t>NORIPURUM ENDOV INJ 5 AMPX5ML</t>
  </si>
  <si>
    <t>7896641801822</t>
  </si>
  <si>
    <t>7896641807169</t>
  </si>
  <si>
    <t>7896641807343</t>
  </si>
  <si>
    <t>7896641807381</t>
  </si>
  <si>
    <t>7896641807404</t>
  </si>
  <si>
    <t>7896641802782</t>
  </si>
  <si>
    <t>7896641800580</t>
  </si>
  <si>
    <t>7896641805776</t>
  </si>
  <si>
    <t>7896641806056</t>
  </si>
  <si>
    <t>7896641807534</t>
  </si>
  <si>
    <t>7896641807572</t>
  </si>
  <si>
    <t>7896641800313</t>
  </si>
  <si>
    <t>7896641800757</t>
  </si>
  <si>
    <t>7896641800764</t>
  </si>
  <si>
    <t>7896641808531</t>
  </si>
  <si>
    <t>7896641808548</t>
  </si>
  <si>
    <t>7896641808708</t>
  </si>
  <si>
    <t>7896641808715</t>
  </si>
  <si>
    <t>7896641807510</t>
  </si>
  <si>
    <t>7896641808432</t>
  </si>
  <si>
    <t>7896641808456</t>
  </si>
  <si>
    <t>7896641803925</t>
  </si>
  <si>
    <t>7896641808647</t>
  </si>
  <si>
    <t>7896641807732</t>
  </si>
  <si>
    <t>7896641807770</t>
  </si>
  <si>
    <t>7896641808609</t>
  </si>
  <si>
    <t>7896641808630</t>
  </si>
  <si>
    <t>7896641802850</t>
  </si>
  <si>
    <t>NENE-DENT LIQUIDO 10G</t>
  </si>
  <si>
    <t>7896641802843</t>
  </si>
  <si>
    <t>7896641809545</t>
  </si>
  <si>
    <t>7896641810510</t>
  </si>
  <si>
    <t>7896641802478</t>
  </si>
  <si>
    <t>7896641804748</t>
  </si>
  <si>
    <t>7896641807084</t>
  </si>
  <si>
    <t>7896641802232</t>
  </si>
  <si>
    <t>7896641804755</t>
  </si>
  <si>
    <t>7896641807091</t>
  </si>
  <si>
    <t>7896641805677</t>
  </si>
  <si>
    <t>DRAMIN B6 CX 100X1 ML</t>
  </si>
  <si>
    <t>7896641802126</t>
  </si>
  <si>
    <t>PANTOZOL 40MG 4 BL X 7 CPR</t>
  </si>
  <si>
    <t>7896641802423</t>
  </si>
  <si>
    <t>7896641806100</t>
  </si>
  <si>
    <t>PANTOZOL GRANULOS 28 SACHES</t>
  </si>
  <si>
    <t>7896641806261</t>
  </si>
  <si>
    <t>TECTA 40MG 30 CPRS</t>
  </si>
  <si>
    <t>TECTA 40MG 60 CPRS</t>
  </si>
  <si>
    <t>AD-TIL SOL(GOTAS) 20ML</t>
  </si>
  <si>
    <t>7896641808692</t>
  </si>
  <si>
    <t>7896641800627</t>
  </si>
  <si>
    <t>HEVELAIR XAROPE 100 ML</t>
  </si>
  <si>
    <t>7896641810749</t>
  </si>
  <si>
    <t>7896641808623</t>
  </si>
  <si>
    <t>7896641803796</t>
  </si>
  <si>
    <t>7896641806841</t>
  </si>
  <si>
    <t>TAKEDA SC</t>
  </si>
  <si>
    <t>018DD221-F756-4A5A-8C93-8520B113E2F7</t>
  </si>
  <si>
    <t>of</t>
  </si>
  <si>
    <t>ZCDPRODU</t>
  </si>
  <si>
    <t>ZQTPRODCX</t>
  </si>
  <si>
    <t>CLINARIS 100 ML</t>
  </si>
  <si>
    <t>09B60325-9C80-4C8C-B649-2C2029428ED6</t>
  </si>
  <si>
    <t>44FFF368-81B2-41D5-BE37-A90B78072B6D</t>
  </si>
  <si>
    <t>09FA8BD2-4863-4164-9714-5B8AB307C589</t>
  </si>
  <si>
    <t>E4C90ADE-7530-417A-ADCD-E622C3DAFB55</t>
  </si>
  <si>
    <t>4792131C-9EE7-4C4B-B41B-FF7742879F2B</t>
  </si>
  <si>
    <t>FC029FB4-BFFD-4F6A-A412-7091F9298678</t>
  </si>
  <si>
    <t>CE67AD5E-5A49-4004-8389-D2765DEFADD2</t>
  </si>
  <si>
    <t>B5CA6759-255A-41A9-8DF3-7F9F78A1F2C4</t>
  </si>
  <si>
    <t>1AD7B124-3CB9-4756-B490-F876DE7578D6</t>
  </si>
  <si>
    <t>51B34B96-ACF0-4A57-9FCF-6A8BF3C80331</t>
  </si>
  <si>
    <t>3FF559D8-A08A-4B58-BFAA-A0AD74F50936</t>
  </si>
  <si>
    <t>68722732-2E46-42F8-B424-FA2FE0A3F67B</t>
  </si>
  <si>
    <t>AB29C46A-AC82-48D6-963E-2212A09F181E</t>
  </si>
  <si>
    <t>ADCETRIS 50 MG PÓ LIOF INJ CX 1 FA VD TRANS</t>
  </si>
  <si>
    <t>3002.10.39</t>
  </si>
  <si>
    <t>TACHOSIL 5,5MG+2,0 UI 1BL (9,5CM)</t>
  </si>
  <si>
    <t>% AUMENTO</t>
  </si>
  <si>
    <t>* Alteração da CST a partir de 01/01/15</t>
  </si>
  <si>
    <t>LISTA DE PREÇOS N° 01/2016</t>
  </si>
  <si>
    <t>Vigência dos preços: a partir de 01/04/2016</t>
  </si>
  <si>
    <t>REFERÊNCIA/SIMILAR/OUTROS</t>
  </si>
  <si>
    <t>REFERÊNCIA</t>
  </si>
  <si>
    <t>SIMILAR</t>
  </si>
  <si>
    <t>CST ATUAL</t>
  </si>
  <si>
    <t>6E4DDDA0-DB70-4BDF-91FF-241362AA1D2D</t>
  </si>
  <si>
    <t>NESINA 25MG 30 CPR</t>
  </si>
  <si>
    <t>5BD69D39-31F1-4D56-99DB-7550C3F251C5</t>
  </si>
  <si>
    <t>NESINA 12,5MG 30 CPR</t>
  </si>
  <si>
    <t>51BDD72A-92EF-4D2F-AD8B-FD335181B038</t>
  </si>
  <si>
    <t>NESINA 6,25MG 30 CPR</t>
  </si>
  <si>
    <t>ALEKTOS 20 MG 15 CPR</t>
  </si>
  <si>
    <t>4DDA7FB4-5FC6-44F4-B068-3BCA4B455F74</t>
  </si>
  <si>
    <t>OUTROS - BIOLÓGICO</t>
  </si>
  <si>
    <t>OUTROS - COSMÉTICO</t>
  </si>
  <si>
    <t>OUTROS - ESPECIFICO</t>
  </si>
  <si>
    <t>OUTROS - FITOTERÁPICO</t>
  </si>
  <si>
    <t>OUTROS - MEDICAMENTO NOVO</t>
  </si>
  <si>
    <t>OUTROS - NOT SIMPLIFICADO</t>
  </si>
  <si>
    <t>CHC</t>
  </si>
  <si>
    <t>PHARMA</t>
  </si>
  <si>
    <t>NESINA MET 12,5+500 60 CPRS VER</t>
  </si>
  <si>
    <t>NESINA MET 12,5+1000 60 CPRS REV</t>
  </si>
  <si>
    <t xml:space="preserve"> NESINA MET 12,5 + 850 60 CPRS VER</t>
  </si>
  <si>
    <t>788F61EE-2F1C-4CE4-9F2F-5EE742E15893</t>
  </si>
  <si>
    <t>D2E6C37A-42E1-4EC6-BCF7-C604B3150424</t>
  </si>
  <si>
    <t>NESINA MET 12,5 + 850 60 CPRS REV</t>
  </si>
  <si>
    <t>18% ZF</t>
  </si>
  <si>
    <t>17,5% ZF</t>
  </si>
  <si>
    <t>PF</t>
  </si>
  <si>
    <t>PMC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</si>
</sst>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?_-;_-@_-"/>
    <numFmt numFmtId="166" formatCode="_(* #,##0.0000_);_(* \(#,##0.0000\);_(* &quot;-&quot;??_);_(@_)"/>
    <numFmt numFmtId="167" formatCode="0.0000%"/>
    <numFmt numFmtId="168" formatCode=";;;"/>
    <numFmt numFmtId="169" formatCode="_(* #,##0.000_);_(* \(#,##0.000\);_(* &quot;-&quot;??_);_(@_)"/>
    <numFmt numFmtId="170" formatCode="h:mm:ss"/>
    <numFmt numFmtId="171" formatCode="_(* #,##0.00000_);_(* \(#,##0.00000\);_(* &quot;-&quot;??_);_(@_)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11"/>
      <color indexed="21"/>
      <name val="Arial"/>
      <family val="2"/>
    </font>
    <font>
      <b/>
      <sz val="8"/>
      <color indexed="10"/>
      <name val="Arial"/>
      <family val="2"/>
    </font>
    <font>
      <b/>
      <sz val="10"/>
      <color indexed="17"/>
      <name val="Arial"/>
      <family val="2"/>
    </font>
    <font>
      <b/>
      <sz val="9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11"/>
      <color indexed="62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0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12"/>
      <color theme="5" tint="-0.249977111117893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gradientFill degree="270">
        <stop position="0">
          <color rgb="FFC00000"/>
        </stop>
        <stop position="1">
          <color theme="5" tint="-0.49803155613879818"/>
        </stop>
      </gradientFill>
    </fill>
    <fill>
      <patternFill patternType="solid">
        <fgColor theme="5" tint="0.59996337778862885"/>
        <bgColor indexed="64"/>
      </patternFill>
    </fill>
    <fill>
      <patternFill patternType="solid">
        <fgColor theme="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1" fillId="0" borderId="0"/>
    <xf numFmtId="9" fontId="34" fillId="0" borderId="0" applyFont="0" applyFill="0" applyBorder="0" applyAlignment="0" applyProtection="0"/>
  </cellStyleXfs>
  <cellXfs count="365">
    <xf numFmtId="0" fontId="0" fillId="0" borderId="0" xfId="0"/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0" xfId="0" applyFont="1" applyFill="1" applyBorder="1" applyAlignment="1"/>
    <xf numFmtId="0" fontId="37" fillId="0" borderId="0" xfId="0" applyFont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Border="1"/>
    <xf numFmtId="0" fontId="4" fillId="0" borderId="0" xfId="0" quotePrefix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/>
    <xf numFmtId="0" fontId="10" fillId="0" borderId="2" xfId="0" applyFont="1" applyFill="1" applyBorder="1" applyAlignment="1">
      <alignment horizontal="right"/>
    </xf>
    <xf numFmtId="164" fontId="10" fillId="0" borderId="2" xfId="1" applyNumberFormat="1" applyFont="1" applyFill="1" applyBorder="1" applyAlignment="1">
      <alignment horizontal="center"/>
    </xf>
    <xf numFmtId="0" fontId="0" fillId="0" borderId="0" xfId="0" applyBorder="1"/>
    <xf numFmtId="0" fontId="11" fillId="0" borderId="0" xfId="4"/>
    <xf numFmtId="0" fontId="10" fillId="0" borderId="2" xfId="1" applyNumberFormat="1" applyFont="1" applyFill="1" applyBorder="1" applyAlignment="1">
      <alignment horizontal="center"/>
    </xf>
    <xf numFmtId="166" fontId="0" fillId="0" borderId="0" xfId="0" applyNumberFormat="1"/>
    <xf numFmtId="0" fontId="0" fillId="0" borderId="0" xfId="0" applyAlignment="1">
      <alignment horizontal="left"/>
    </xf>
    <xf numFmtId="167" fontId="0" fillId="0" borderId="0" xfId="0" applyNumberFormat="1"/>
    <xf numFmtId="0" fontId="14" fillId="0" borderId="0" xfId="0" applyFont="1" applyAlignment="1">
      <alignment horizontal="center"/>
    </xf>
    <xf numFmtId="0" fontId="14" fillId="0" borderId="0" xfId="0" quotePrefix="1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6" fontId="34" fillId="0" borderId="0" xfId="1" applyNumberFormat="1" applyFont="1"/>
    <xf numFmtId="0" fontId="16" fillId="0" borderId="0" xfId="0" applyFont="1"/>
    <xf numFmtId="0" fontId="17" fillId="0" borderId="0" xfId="0" quotePrefix="1" applyFont="1" applyAlignment="1">
      <alignment horizontal="center"/>
    </xf>
    <xf numFmtId="10" fontId="0" fillId="0" borderId="0" xfId="0" applyNumberFormat="1"/>
    <xf numFmtId="0" fontId="7" fillId="0" borderId="7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6" fontId="3" fillId="9" borderId="0" xfId="1" applyNumberFormat="1" applyFont="1" applyFill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6" fontId="3" fillId="10" borderId="0" xfId="1" applyNumberFormat="1" applyFont="1" applyFill="1" applyAlignment="1">
      <alignment horizontal="center"/>
    </xf>
    <xf numFmtId="0" fontId="7" fillId="0" borderId="9" xfId="0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8" fontId="4" fillId="0" borderId="0" xfId="1" applyNumberFormat="1" applyFont="1" applyBorder="1"/>
    <xf numFmtId="168" fontId="4" fillId="0" borderId="14" xfId="1" applyNumberFormat="1" applyFont="1" applyBorder="1"/>
    <xf numFmtId="166" fontId="3" fillId="3" borderId="4" xfId="1" quotePrefix="1" applyNumberFormat="1" applyFont="1" applyFill="1" applyBorder="1" applyAlignment="1">
      <alignment horizontal="center"/>
    </xf>
    <xf numFmtId="0" fontId="0" fillId="0" borderId="14" xfId="0" applyBorder="1"/>
    <xf numFmtId="166" fontId="3" fillId="3" borderId="0" xfId="1" quotePrefix="1" applyNumberFormat="1" applyFont="1" applyFill="1" applyAlignment="1">
      <alignment horizontal="center"/>
    </xf>
    <xf numFmtId="0" fontId="25" fillId="0" borderId="15" xfId="0" applyFont="1" applyBorder="1"/>
    <xf numFmtId="0" fontId="25" fillId="11" borderId="15" xfId="0" applyFont="1" applyFill="1" applyBorder="1" applyAlignment="1">
      <alignment horizontal="center"/>
    </xf>
    <xf numFmtId="0" fontId="25" fillId="0" borderId="15" xfId="0" applyFont="1" applyBorder="1" applyAlignment="1">
      <alignment horizontal="center"/>
    </xf>
    <xf numFmtId="1" fontId="25" fillId="0" borderId="15" xfId="0" applyNumberFormat="1" applyFont="1" applyBorder="1" applyAlignment="1">
      <alignment horizontal="center"/>
    </xf>
    <xf numFmtId="0" fontId="26" fillId="0" borderId="16" xfId="0" applyFont="1" applyBorder="1"/>
    <xf numFmtId="164" fontId="25" fillId="0" borderId="15" xfId="1" applyNumberFormat="1" applyFont="1" applyBorder="1" applyAlignment="1">
      <alignment horizontal="right"/>
    </xf>
    <xf numFmtId="166" fontId="10" fillId="10" borderId="0" xfId="1" applyNumberFormat="1" applyFont="1" applyFill="1"/>
    <xf numFmtId="164" fontId="34" fillId="0" borderId="0" xfId="2" applyFont="1"/>
    <xf numFmtId="166" fontId="4" fillId="0" borderId="0" xfId="1" applyNumberFormat="1" applyFont="1"/>
    <xf numFmtId="0" fontId="25" fillId="0" borderId="17" xfId="0" applyFont="1" applyBorder="1"/>
    <xf numFmtId="0" fontId="26" fillId="0" borderId="18" xfId="0" quotePrefix="1" applyFont="1" applyBorder="1" applyAlignment="1">
      <alignment horizontal="left"/>
    </xf>
    <xf numFmtId="0" fontId="25" fillId="0" borderId="15" xfId="0" quotePrefix="1" applyFont="1" applyBorder="1" applyAlignment="1">
      <alignment horizontal="center"/>
    </xf>
    <xf numFmtId="0" fontId="25" fillId="0" borderId="18" xfId="0" quotePrefix="1" applyFont="1" applyBorder="1" applyAlignment="1">
      <alignment horizontal="left"/>
    </xf>
    <xf numFmtId="164" fontId="1" fillId="0" borderId="16" xfId="1" quotePrefix="1" applyNumberFormat="1" applyFont="1" applyBorder="1" applyAlignment="1">
      <alignment horizontal="left"/>
    </xf>
    <xf numFmtId="0" fontId="0" fillId="0" borderId="17" xfId="0" applyBorder="1"/>
    <xf numFmtId="0" fontId="0" fillId="0" borderId="15" xfId="0" applyBorder="1" applyAlignment="1">
      <alignment horizontal="center"/>
    </xf>
    <xf numFmtId="1" fontId="0" fillId="0" borderId="17" xfId="0" applyNumberFormat="1" applyBorder="1" applyAlignment="1">
      <alignment horizontal="center"/>
    </xf>
    <xf numFmtId="166" fontId="10" fillId="9" borderId="0" xfId="1" applyNumberFormat="1" applyFont="1" applyFill="1"/>
    <xf numFmtId="0" fontId="0" fillId="12" borderId="15" xfId="0" applyFill="1" applyBorder="1" applyAlignment="1">
      <alignment horizontal="center"/>
    </xf>
    <xf numFmtId="164" fontId="34" fillId="0" borderId="16" xfId="1" quotePrefix="1" applyNumberFormat="1" applyFont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1" fillId="0" borderId="17" xfId="0" quotePrefix="1" applyFont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7" xfId="0" quotePrefix="1" applyBorder="1" applyAlignment="1">
      <alignment horizontal="left"/>
    </xf>
    <xf numFmtId="0" fontId="0" fillId="11" borderId="17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7" xfId="0" quotePrefix="1" applyBorder="1" applyAlignment="1">
      <alignment horizontal="center"/>
    </xf>
    <xf numFmtId="0" fontId="0" fillId="0" borderId="18" xfId="0" quotePrefix="1" applyBorder="1" applyAlignment="1">
      <alignment horizontal="left"/>
    </xf>
    <xf numFmtId="0" fontId="0" fillId="13" borderId="17" xfId="0" applyFill="1" applyBorder="1" applyAlignment="1">
      <alignment horizontal="center"/>
    </xf>
    <xf numFmtId="0" fontId="0" fillId="12" borderId="17" xfId="0" quotePrefix="1" applyFill="1" applyBorder="1" applyAlignment="1">
      <alignment horizontal="center"/>
    </xf>
    <xf numFmtId="0" fontId="0" fillId="0" borderId="18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quotePrefix="1" applyBorder="1" applyAlignment="1">
      <alignment horizontal="left"/>
    </xf>
    <xf numFmtId="164" fontId="25" fillId="0" borderId="0" xfId="1" applyNumberFormat="1" applyFont="1" applyBorder="1" applyAlignment="1">
      <alignment horizontal="right"/>
    </xf>
    <xf numFmtId="164" fontId="25" fillId="0" borderId="14" xfId="1" applyNumberFormat="1" applyFont="1" applyBorder="1" applyAlignment="1">
      <alignment horizontal="right"/>
    </xf>
    <xf numFmtId="166" fontId="10" fillId="0" borderId="0" xfId="1" applyNumberFormat="1" applyFont="1"/>
    <xf numFmtId="164" fontId="34" fillId="0" borderId="0" xfId="1" applyNumberFormat="1" applyFont="1"/>
    <xf numFmtId="164" fontId="1" fillId="0" borderId="0" xfId="1" applyNumberFormat="1" applyFont="1" applyBorder="1" applyAlignment="1">
      <alignment horizontal="right"/>
    </xf>
    <xf numFmtId="164" fontId="1" fillId="0" borderId="14" xfId="1" applyNumberFormat="1" applyFont="1" applyBorder="1" applyAlignment="1">
      <alignment horizontal="right"/>
    </xf>
    <xf numFmtId="169" fontId="0" fillId="0" borderId="0" xfId="0" applyNumberFormat="1"/>
    <xf numFmtId="166" fontId="4" fillId="0" borderId="0" xfId="1" applyNumberFormat="1" applyFont="1" applyBorder="1"/>
    <xf numFmtId="0" fontId="0" fillId="0" borderId="15" xfId="0" applyBorder="1"/>
    <xf numFmtId="1" fontId="0" fillId="0" borderId="15" xfId="0" applyNumberFormat="1" applyBorder="1" applyAlignment="1">
      <alignment horizontal="center"/>
    </xf>
    <xf numFmtId="0" fontId="4" fillId="0" borderId="15" xfId="0" quotePrefix="1" applyFont="1" applyBorder="1" applyAlignment="1">
      <alignment horizontal="left"/>
    </xf>
    <xf numFmtId="0" fontId="0" fillId="11" borderId="15" xfId="0" applyFill="1" applyBorder="1" applyAlignment="1">
      <alignment horizontal="center"/>
    </xf>
    <xf numFmtId="0" fontId="4" fillId="0" borderId="18" xfId="0" quotePrefix="1" applyFont="1" applyBorder="1" applyAlignment="1">
      <alignment horizontal="left"/>
    </xf>
    <xf numFmtId="0" fontId="0" fillId="0" borderId="18" xfId="0" quotePrefix="1" applyBorder="1" applyAlignment="1">
      <alignment horizontal="justify"/>
    </xf>
    <xf numFmtId="0" fontId="1" fillId="0" borderId="17" xfId="0" applyFont="1" applyBorder="1"/>
    <xf numFmtId="0" fontId="1" fillId="0" borderId="18" xfId="0" quotePrefix="1" applyFont="1" applyBorder="1" applyAlignment="1">
      <alignment horizontal="left"/>
    </xf>
    <xf numFmtId="0" fontId="0" fillId="11" borderId="15" xfId="0" quotePrefix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164" fontId="26" fillId="0" borderId="16" xfId="1" applyNumberFormat="1" applyFont="1" applyBorder="1"/>
    <xf numFmtId="0" fontId="0" fillId="2" borderId="17" xfId="0" quotePrefix="1" applyFill="1" applyBorder="1" applyAlignment="1">
      <alignment horizontal="center"/>
    </xf>
    <xf numFmtId="0" fontId="0" fillId="0" borderId="18" xfId="0" applyBorder="1" applyAlignment="1">
      <alignment horizontal="left"/>
    </xf>
    <xf numFmtId="0" fontId="4" fillId="0" borderId="18" xfId="0" applyFont="1" applyBorder="1" applyAlignment="1">
      <alignment horizontal="left"/>
    </xf>
    <xf numFmtId="0" fontId="0" fillId="11" borderId="17" xfId="0" quotePrefix="1" applyFill="1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2" borderId="17" xfId="0" quotePrefix="1" applyFill="1" applyBorder="1" applyAlignment="1">
      <alignment horizontal="left"/>
    </xf>
    <xf numFmtId="1" fontId="0" fillId="2" borderId="17" xfId="0" quotePrefix="1" applyNumberFormat="1" applyFill="1" applyBorder="1" applyAlignment="1">
      <alignment horizontal="center"/>
    </xf>
    <xf numFmtId="0" fontId="0" fillId="2" borderId="17" xfId="0" applyFill="1" applyBorder="1"/>
    <xf numFmtId="0" fontId="0" fillId="2" borderId="18" xfId="0" quotePrefix="1" applyFill="1" applyBorder="1" applyAlignment="1">
      <alignment horizontal="left"/>
    </xf>
    <xf numFmtId="1" fontId="0" fillId="2" borderId="17" xfId="0" applyNumberFormat="1" applyFill="1" applyBorder="1" applyAlignment="1">
      <alignment horizontal="center"/>
    </xf>
    <xf numFmtId="0" fontId="0" fillId="2" borderId="18" xfId="0" applyFill="1" applyBorder="1"/>
    <xf numFmtId="166" fontId="4" fillId="4" borderId="0" xfId="1" applyNumberFormat="1" applyFont="1" applyFill="1"/>
    <xf numFmtId="0" fontId="0" fillId="13" borderId="17" xfId="0" quotePrefix="1" applyFill="1" applyBorder="1" applyAlignment="1">
      <alignment horizontal="center"/>
    </xf>
    <xf numFmtId="0" fontId="0" fillId="0" borderId="17" xfId="0" applyFill="1" applyBorder="1"/>
    <xf numFmtId="0" fontId="0" fillId="0" borderId="17" xfId="0" quotePrefix="1" applyFill="1" applyBorder="1" applyAlignment="1">
      <alignment horizontal="center"/>
    </xf>
    <xf numFmtId="1" fontId="0" fillId="0" borderId="17" xfId="0" applyNumberFormat="1" applyFill="1" applyBorder="1" applyAlignment="1">
      <alignment horizontal="center"/>
    </xf>
    <xf numFmtId="0" fontId="1" fillId="0" borderId="18" xfId="0" quotePrefix="1" applyFont="1" applyFill="1" applyBorder="1" applyAlignment="1">
      <alignment horizontal="left"/>
    </xf>
    <xf numFmtId="164" fontId="25" fillId="0" borderId="15" xfId="1" applyNumberFormat="1" applyFont="1" applyFill="1" applyBorder="1" applyAlignment="1">
      <alignment horizontal="right"/>
    </xf>
    <xf numFmtId="0" fontId="0" fillId="0" borderId="0" xfId="0" applyFill="1"/>
    <xf numFmtId="166" fontId="34" fillId="0" borderId="0" xfId="1" applyNumberFormat="1" applyFont="1" applyFill="1"/>
    <xf numFmtId="166" fontId="4" fillId="0" borderId="0" xfId="1" applyNumberFormat="1" applyFont="1" applyFill="1"/>
    <xf numFmtId="0" fontId="0" fillId="0" borderId="17" xfId="0" quotePrefix="1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1" fontId="0" fillId="0" borderId="17" xfId="0" quotePrefix="1" applyNumberForma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0" fillId="0" borderId="18" xfId="0" quotePrefix="1" applyFont="1" applyBorder="1" applyAlignment="1">
      <alignment horizontal="left"/>
    </xf>
    <xf numFmtId="164" fontId="25" fillId="12" borderId="15" xfId="1" applyNumberFormat="1" applyFont="1" applyFill="1" applyBorder="1" applyAlignment="1">
      <alignment horizontal="right"/>
    </xf>
    <xf numFmtId="0" fontId="1" fillId="0" borderId="17" xfId="0" applyFon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64" fontId="1" fillId="0" borderId="15" xfId="1" applyNumberFormat="1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164" fontId="34" fillId="0" borderId="20" xfId="1" applyNumberFormat="1" applyFont="1" applyBorder="1"/>
    <xf numFmtId="164" fontId="34" fillId="0" borderId="21" xfId="1" applyNumberFormat="1" applyFont="1" applyBorder="1"/>
    <xf numFmtId="164" fontId="34" fillId="0" borderId="0" xfId="1" applyNumberFormat="1" applyFont="1" applyBorder="1"/>
    <xf numFmtId="164" fontId="34" fillId="0" borderId="14" xfId="1" applyNumberFormat="1" applyFont="1" applyBorder="1"/>
    <xf numFmtId="0" fontId="0" fillId="0" borderId="8" xfId="0" applyBorder="1"/>
    <xf numFmtId="164" fontId="34" fillId="0" borderId="8" xfId="1" applyNumberFormat="1" applyFont="1" applyBorder="1"/>
    <xf numFmtId="0" fontId="0" fillId="2" borderId="15" xfId="0" applyFill="1" applyBorder="1"/>
    <xf numFmtId="0" fontId="0" fillId="2" borderId="17" xfId="0" applyFill="1" applyBorder="1" applyAlignment="1">
      <alignment horizontal="left" vertical="center"/>
    </xf>
    <xf numFmtId="0" fontId="0" fillId="2" borderId="17" xfId="0" quotePrefix="1" applyFill="1" applyBorder="1" applyAlignment="1">
      <alignment horizontal="center" vertical="center"/>
    </xf>
    <xf numFmtId="0" fontId="0" fillId="2" borderId="17" xfId="0" quotePrefix="1" applyFill="1" applyBorder="1" applyAlignment="1">
      <alignment horizontal="left" vertical="center"/>
    </xf>
    <xf numFmtId="1" fontId="0" fillId="2" borderId="17" xfId="0" quotePrefix="1" applyNumberFormat="1" applyFill="1" applyBorder="1" applyAlignment="1">
      <alignment horizontal="left" vertical="center"/>
    </xf>
    <xf numFmtId="0" fontId="0" fillId="2" borderId="18" xfId="0" quotePrefix="1" applyFill="1" applyBorder="1" applyAlignment="1">
      <alignment horizontal="left" vertical="center" wrapText="1"/>
    </xf>
    <xf numFmtId="164" fontId="25" fillId="0" borderId="15" xfId="1" applyNumberFormat="1" applyFont="1" applyBorder="1" applyAlignment="1">
      <alignment horizontal="left" vertical="center"/>
    </xf>
    <xf numFmtId="166" fontId="10" fillId="0" borderId="0" xfId="1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66" fontId="34" fillId="0" borderId="0" xfId="1" applyNumberFormat="1" applyFont="1" applyAlignment="1">
      <alignment horizontal="left" vertical="center"/>
    </xf>
    <xf numFmtId="166" fontId="4" fillId="0" borderId="0" xfId="1" applyNumberFormat="1" applyFont="1" applyAlignment="1">
      <alignment horizontal="left" vertical="center"/>
    </xf>
    <xf numFmtId="1" fontId="0" fillId="8" borderId="17" xfId="0" quotePrefix="1" applyNumberFormat="1" applyFill="1" applyBorder="1" applyAlignment="1">
      <alignment horizontal="center"/>
    </xf>
    <xf numFmtId="0" fontId="0" fillId="2" borderId="18" xfId="0" applyFill="1" applyBorder="1" applyAlignment="1">
      <alignment horizontal="left"/>
    </xf>
    <xf numFmtId="164" fontId="29" fillId="0" borderId="15" xfId="1" applyNumberFormat="1" applyFont="1" applyBorder="1"/>
    <xf numFmtId="0" fontId="0" fillId="0" borderId="20" xfId="0" applyBorder="1" applyAlignment="1">
      <alignment horizontal="center"/>
    </xf>
    <xf numFmtId="169" fontId="10" fillId="0" borderId="0" xfId="1" applyNumberFormat="1" applyFont="1"/>
    <xf numFmtId="0" fontId="30" fillId="5" borderId="0" xfId="0" quotePrefix="1" applyFont="1" applyFill="1" applyBorder="1" applyAlignment="1">
      <alignment horizontal="center"/>
    </xf>
    <xf numFmtId="164" fontId="30" fillId="0" borderId="0" xfId="1" applyNumberFormat="1" applyFont="1" applyBorder="1" applyAlignment="1">
      <alignment horizontal="center"/>
    </xf>
    <xf numFmtId="164" fontId="30" fillId="0" borderId="14" xfId="1" applyNumberFormat="1" applyFont="1" applyBorder="1" applyAlignment="1">
      <alignment horizontal="center"/>
    </xf>
    <xf numFmtId="164" fontId="1" fillId="12" borderId="0" xfId="2" applyFont="1" applyFill="1"/>
    <xf numFmtId="164" fontId="25" fillId="0" borderId="16" xfId="1" applyNumberFormat="1" applyFont="1" applyBorder="1"/>
    <xf numFmtId="0" fontId="0" fillId="13" borderId="15" xfId="0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2" xfId="0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3" xfId="0" applyBorder="1"/>
    <xf numFmtId="0" fontId="0" fillId="11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1" fillId="0" borderId="23" xfId="0" quotePrefix="1" applyFont="1" applyBorder="1" applyAlignment="1">
      <alignment horizontal="left"/>
    </xf>
    <xf numFmtId="164" fontId="38" fillId="0" borderId="23" xfId="1" applyNumberFormat="1" applyFont="1" applyBorder="1" applyAlignment="1">
      <alignment horizontal="right"/>
    </xf>
    <xf numFmtId="14" fontId="10" fillId="0" borderId="0" xfId="0" applyNumberFormat="1" applyFont="1" applyAlignment="1">
      <alignment horizontal="left"/>
    </xf>
    <xf numFmtId="170" fontId="10" fillId="0" borderId="0" xfId="0" applyNumberFormat="1" applyFont="1" applyAlignment="1">
      <alignment horizontal="left"/>
    </xf>
    <xf numFmtId="168" fontId="4" fillId="0" borderId="0" xfId="1" applyNumberFormat="1" applyFont="1"/>
    <xf numFmtId="164" fontId="2" fillId="0" borderId="24" xfId="0" applyNumberFormat="1" applyFont="1" applyBorder="1"/>
    <xf numFmtId="164" fontId="0" fillId="0" borderId="0" xfId="0" applyNumberFormat="1"/>
    <xf numFmtId="164" fontId="2" fillId="0" borderId="0" xfId="0" applyNumberFormat="1" applyFont="1" applyBorder="1"/>
    <xf numFmtId="171" fontId="4" fillId="0" borderId="0" xfId="1" applyNumberFormat="1" applyFont="1"/>
    <xf numFmtId="164" fontId="4" fillId="0" borderId="0" xfId="1" applyNumberFormat="1" applyFont="1"/>
    <xf numFmtId="0" fontId="10" fillId="0" borderId="0" xfId="0" quotePrefix="1" applyFont="1" applyAlignment="1">
      <alignment horizontal="left"/>
    </xf>
    <xf numFmtId="0" fontId="14" fillId="0" borderId="0" xfId="0" quotePrefix="1" applyFont="1" applyAlignment="1">
      <alignment horizontal="left"/>
    </xf>
    <xf numFmtId="9" fontId="31" fillId="0" borderId="0" xfId="5" quotePrefix="1" applyNumberFormat="1" applyFont="1" applyAlignment="1">
      <alignment horizontal="center"/>
    </xf>
    <xf numFmtId="0" fontId="39" fillId="0" borderId="0" xfId="0" applyFont="1"/>
    <xf numFmtId="0" fontId="0" fillId="0" borderId="25" xfId="0" quotePrefix="1" applyBorder="1" applyAlignment="1">
      <alignment horizontal="left"/>
    </xf>
    <xf numFmtId="0" fontId="0" fillId="0" borderId="25" xfId="0" quotePrefix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1" fillId="0" borderId="26" xfId="0" quotePrefix="1" applyFont="1" applyBorder="1" applyAlignment="1">
      <alignment horizontal="left"/>
    </xf>
    <xf numFmtId="164" fontId="25" fillId="0" borderId="25" xfId="1" applyNumberFormat="1" applyFont="1" applyBorder="1" applyAlignment="1">
      <alignment horizontal="right"/>
    </xf>
    <xf numFmtId="0" fontId="0" fillId="0" borderId="23" xfId="0" quotePrefix="1" applyBorder="1" applyAlignment="1">
      <alignment horizontal="left"/>
    </xf>
    <xf numFmtId="0" fontId="0" fillId="0" borderId="23" xfId="0" quotePrefix="1" applyBorder="1" applyAlignment="1">
      <alignment horizontal="center"/>
    </xf>
    <xf numFmtId="0" fontId="1" fillId="0" borderId="27" xfId="0" quotePrefix="1" applyFont="1" applyBorder="1" applyAlignment="1">
      <alignment horizontal="left"/>
    </xf>
    <xf numFmtId="164" fontId="25" fillId="0" borderId="9" xfId="1" applyNumberFormat="1" applyFont="1" applyBorder="1" applyAlignment="1">
      <alignment horizontal="right"/>
    </xf>
    <xf numFmtId="0" fontId="39" fillId="0" borderId="0" xfId="0" quotePrefix="1" applyFont="1" applyAlignment="1">
      <alignment horizontal="left"/>
    </xf>
    <xf numFmtId="0" fontId="0" fillId="0" borderId="10" xfId="0" applyBorder="1" applyAlignment="1">
      <alignment horizontal="center"/>
    </xf>
    <xf numFmtId="0" fontId="0" fillId="14" borderId="7" xfId="0" applyFill="1" applyBorder="1"/>
    <xf numFmtId="0" fontId="1" fillId="0" borderId="7" xfId="0" applyFont="1" applyBorder="1"/>
    <xf numFmtId="0" fontId="0" fillId="0" borderId="13" xfId="0" applyBorder="1" applyAlignment="1">
      <alignment horizontal="center"/>
    </xf>
    <xf numFmtId="0" fontId="0" fillId="14" borderId="8" xfId="0" applyFill="1" applyBorder="1"/>
    <xf numFmtId="0" fontId="1" fillId="0" borderId="8" xfId="0" applyFont="1" applyBorder="1"/>
    <xf numFmtId="0" fontId="1" fillId="0" borderId="8" xfId="0" quotePrefix="1" applyFont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9" xfId="0" applyBorder="1"/>
    <xf numFmtId="0" fontId="0" fillId="14" borderId="9" xfId="0" applyFill="1" applyBorder="1"/>
    <xf numFmtId="0" fontId="0" fillId="0" borderId="9" xfId="0" applyBorder="1"/>
    <xf numFmtId="0" fontId="0" fillId="0" borderId="7" xfId="0" applyFill="1" applyBorder="1" applyAlignment="1">
      <alignment horizontal="center"/>
    </xf>
    <xf numFmtId="0" fontId="4" fillId="0" borderId="7" xfId="0" quotePrefix="1" applyFont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4" fillId="0" borderId="8" xfId="0" quotePrefix="1" applyFont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4" fillId="0" borderId="9" xfId="0" applyFont="1" applyBorder="1"/>
    <xf numFmtId="0" fontId="0" fillId="0" borderId="30" xfId="0" applyFill="1" applyBorder="1" applyAlignment="1">
      <alignment horizontal="center"/>
    </xf>
    <xf numFmtId="0" fontId="0" fillId="14" borderId="24" xfId="0" applyFill="1" applyBorder="1"/>
    <xf numFmtId="0" fontId="4" fillId="0" borderId="24" xfId="0" applyFont="1" applyBorder="1" applyAlignment="1">
      <alignment horizontal="left"/>
    </xf>
    <xf numFmtId="0" fontId="1" fillId="0" borderId="0" xfId="0" applyFont="1"/>
    <xf numFmtId="0" fontId="1" fillId="0" borderId="8" xfId="0" applyFont="1" applyBorder="1" applyAlignment="1">
      <alignment horizontal="left"/>
    </xf>
    <xf numFmtId="0" fontId="2" fillId="0" borderId="13" xfId="0" quotePrefix="1" applyFont="1" applyBorder="1" applyAlignment="1"/>
    <xf numFmtId="0" fontId="2" fillId="0" borderId="0" xfId="0" quotePrefix="1" applyFont="1" applyBorder="1" applyAlignment="1"/>
    <xf numFmtId="0" fontId="2" fillId="0" borderId="14" xfId="0" quotePrefix="1" applyFont="1" applyBorder="1" applyAlignment="1"/>
    <xf numFmtId="0" fontId="40" fillId="0" borderId="0" xfId="0" applyFont="1"/>
    <xf numFmtId="0" fontId="3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3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1" fillId="0" borderId="0" xfId="4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/>
    </xf>
    <xf numFmtId="164" fontId="10" fillId="0" borderId="31" xfId="1" applyNumberFormat="1" applyFont="1" applyFill="1" applyBorder="1" applyAlignment="1">
      <alignment horizontal="center" vertical="center"/>
    </xf>
    <xf numFmtId="0" fontId="10" fillId="0" borderId="31" xfId="1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/>
    </xf>
    <xf numFmtId="1" fontId="41" fillId="0" borderId="32" xfId="0" applyNumberFormat="1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vertical="center"/>
    </xf>
    <xf numFmtId="0" fontId="41" fillId="0" borderId="32" xfId="0" applyFont="1" applyFill="1" applyBorder="1" applyAlignment="1">
      <alignment horizontal="right" vertical="center"/>
    </xf>
    <xf numFmtId="164" fontId="41" fillId="0" borderId="32" xfId="1" applyNumberFormat="1" applyFont="1" applyFill="1" applyBorder="1" applyAlignment="1">
      <alignment horizontal="center" vertical="center"/>
    </xf>
    <xf numFmtId="0" fontId="41" fillId="0" borderId="32" xfId="1" applyNumberFormat="1" applyFont="1" applyFill="1" applyBorder="1" applyAlignment="1">
      <alignment horizontal="center" vertical="center"/>
    </xf>
    <xf numFmtId="164" fontId="41" fillId="0" borderId="32" xfId="1" applyNumberFormat="1" applyFont="1" applyFill="1" applyBorder="1" applyAlignment="1">
      <alignment horizontal="right" vertical="center"/>
    </xf>
    <xf numFmtId="164" fontId="41" fillId="0" borderId="33" xfId="1" applyNumberFormat="1" applyFont="1" applyFill="1" applyBorder="1" applyAlignment="1">
      <alignment horizontal="right" vertical="center"/>
    </xf>
    <xf numFmtId="1" fontId="10" fillId="0" borderId="32" xfId="0" applyNumberFormat="1" applyFont="1" applyFill="1" applyBorder="1" applyAlignment="1">
      <alignment horizontal="center" vertical="center"/>
    </xf>
    <xf numFmtId="164" fontId="10" fillId="0" borderId="32" xfId="1" applyNumberFormat="1" applyFont="1" applyFill="1" applyBorder="1" applyAlignment="1">
      <alignment horizontal="center" vertical="center"/>
    </xf>
    <xf numFmtId="0" fontId="10" fillId="0" borderId="32" xfId="1" applyNumberFormat="1" applyFont="1" applyFill="1" applyBorder="1" applyAlignment="1">
      <alignment horizontal="center" vertical="center"/>
    </xf>
    <xf numFmtId="1" fontId="42" fillId="0" borderId="2" xfId="0" applyNumberFormat="1" applyFont="1" applyFill="1" applyBorder="1" applyAlignment="1">
      <alignment horizontal="center" vertical="center"/>
    </xf>
    <xf numFmtId="0" fontId="36" fillId="0" borderId="0" xfId="0" applyFont="1"/>
    <xf numFmtId="0" fontId="33" fillId="0" borderId="1" xfId="0" applyFont="1" applyFill="1" applyBorder="1" applyAlignment="1">
      <alignment vertical="center"/>
    </xf>
    <xf numFmtId="0" fontId="1" fillId="0" borderId="6" xfId="0" quotePrefix="1" applyFont="1" applyFill="1" applyBorder="1" applyAlignment="1">
      <alignment horizontal="center"/>
    </xf>
    <xf numFmtId="0" fontId="2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center"/>
    </xf>
    <xf numFmtId="165" fontId="9" fillId="15" borderId="34" xfId="1" applyNumberFormat="1" applyFont="1" applyFill="1" applyBorder="1" applyAlignment="1">
      <alignment horizontal="center" vertical="center" wrapText="1"/>
    </xf>
    <xf numFmtId="0" fontId="9" fillId="15" borderId="34" xfId="0" applyFont="1" applyFill="1" applyBorder="1" applyAlignment="1">
      <alignment horizontal="center" vertical="center" wrapText="1"/>
    </xf>
    <xf numFmtId="0" fontId="11" fillId="0" borderId="0" xfId="4" applyNumberFormat="1"/>
    <xf numFmtId="0" fontId="0" fillId="0" borderId="0" xfId="0" applyNumberFormat="1"/>
    <xf numFmtId="0" fontId="33" fillId="0" borderId="1" xfId="0" applyFont="1" applyFill="1" applyBorder="1" applyAlignment="1">
      <alignment horizontal="left" vertical="center"/>
    </xf>
    <xf numFmtId="1" fontId="1" fillId="0" borderId="0" xfId="0" quotePrefix="1" applyNumberFormat="1" applyFont="1" applyFill="1" applyBorder="1" applyAlignment="1">
      <alignment horizontal="center"/>
    </xf>
    <xf numFmtId="0" fontId="6" fillId="0" borderId="0" xfId="0" applyFont="1" applyBorder="1"/>
    <xf numFmtId="0" fontId="0" fillId="0" borderId="0" xfId="0" applyAlignment="1">
      <alignment vertical="center"/>
    </xf>
    <xf numFmtId="0" fontId="8" fillId="16" borderId="34" xfId="3" applyFont="1" applyFill="1" applyBorder="1" applyAlignment="1">
      <alignment vertical="center"/>
    </xf>
    <xf numFmtId="0" fontId="35" fillId="18" borderId="34" xfId="0" applyFont="1" applyFill="1" applyBorder="1" applyAlignment="1">
      <alignment horizontal="center"/>
    </xf>
    <xf numFmtId="49" fontId="35" fillId="18" borderId="34" xfId="0" applyNumberFormat="1" applyFont="1" applyFill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34" xfId="0" applyNumberFormat="1" applyBorder="1" applyAlignment="1">
      <alignment horizontal="left"/>
    </xf>
    <xf numFmtId="49" fontId="0" fillId="0" borderId="34" xfId="0" applyNumberFormat="1" applyBorder="1" applyAlignment="1">
      <alignment horizontal="left"/>
    </xf>
    <xf numFmtId="49" fontId="0" fillId="0" borderId="0" xfId="0" applyNumberFormat="1"/>
    <xf numFmtId="0" fontId="33" fillId="0" borderId="5" xfId="0" applyFont="1" applyFill="1" applyBorder="1" applyAlignment="1">
      <alignment horizontal="left" vertical="center"/>
    </xf>
    <xf numFmtId="1" fontId="1" fillId="0" borderId="6" xfId="0" quotePrefix="1" applyNumberFormat="1" applyFont="1" applyFill="1" applyBorder="1" applyAlignment="1">
      <alignment horizontal="center"/>
    </xf>
    <xf numFmtId="0" fontId="6" fillId="0" borderId="6" xfId="0" applyFont="1" applyBorder="1"/>
    <xf numFmtId="0" fontId="7" fillId="0" borderId="6" xfId="0" applyFont="1" applyFill="1" applyBorder="1" applyAlignment="1">
      <alignment horizontal="center" vertical="center"/>
    </xf>
    <xf numFmtId="0" fontId="9" fillId="17" borderId="34" xfId="0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/>
    </xf>
    <xf numFmtId="43" fontId="4" fillId="0" borderId="0" xfId="1" quotePrefix="1" applyFont="1" applyFill="1" applyBorder="1" applyAlignment="1">
      <alignment horizontal="center"/>
    </xf>
    <xf numFmtId="43" fontId="1" fillId="0" borderId="0" xfId="1" quotePrefix="1" applyFont="1" applyFill="1" applyBorder="1" applyAlignment="1">
      <alignment horizontal="center"/>
    </xf>
    <xf numFmtId="43" fontId="1" fillId="0" borderId="6" xfId="1" quotePrefix="1" applyFont="1" applyFill="1" applyBorder="1" applyAlignment="1">
      <alignment horizontal="center"/>
    </xf>
    <xf numFmtId="43" fontId="9" fillId="15" borderId="34" xfId="1" applyFont="1" applyFill="1" applyBorder="1" applyAlignment="1">
      <alignment horizontal="center" vertical="center" wrapText="1"/>
    </xf>
    <xf numFmtId="43" fontId="10" fillId="0" borderId="31" xfId="1" applyFont="1" applyFill="1" applyBorder="1" applyAlignment="1">
      <alignment horizontal="center" vertical="center"/>
    </xf>
    <xf numFmtId="43" fontId="10" fillId="0" borderId="2" xfId="1" applyFont="1" applyFill="1" applyBorder="1" applyAlignment="1">
      <alignment horizontal="center" vertical="center"/>
    </xf>
    <xf numFmtId="43" fontId="10" fillId="0" borderId="32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/>
    </xf>
    <xf numFmtId="43" fontId="37" fillId="0" borderId="0" xfId="1" applyFont="1" applyBorder="1" applyAlignment="1">
      <alignment horizontal="center"/>
    </xf>
    <xf numFmtId="43" fontId="8" fillId="16" borderId="34" xfId="1" applyFont="1" applyFill="1" applyBorder="1" applyAlignment="1">
      <alignment horizontal="center" vertical="center"/>
    </xf>
    <xf numFmtId="43" fontId="0" fillId="0" borderId="0" xfId="1" applyFont="1" applyAlignment="1">
      <alignment horizontal="center"/>
    </xf>
    <xf numFmtId="0" fontId="40" fillId="0" borderId="0" xfId="0" applyFont="1" applyAlignment="1">
      <alignment vertical="center"/>
    </xf>
    <xf numFmtId="0" fontId="40" fillId="0" borderId="0" xfId="0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16" borderId="34" xfId="3" applyFont="1" applyFill="1" applyBorder="1" applyAlignment="1">
      <alignment horizontal="center" vertical="center"/>
    </xf>
    <xf numFmtId="9" fontId="8" fillId="16" borderId="34" xfId="5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0" fontId="1" fillId="0" borderId="6" xfId="0" quotePrefix="1" applyFont="1" applyFill="1" applyBorder="1" applyAlignment="1">
      <alignment horizontal="left"/>
    </xf>
    <xf numFmtId="1" fontId="10" fillId="0" borderId="31" xfId="0" applyNumberFormat="1" applyFont="1" applyFill="1" applyBorder="1" applyAlignment="1">
      <alignment horizontal="left" vertical="center"/>
    </xf>
    <xf numFmtId="1" fontId="10" fillId="0" borderId="2" xfId="0" applyNumberFormat="1" applyFont="1" applyFill="1" applyBorder="1" applyAlignment="1">
      <alignment horizontal="left" vertical="center"/>
    </xf>
    <xf numFmtId="1" fontId="10" fillId="0" borderId="32" xfId="0" applyNumberFormat="1" applyFont="1" applyFill="1" applyBorder="1" applyAlignment="1">
      <alignment horizontal="left" vertical="center"/>
    </xf>
    <xf numFmtId="0" fontId="11" fillId="0" borderId="0" xfId="4" applyAlignment="1">
      <alignment horizontal="left"/>
    </xf>
    <xf numFmtId="1" fontId="42" fillId="0" borderId="2" xfId="0" applyNumberFormat="1" applyFont="1" applyFill="1" applyBorder="1" applyAlignment="1">
      <alignment horizontal="left" vertical="center"/>
    </xf>
    <xf numFmtId="0" fontId="42" fillId="0" borderId="2" xfId="0" applyFont="1" applyFill="1" applyBorder="1" applyAlignment="1">
      <alignment horizontal="center"/>
    </xf>
    <xf numFmtId="1" fontId="42" fillId="0" borderId="2" xfId="0" applyNumberFormat="1" applyFont="1" applyFill="1" applyBorder="1" applyAlignment="1">
      <alignment horizontal="center"/>
    </xf>
    <xf numFmtId="0" fontId="42" fillId="0" borderId="2" xfId="0" applyFont="1" applyFill="1" applyBorder="1" applyAlignment="1">
      <alignment vertical="center"/>
    </xf>
    <xf numFmtId="0" fontId="42" fillId="0" borderId="2" xfId="0" applyFont="1" applyFill="1" applyBorder="1" applyAlignment="1">
      <alignment horizontal="center" vertical="center"/>
    </xf>
    <xf numFmtId="164" fontId="42" fillId="0" borderId="2" xfId="1" applyNumberFormat="1" applyFont="1" applyFill="1" applyBorder="1" applyAlignment="1">
      <alignment horizontal="center" vertical="center"/>
    </xf>
    <xf numFmtId="0" fontId="42" fillId="0" borderId="2" xfId="1" applyNumberFormat="1" applyFont="1" applyFill="1" applyBorder="1" applyAlignment="1">
      <alignment horizontal="center" vertical="center"/>
    </xf>
    <xf numFmtId="43" fontId="42" fillId="0" borderId="2" xfId="1" applyFont="1" applyFill="1" applyBorder="1" applyAlignment="1">
      <alignment horizontal="center" vertical="center"/>
    </xf>
    <xf numFmtId="1" fontId="42" fillId="0" borderId="32" xfId="0" applyNumberFormat="1" applyFont="1" applyFill="1" applyBorder="1" applyAlignment="1">
      <alignment horizontal="center" vertical="center"/>
    </xf>
    <xf numFmtId="1" fontId="42" fillId="0" borderId="32" xfId="0" applyNumberFormat="1" applyFont="1" applyFill="1" applyBorder="1" applyAlignment="1">
      <alignment horizontal="left" vertical="center"/>
    </xf>
    <xf numFmtId="0" fontId="42" fillId="0" borderId="32" xfId="0" applyFont="1" applyFill="1" applyBorder="1" applyAlignment="1">
      <alignment horizontal="center"/>
    </xf>
    <xf numFmtId="0" fontId="42" fillId="0" borderId="32" xfId="0" applyFont="1" applyFill="1" applyBorder="1" applyAlignment="1">
      <alignment vertical="center"/>
    </xf>
    <xf numFmtId="0" fontId="42" fillId="0" borderId="32" xfId="0" applyFont="1" applyFill="1" applyBorder="1" applyAlignment="1">
      <alignment horizontal="center" vertical="center"/>
    </xf>
    <xf numFmtId="164" fontId="42" fillId="0" borderId="32" xfId="1" applyNumberFormat="1" applyFont="1" applyFill="1" applyBorder="1" applyAlignment="1">
      <alignment horizontal="center" vertical="center"/>
    </xf>
    <xf numFmtId="0" fontId="42" fillId="0" borderId="32" xfId="1" applyNumberFormat="1" applyFont="1" applyFill="1" applyBorder="1" applyAlignment="1">
      <alignment horizontal="center" vertical="center"/>
    </xf>
    <xf numFmtId="43" fontId="42" fillId="0" borderId="32" xfId="1" applyFont="1" applyFill="1" applyBorder="1" applyAlignment="1">
      <alignment horizontal="center" vertical="center"/>
    </xf>
    <xf numFmtId="43" fontId="3" fillId="15" borderId="34" xfId="1" applyFont="1" applyFill="1" applyBorder="1" applyAlignment="1">
      <alignment horizontal="center" vertical="center" wrapText="1"/>
    </xf>
    <xf numFmtId="43" fontId="1" fillId="0" borderId="0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43" fontId="3" fillId="0" borderId="4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3" fontId="42" fillId="0" borderId="31" xfId="1" applyFont="1" applyBorder="1" applyAlignment="1">
      <alignment vertical="center"/>
    </xf>
    <xf numFmtId="43" fontId="42" fillId="0" borderId="2" xfId="1" applyFont="1" applyBorder="1" applyAlignment="1">
      <alignment vertical="center"/>
    </xf>
    <xf numFmtId="43" fontId="42" fillId="0" borderId="32" xfId="1" applyFont="1" applyBorder="1" applyAlignment="1">
      <alignment vertical="center"/>
    </xf>
    <xf numFmtId="0" fontId="0" fillId="0" borderId="35" xfId="0" applyBorder="1" applyAlignment="1">
      <alignment vertical="center"/>
    </xf>
    <xf numFmtId="43" fontId="34" fillId="0" borderId="0" xfId="1" applyNumberFormat="1" applyFont="1" applyFill="1" applyAlignment="1">
      <alignment vertical="center"/>
    </xf>
    <xf numFmtId="0" fontId="42" fillId="0" borderId="2" xfId="0" applyFont="1" applyFill="1" applyBorder="1" applyAlignment="1">
      <alignment horizontal="left"/>
    </xf>
    <xf numFmtId="1" fontId="42" fillId="0" borderId="2" xfId="0" applyNumberFormat="1" applyFont="1" applyFill="1" applyBorder="1" applyAlignment="1">
      <alignment horizontal="left"/>
    </xf>
    <xf numFmtId="0" fontId="42" fillId="0" borderId="32" xfId="0" applyFont="1" applyFill="1" applyBorder="1" applyAlignment="1">
      <alignment horizontal="left"/>
    </xf>
    <xf numFmtId="43" fontId="42" fillId="0" borderId="2" xfId="1" applyNumberFormat="1" applyFont="1" applyBorder="1" applyAlignment="1">
      <alignment vertical="center"/>
    </xf>
    <xf numFmtId="0" fontId="0" fillId="0" borderId="36" xfId="0" applyBorder="1" applyAlignment="1">
      <alignment vertical="center"/>
    </xf>
    <xf numFmtId="0" fontId="8" fillId="16" borderId="34" xfId="3" applyFont="1" applyFill="1" applyBorder="1" applyAlignment="1">
      <alignment horizontal="center" vertical="center"/>
    </xf>
    <xf numFmtId="0" fontId="8" fillId="16" borderId="34" xfId="3" applyFont="1" applyFill="1" applyBorder="1" applyAlignment="1">
      <alignment horizontal="center" vertical="center" wrapText="1"/>
    </xf>
    <xf numFmtId="0" fontId="8" fillId="16" borderId="31" xfId="3" applyFont="1" applyFill="1" applyBorder="1" applyAlignment="1">
      <alignment horizontal="center" vertical="center" wrapText="1"/>
    </xf>
    <xf numFmtId="0" fontId="8" fillId="16" borderId="32" xfId="3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3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0" fontId="20" fillId="0" borderId="7" xfId="0" quotePrefix="1" applyFont="1" applyBorder="1" applyAlignment="1">
      <alignment horizontal="center" vertical="center"/>
    </xf>
    <xf numFmtId="0" fontId="20" fillId="0" borderId="8" xfId="0" quotePrefix="1" applyFont="1" applyBorder="1" applyAlignment="1">
      <alignment horizontal="center" vertical="center"/>
    </xf>
    <xf numFmtId="0" fontId="20" fillId="0" borderId="9" xfId="0" quotePrefix="1" applyFont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quotePrefix="1" applyFont="1" applyFill="1" applyBorder="1" applyAlignment="1">
      <alignment horizontal="center" vertical="center"/>
    </xf>
    <xf numFmtId="0" fontId="21" fillId="2" borderId="9" xfId="0" quotePrefix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quotePrefix="1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13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4" fillId="0" borderId="0" xfId="0" quotePrefix="1" applyFont="1" applyAlignment="1">
      <alignment horizontal="center"/>
    </xf>
    <xf numFmtId="0" fontId="44" fillId="0" borderId="0" xfId="0" applyFont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9" fontId="18" fillId="4" borderId="28" xfId="0" applyNumberFormat="1" applyFont="1" applyFill="1" applyBorder="1" applyAlignment="1">
      <alignment horizontal="center"/>
    </xf>
    <xf numFmtId="9" fontId="18" fillId="4" borderId="39" xfId="0" applyNumberFormat="1" applyFont="1" applyFill="1" applyBorder="1" applyAlignment="1">
      <alignment horizontal="center"/>
    </xf>
    <xf numFmtId="9" fontId="18" fillId="6" borderId="28" xfId="0" applyNumberFormat="1" applyFont="1" applyFill="1" applyBorder="1" applyAlignment="1">
      <alignment horizontal="center"/>
    </xf>
    <xf numFmtId="9" fontId="18" fillId="6" borderId="39" xfId="0" applyNumberFormat="1" applyFont="1" applyFill="1" applyBorder="1" applyAlignment="1">
      <alignment horizontal="center"/>
    </xf>
    <xf numFmtId="9" fontId="19" fillId="6" borderId="28" xfId="0" applyNumberFormat="1" applyFont="1" applyFill="1" applyBorder="1" applyAlignment="1">
      <alignment horizontal="center"/>
    </xf>
    <xf numFmtId="9" fontId="19" fillId="6" borderId="39" xfId="0" applyNumberFormat="1" applyFont="1" applyFill="1" applyBorder="1" applyAlignment="1">
      <alignment horizontal="center"/>
    </xf>
    <xf numFmtId="9" fontId="18" fillId="7" borderId="28" xfId="0" applyNumberFormat="1" applyFont="1" applyFill="1" applyBorder="1" applyAlignment="1">
      <alignment horizontal="center"/>
    </xf>
    <xf numFmtId="9" fontId="18" fillId="7" borderId="39" xfId="0" applyNumberFormat="1" applyFont="1" applyFill="1" applyBorder="1" applyAlignment="1">
      <alignment horizontal="center"/>
    </xf>
  </cellXfs>
  <cellStyles count="6">
    <cellStyle name="Comma 2" xfId="2"/>
    <cellStyle name="Normal" xfId="0" builtinId="0"/>
    <cellStyle name="Normal 2" xfId="3"/>
    <cellStyle name="Normal 3" xfId="4"/>
    <cellStyle name="Porcentagem" xfId="5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209550</xdr:rowOff>
    </xdr:from>
    <xdr:to>
      <xdr:col>2</xdr:col>
      <xdr:colOff>133350</xdr:colOff>
      <xdr:row>5</xdr:row>
      <xdr:rowOff>38100</xdr:rowOff>
    </xdr:to>
    <xdr:pic>
      <xdr:nvPicPr>
        <xdr:cNvPr id="2290" name="Picture 55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9550"/>
          <a:ext cx="1019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s4587/AppData/Local/Microsoft/Windows/Temporary%20Internet%20Files/Content.Outlook/CFW0H8P6/FCI%2001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s4587/AppData/Local/Microsoft/Windows/Temporary%20Internet%20Files/Content.Outlook/CFW0H8P6/List0316%20Takeda_Comer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VENDA"/>
      <sheetName val="IMPORT DIRETA"/>
      <sheetName val="FCI´S"/>
      <sheetName val="SEM FCI"/>
      <sheetName val="Sheet2"/>
    </sheetNames>
    <sheetDataSet>
      <sheetData sheetId="0"/>
      <sheetData sheetId="1"/>
      <sheetData sheetId="2"/>
      <sheetData sheetId="3">
        <row r="1">
          <cell r="A1" t="str">
            <v>Material</v>
          </cell>
          <cell r="B1" t="str">
            <v>DESCRIÇÃO</v>
          </cell>
          <cell r="C1" t="str">
            <v>Data Composição</v>
          </cell>
          <cell r="D1" t="str">
            <v>Val. Op. Saída</v>
          </cell>
          <cell r="E1" t="str">
            <v>Vl. Importac</v>
          </cell>
          <cell r="F1" t="str">
            <v>% Conteúdo Imp</v>
          </cell>
          <cell r="G1" t="str">
            <v>CST ATUAL</v>
          </cell>
        </row>
        <row r="2">
          <cell r="A2">
            <v>6033224</v>
          </cell>
          <cell r="B2" t="str">
            <v>ALBOCRESIL GEL 50G</v>
          </cell>
          <cell r="C2" t="str">
            <v>01.03.2016</v>
          </cell>
          <cell r="D2">
            <v>13.76</v>
          </cell>
          <cell r="E2">
            <v>0.27</v>
          </cell>
          <cell r="F2">
            <v>1.93</v>
          </cell>
          <cell r="G2">
            <v>5</v>
          </cell>
        </row>
        <row r="3">
          <cell r="A3">
            <v>6033225</v>
          </cell>
          <cell r="B3" t="str">
            <v>ALBOCRESIL 6 OVULOS</v>
          </cell>
          <cell r="C3" t="str">
            <v>01.03.2016</v>
          </cell>
          <cell r="D3">
            <v>3.87</v>
          </cell>
          <cell r="E3">
            <v>0.36</v>
          </cell>
          <cell r="F3">
            <v>3.96</v>
          </cell>
          <cell r="G3">
            <v>5</v>
          </cell>
        </row>
        <row r="4">
          <cell r="A4">
            <v>6033226</v>
          </cell>
          <cell r="B4" t="str">
            <v>ALBOCRESIL SOL ( GOTAS ) 12ML</v>
          </cell>
          <cell r="C4" t="str">
            <v>01.03.2016</v>
          </cell>
          <cell r="D4">
            <v>13.87</v>
          </cell>
          <cell r="E4">
            <v>0.42</v>
          </cell>
          <cell r="F4">
            <v>2.97</v>
          </cell>
          <cell r="G4">
            <v>5</v>
          </cell>
        </row>
        <row r="5">
          <cell r="A5">
            <v>6033231</v>
          </cell>
          <cell r="B5" t="str">
            <v>AGIOLAX GRAN 100G</v>
          </cell>
          <cell r="C5" t="str">
            <v>01.03.2016</v>
          </cell>
          <cell r="D5">
            <v>46.7</v>
          </cell>
          <cell r="E5">
            <v>19.62</v>
          </cell>
          <cell r="F5">
            <v>84.79</v>
          </cell>
          <cell r="G5">
            <v>3</v>
          </cell>
        </row>
        <row r="6">
          <cell r="A6">
            <v>6033232</v>
          </cell>
          <cell r="B6" t="str">
            <v>AGIOLAX GRAN 250G</v>
          </cell>
          <cell r="C6" t="str">
            <v>01.03.2016</v>
          </cell>
          <cell r="D6">
            <v>99.95</v>
          </cell>
          <cell r="E6">
            <v>46.99</v>
          </cell>
          <cell r="F6">
            <v>47.29</v>
          </cell>
          <cell r="G6">
            <v>3</v>
          </cell>
        </row>
        <row r="7">
          <cell r="A7">
            <v>6033233</v>
          </cell>
          <cell r="B7" t="str">
            <v>PANTOZOL 20MG CX 28 CPR</v>
          </cell>
          <cell r="C7" t="str">
            <v>01.03.2016</v>
          </cell>
          <cell r="D7">
            <v>94.15</v>
          </cell>
          <cell r="E7">
            <v>11.05</v>
          </cell>
          <cell r="F7">
            <v>11.88</v>
          </cell>
          <cell r="G7">
            <v>5</v>
          </cell>
        </row>
        <row r="8">
          <cell r="A8">
            <v>6033235</v>
          </cell>
          <cell r="B8" t="str">
            <v>EPAREMA CX 20 DRGS</v>
          </cell>
          <cell r="C8" t="str">
            <v>01.03.2016</v>
          </cell>
          <cell r="D8">
            <v>14.8</v>
          </cell>
          <cell r="E8">
            <v>7.0000000000000007E-2</v>
          </cell>
          <cell r="F8">
            <v>0.47</v>
          </cell>
          <cell r="G8">
            <v>5</v>
          </cell>
        </row>
        <row r="9">
          <cell r="A9">
            <v>6033236</v>
          </cell>
          <cell r="B9" t="str">
            <v>XXEPAREMA SOL FRASCO 200ML DESC</v>
          </cell>
          <cell r="C9" t="str">
            <v>01.03.2016</v>
          </cell>
          <cell r="D9">
            <v>25.83</v>
          </cell>
          <cell r="E9">
            <v>0.04</v>
          </cell>
          <cell r="F9">
            <v>0.16</v>
          </cell>
          <cell r="G9">
            <v>5</v>
          </cell>
        </row>
        <row r="10">
          <cell r="A10">
            <v>6033237</v>
          </cell>
          <cell r="B10" t="str">
            <v>LEGALON SUSP 100ML (64mg/5ml)</v>
          </cell>
          <cell r="C10" t="str">
            <v>01.03.2016</v>
          </cell>
          <cell r="D10">
            <v>28.18</v>
          </cell>
          <cell r="E10">
            <v>7.3</v>
          </cell>
          <cell r="F10">
            <v>26.05</v>
          </cell>
          <cell r="G10">
            <v>5</v>
          </cell>
        </row>
        <row r="11">
          <cell r="A11">
            <v>6033239</v>
          </cell>
          <cell r="B11" t="str">
            <v>RIOPAN SUSP 240ML</v>
          </cell>
          <cell r="C11" t="str">
            <v>01.03.2016</v>
          </cell>
          <cell r="D11">
            <v>13.69</v>
          </cell>
          <cell r="E11">
            <v>0.4</v>
          </cell>
          <cell r="F11">
            <v>2.93</v>
          </cell>
          <cell r="G11">
            <v>5</v>
          </cell>
        </row>
        <row r="12">
          <cell r="A12">
            <v>6033240</v>
          </cell>
          <cell r="B12" t="str">
            <v>LEGALON 90MG 2 BL X 15 DRG</v>
          </cell>
          <cell r="C12" t="str">
            <v>01.03.2016</v>
          </cell>
          <cell r="D12">
            <v>44.81</v>
          </cell>
          <cell r="E12">
            <v>14.78</v>
          </cell>
          <cell r="F12">
            <v>33.18</v>
          </cell>
          <cell r="G12">
            <v>5</v>
          </cell>
        </row>
        <row r="13">
          <cell r="A13">
            <v>6033241</v>
          </cell>
          <cell r="B13" t="str">
            <v>TEBONIN 40MG 2 BL X 15 CPR</v>
          </cell>
          <cell r="C13" t="str">
            <v>01.03.2016</v>
          </cell>
          <cell r="D13">
            <v>54</v>
          </cell>
          <cell r="E13">
            <v>5.61</v>
          </cell>
          <cell r="F13">
            <v>11.38</v>
          </cell>
          <cell r="G13">
            <v>5</v>
          </cell>
        </row>
        <row r="14">
          <cell r="A14">
            <v>6033243</v>
          </cell>
          <cell r="B14" t="str">
            <v>DRAMIN 40 BL X 10 CPR</v>
          </cell>
          <cell r="C14" t="str">
            <v>01.03.2016</v>
          </cell>
          <cell r="D14">
            <v>108.39</v>
          </cell>
          <cell r="E14">
            <v>0.92</v>
          </cell>
          <cell r="F14">
            <v>0.83</v>
          </cell>
          <cell r="G14">
            <v>5</v>
          </cell>
        </row>
        <row r="15">
          <cell r="A15">
            <v>6033247</v>
          </cell>
          <cell r="B15" t="str">
            <v>RIOPAN PLUS CX 20 CPR</v>
          </cell>
          <cell r="C15" t="str">
            <v>01.03.2016</v>
          </cell>
          <cell r="D15">
            <v>17.2</v>
          </cell>
          <cell r="E15">
            <v>0.69</v>
          </cell>
          <cell r="F15">
            <v>4.0199999999999996</v>
          </cell>
          <cell r="G15">
            <v>5</v>
          </cell>
        </row>
        <row r="16">
          <cell r="A16">
            <v>6033248</v>
          </cell>
          <cell r="B16" t="str">
            <v>RIOPAN PLUS SUSP 240ML</v>
          </cell>
          <cell r="C16" t="str">
            <v>01.03.2016</v>
          </cell>
          <cell r="D16">
            <v>18.48</v>
          </cell>
          <cell r="E16">
            <v>0.68</v>
          </cell>
          <cell r="F16">
            <v>3.69</v>
          </cell>
          <cell r="G16">
            <v>5</v>
          </cell>
        </row>
        <row r="17">
          <cell r="A17">
            <v>6033250</v>
          </cell>
          <cell r="B17" t="str">
            <v>XXEPAREMA CX 60 FLACONETES DESC</v>
          </cell>
          <cell r="C17" t="str">
            <v>01.03.2016</v>
          </cell>
          <cell r="D17">
            <v>104.68</v>
          </cell>
          <cell r="E17">
            <v>0.09</v>
          </cell>
          <cell r="F17">
            <v>0.09</v>
          </cell>
          <cell r="G17">
            <v>5</v>
          </cell>
        </row>
        <row r="18">
          <cell r="A18">
            <v>6033251</v>
          </cell>
          <cell r="B18" t="str">
            <v>TEBONIN 80MG 2 BL X 10 CPR</v>
          </cell>
          <cell r="C18" t="str">
            <v>01.03.2016</v>
          </cell>
          <cell r="D18">
            <v>59.91</v>
          </cell>
          <cell r="E18">
            <v>7.16</v>
          </cell>
          <cell r="F18">
            <v>12.02</v>
          </cell>
          <cell r="G18">
            <v>5</v>
          </cell>
        </row>
        <row r="19">
          <cell r="A19">
            <v>6033253</v>
          </cell>
          <cell r="B19" t="str">
            <v>PANTOZOL 40MG CX 7 CPR</v>
          </cell>
          <cell r="C19" t="str">
            <v>01.03.2016</v>
          </cell>
          <cell r="D19">
            <v>49.3</v>
          </cell>
          <cell r="E19">
            <v>5.12</v>
          </cell>
          <cell r="F19">
            <v>10.64</v>
          </cell>
          <cell r="G19">
            <v>5</v>
          </cell>
        </row>
        <row r="20">
          <cell r="A20">
            <v>6033254</v>
          </cell>
          <cell r="B20" t="str">
            <v>PANTOZOL 40MG CX 14 CPR</v>
          </cell>
          <cell r="C20" t="str">
            <v>01.03.2016</v>
          </cell>
          <cell r="D20">
            <v>90.28</v>
          </cell>
          <cell r="E20">
            <v>10.220000000000001</v>
          </cell>
          <cell r="F20">
            <v>11.6</v>
          </cell>
          <cell r="G20">
            <v>5</v>
          </cell>
        </row>
        <row r="21">
          <cell r="A21">
            <v>6033255</v>
          </cell>
          <cell r="B21" t="str">
            <v>PROCTYL POM 30G</v>
          </cell>
          <cell r="C21" t="str">
            <v>01.03.2016</v>
          </cell>
          <cell r="D21">
            <v>31.34</v>
          </cell>
          <cell r="E21">
            <v>0.26</v>
          </cell>
          <cell r="F21">
            <v>0.81</v>
          </cell>
          <cell r="G21">
            <v>5</v>
          </cell>
        </row>
        <row r="22">
          <cell r="A22">
            <v>6033258</v>
          </cell>
          <cell r="B22" t="str">
            <v>NORIPURUM IM INJ 5 AMP 2ML</v>
          </cell>
          <cell r="C22" t="str">
            <v>01.03.2016</v>
          </cell>
          <cell r="D22">
            <v>40.909999999999997</v>
          </cell>
          <cell r="E22">
            <v>1.08</v>
          </cell>
          <cell r="F22">
            <v>2.59</v>
          </cell>
          <cell r="G22">
            <v>5</v>
          </cell>
        </row>
        <row r="23">
          <cell r="A23">
            <v>6033259</v>
          </cell>
          <cell r="B23" t="str">
            <v>PANTOZOL 40MG CX 28 CPR</v>
          </cell>
          <cell r="C23" t="str">
            <v>01.03.2016</v>
          </cell>
          <cell r="D23">
            <v>165.91</v>
          </cell>
          <cell r="E23">
            <v>20.46</v>
          </cell>
          <cell r="F23">
            <v>12.48</v>
          </cell>
          <cell r="G23">
            <v>5</v>
          </cell>
        </row>
        <row r="24">
          <cell r="A24">
            <v>6033260</v>
          </cell>
          <cell r="B24" t="str">
            <v>HIDRAFIX SOL FRAMBOESA 250ML</v>
          </cell>
          <cell r="C24" t="str">
            <v>01.03.2016</v>
          </cell>
          <cell r="D24">
            <v>7.93</v>
          </cell>
          <cell r="E24">
            <v>0.03</v>
          </cell>
          <cell r="F24">
            <v>0.37</v>
          </cell>
          <cell r="G24">
            <v>5</v>
          </cell>
        </row>
        <row r="25">
          <cell r="A25">
            <v>6033261</v>
          </cell>
          <cell r="B25" t="str">
            <v>HIDRAFIX SOL LARANJA 250ML</v>
          </cell>
          <cell r="C25" t="str">
            <v>01.03.2016</v>
          </cell>
          <cell r="D25">
            <v>7.93</v>
          </cell>
          <cell r="E25">
            <v>0.03</v>
          </cell>
          <cell r="F25">
            <v>0.37</v>
          </cell>
          <cell r="G25">
            <v>5</v>
          </cell>
        </row>
        <row r="26">
          <cell r="A26">
            <v>6033263</v>
          </cell>
          <cell r="B26" t="str">
            <v>HIDRAFIX 90 SOL 250ML</v>
          </cell>
          <cell r="C26" t="str">
            <v>01.03.2016</v>
          </cell>
          <cell r="D26">
            <v>7.93</v>
          </cell>
          <cell r="E26">
            <v>0.02</v>
          </cell>
          <cell r="F26">
            <v>0.25</v>
          </cell>
          <cell r="G26">
            <v>5</v>
          </cell>
        </row>
        <row r="27">
          <cell r="A27">
            <v>6033264</v>
          </cell>
          <cell r="B27" t="str">
            <v>PANTOZOL 20MG CX 7 CPR</v>
          </cell>
          <cell r="C27" t="str">
            <v>01.03.2016</v>
          </cell>
          <cell r="D27">
            <v>29.42</v>
          </cell>
          <cell r="E27">
            <v>2.75</v>
          </cell>
          <cell r="F27">
            <v>9.58</v>
          </cell>
          <cell r="G27">
            <v>5</v>
          </cell>
        </row>
        <row r="28">
          <cell r="A28">
            <v>6033265</v>
          </cell>
          <cell r="B28" t="str">
            <v>PANTOZOL 20MG CX 14 CPR</v>
          </cell>
          <cell r="C28" t="str">
            <v>01.03.2016</v>
          </cell>
          <cell r="D28">
            <v>50.77</v>
          </cell>
          <cell r="E28">
            <v>5.5</v>
          </cell>
          <cell r="F28">
            <v>11.1</v>
          </cell>
          <cell r="G28">
            <v>5</v>
          </cell>
        </row>
        <row r="29">
          <cell r="A29">
            <v>6033266</v>
          </cell>
          <cell r="B29" t="str">
            <v>LEGALON 180MG 2 BL X 10 CAP</v>
          </cell>
          <cell r="C29" t="str">
            <v>01.03.2016</v>
          </cell>
          <cell r="D29">
            <v>60.75</v>
          </cell>
          <cell r="E29">
            <v>20.03</v>
          </cell>
          <cell r="F29">
            <v>33.159999999999997</v>
          </cell>
          <cell r="G29">
            <v>5</v>
          </cell>
        </row>
        <row r="30">
          <cell r="A30">
            <v>6033270</v>
          </cell>
          <cell r="B30" t="str">
            <v>TEBONIN 120MG 2 BL X 10 CPR</v>
          </cell>
          <cell r="C30" t="str">
            <v>01.03.2016</v>
          </cell>
          <cell r="D30">
            <v>86.02</v>
          </cell>
          <cell r="E30">
            <v>10.74</v>
          </cell>
          <cell r="F30">
            <v>12.55</v>
          </cell>
          <cell r="G30">
            <v>5</v>
          </cell>
        </row>
        <row r="31">
          <cell r="A31">
            <v>6033274</v>
          </cell>
          <cell r="B31" t="str">
            <v>XXVENALOT CX 60 DRGS DESC</v>
          </cell>
          <cell r="C31" t="str">
            <v>01.03.2016</v>
          </cell>
          <cell r="D31">
            <v>52.26</v>
          </cell>
          <cell r="E31">
            <v>1.56</v>
          </cell>
          <cell r="F31">
            <v>3.04</v>
          </cell>
          <cell r="G31">
            <v>5</v>
          </cell>
        </row>
        <row r="32">
          <cell r="A32">
            <v>6033276</v>
          </cell>
          <cell r="B32" t="str">
            <v>MESACOL 400MG 3 BL X 10 CPR</v>
          </cell>
          <cell r="C32" t="str">
            <v>01.03.2016</v>
          </cell>
          <cell r="D32">
            <v>68.83</v>
          </cell>
          <cell r="E32">
            <v>0.22</v>
          </cell>
          <cell r="F32">
            <v>0.33</v>
          </cell>
          <cell r="G32">
            <v>5</v>
          </cell>
        </row>
        <row r="33">
          <cell r="A33">
            <v>6033277</v>
          </cell>
          <cell r="B33" t="str">
            <v>MESACOL 800MG 3 BL X 10 CPR</v>
          </cell>
          <cell r="C33" t="str">
            <v>01.03.2016</v>
          </cell>
          <cell r="D33">
            <v>109.25</v>
          </cell>
          <cell r="E33">
            <v>0.43</v>
          </cell>
          <cell r="F33">
            <v>0.4</v>
          </cell>
          <cell r="G33">
            <v>5</v>
          </cell>
        </row>
        <row r="34">
          <cell r="A34">
            <v>6033278</v>
          </cell>
          <cell r="B34" t="str">
            <v>MESACOL 250MG 2 BL 5 SUP</v>
          </cell>
          <cell r="C34" t="str">
            <v>01.03.2016</v>
          </cell>
          <cell r="D34">
            <v>21.8</v>
          </cell>
          <cell r="E34">
            <v>0.15</v>
          </cell>
          <cell r="F34">
            <v>0.7</v>
          </cell>
          <cell r="G34">
            <v>5</v>
          </cell>
        </row>
        <row r="35">
          <cell r="A35">
            <v>6033279</v>
          </cell>
          <cell r="B35" t="str">
            <v>MESACOL 500MG 2 BL 5 SUP</v>
          </cell>
          <cell r="C35" t="str">
            <v>01.03.2016</v>
          </cell>
          <cell r="D35">
            <v>43.64</v>
          </cell>
          <cell r="E35">
            <v>0.19</v>
          </cell>
          <cell r="F35">
            <v>0.44</v>
          </cell>
          <cell r="G35">
            <v>5</v>
          </cell>
        </row>
        <row r="36">
          <cell r="A36">
            <v>6033282</v>
          </cell>
          <cell r="B36" t="str">
            <v>DRAMIN SOL 120 ML</v>
          </cell>
          <cell r="C36" t="str">
            <v>01.03.2016</v>
          </cell>
          <cell r="D36">
            <v>16.07</v>
          </cell>
          <cell r="E36">
            <v>0.1</v>
          </cell>
          <cell r="F36">
            <v>0.61</v>
          </cell>
          <cell r="G36">
            <v>5</v>
          </cell>
        </row>
        <row r="37">
          <cell r="A37">
            <v>6033283</v>
          </cell>
          <cell r="B37" t="str">
            <v>PROCTYL POM 3G x 10 BG</v>
          </cell>
          <cell r="C37" t="str">
            <v>01.03.2016</v>
          </cell>
          <cell r="D37">
            <v>31.34</v>
          </cell>
          <cell r="E37">
            <v>0.28999999999999998</v>
          </cell>
          <cell r="F37">
            <v>0.91</v>
          </cell>
          <cell r="G37">
            <v>5</v>
          </cell>
        </row>
        <row r="38">
          <cell r="A38">
            <v>6033287</v>
          </cell>
          <cell r="B38" t="str">
            <v>REPARIL GEL 30G</v>
          </cell>
          <cell r="C38" t="str">
            <v>01.03.2016</v>
          </cell>
          <cell r="D38">
            <v>3.08</v>
          </cell>
          <cell r="E38">
            <v>0.3</v>
          </cell>
          <cell r="F38">
            <v>9.09</v>
          </cell>
          <cell r="G38">
            <v>5</v>
          </cell>
        </row>
        <row r="39">
          <cell r="A39">
            <v>6033288</v>
          </cell>
          <cell r="B39" t="str">
            <v>REPARIL GEL 100G</v>
          </cell>
          <cell r="C39" t="str">
            <v>01.03.2016</v>
          </cell>
          <cell r="D39">
            <v>31.4</v>
          </cell>
          <cell r="E39">
            <v>1</v>
          </cell>
          <cell r="F39">
            <v>3.12</v>
          </cell>
          <cell r="G39">
            <v>5</v>
          </cell>
        </row>
        <row r="40">
          <cell r="A40">
            <v>6033289</v>
          </cell>
          <cell r="B40" t="str">
            <v>ALVESCO 80MCG 120 DOSES</v>
          </cell>
          <cell r="C40" t="str">
            <v>01.03.2016</v>
          </cell>
          <cell r="D40">
            <v>77.150000000000006</v>
          </cell>
          <cell r="E40">
            <v>24.35</v>
          </cell>
          <cell r="F40">
            <v>31.58</v>
          </cell>
          <cell r="G40">
            <v>5</v>
          </cell>
        </row>
        <row r="41">
          <cell r="A41">
            <v>6033290</v>
          </cell>
          <cell r="B41" t="str">
            <v>ALVESCO 160MCG 120 DOSES</v>
          </cell>
          <cell r="C41" t="str">
            <v>01.03.2016</v>
          </cell>
          <cell r="D41">
            <v>81.22</v>
          </cell>
          <cell r="E41">
            <v>25.36</v>
          </cell>
          <cell r="F41">
            <v>31.24</v>
          </cell>
          <cell r="G41">
            <v>5</v>
          </cell>
        </row>
        <row r="42">
          <cell r="A42">
            <v>6033293</v>
          </cell>
          <cell r="B42" t="str">
            <v>EPAREMA CX 30 BL X 4 DRAGEAS</v>
          </cell>
          <cell r="C42" t="str">
            <v>01.03.2016</v>
          </cell>
          <cell r="D42">
            <v>96.57</v>
          </cell>
          <cell r="E42">
            <v>0.45</v>
          </cell>
          <cell r="F42">
            <v>0.47</v>
          </cell>
          <cell r="G42">
            <v>5</v>
          </cell>
        </row>
        <row r="43">
          <cell r="A43">
            <v>6033294</v>
          </cell>
          <cell r="B43" t="str">
            <v>KALOBA GOTAS FRASCO 20ML</v>
          </cell>
          <cell r="C43" t="str">
            <v>01.03.2016</v>
          </cell>
          <cell r="D43">
            <v>38.78</v>
          </cell>
          <cell r="E43">
            <v>2.14</v>
          </cell>
          <cell r="F43">
            <v>6.12</v>
          </cell>
          <cell r="G43">
            <v>5</v>
          </cell>
        </row>
        <row r="44">
          <cell r="A44">
            <v>6033295</v>
          </cell>
          <cell r="B44" t="str">
            <v>KALOBA GOTAS FRASCO 50ML</v>
          </cell>
          <cell r="C44" t="str">
            <v>01.03.2016</v>
          </cell>
          <cell r="D44">
            <v>60.8</v>
          </cell>
          <cell r="E44">
            <v>5.38</v>
          </cell>
          <cell r="F44">
            <v>9.81</v>
          </cell>
          <cell r="G44">
            <v>5</v>
          </cell>
        </row>
        <row r="45">
          <cell r="A45">
            <v>6033297</v>
          </cell>
          <cell r="B45" t="str">
            <v>HIDRAFIX 90 2 FLC X 25ML</v>
          </cell>
          <cell r="C45" t="str">
            <v>01.03.2016</v>
          </cell>
          <cell r="D45">
            <v>5.77</v>
          </cell>
          <cell r="E45">
            <v>0.25</v>
          </cell>
          <cell r="F45">
            <v>4.24</v>
          </cell>
          <cell r="G45">
            <v>5</v>
          </cell>
        </row>
        <row r="46">
          <cell r="A46">
            <v>6033298</v>
          </cell>
          <cell r="B46" t="str">
            <v>HIDRAFIX FRAMBOESA CX 2 FLC</v>
          </cell>
          <cell r="C46" t="str">
            <v>01.03.2016</v>
          </cell>
          <cell r="D46">
            <v>5.77</v>
          </cell>
          <cell r="E46">
            <v>0.26</v>
          </cell>
          <cell r="F46">
            <v>4.41</v>
          </cell>
          <cell r="G46">
            <v>5</v>
          </cell>
        </row>
        <row r="47">
          <cell r="A47">
            <v>6033299</v>
          </cell>
          <cell r="B47" t="str">
            <v>HIDRAFIX LARANJA CX 2 FLC</v>
          </cell>
          <cell r="C47" t="str">
            <v>01.03.2016</v>
          </cell>
          <cell r="D47">
            <v>5.77</v>
          </cell>
          <cell r="E47">
            <v>0.26</v>
          </cell>
          <cell r="F47">
            <v>4.41</v>
          </cell>
          <cell r="G47">
            <v>5</v>
          </cell>
        </row>
        <row r="48">
          <cell r="A48">
            <v>6033300</v>
          </cell>
          <cell r="B48" t="str">
            <v>XXHIDRAFIX UVA CX 2 FLC DESC</v>
          </cell>
          <cell r="C48" t="str">
            <v>01.03.2016</v>
          </cell>
          <cell r="D48">
            <v>5.87</v>
          </cell>
          <cell r="E48">
            <v>0.1</v>
          </cell>
          <cell r="F48">
            <v>1.75</v>
          </cell>
          <cell r="G48">
            <v>5</v>
          </cell>
        </row>
        <row r="49">
          <cell r="A49">
            <v>6033301</v>
          </cell>
          <cell r="B49" t="str">
            <v>NEOSALDINA GTS 15ML</v>
          </cell>
          <cell r="C49" t="str">
            <v>01.03.2016</v>
          </cell>
          <cell r="D49">
            <v>11.53</v>
          </cell>
          <cell r="E49">
            <v>0.03</v>
          </cell>
          <cell r="F49">
            <v>0.26</v>
          </cell>
          <cell r="G49">
            <v>5</v>
          </cell>
        </row>
        <row r="50">
          <cell r="A50">
            <v>6033303</v>
          </cell>
          <cell r="B50" t="str">
            <v>XANTINON COMPLEX CX 12 FLC</v>
          </cell>
          <cell r="C50" t="str">
            <v>01.03.2016</v>
          </cell>
          <cell r="D50">
            <v>18.440000000000001</v>
          </cell>
          <cell r="E50">
            <v>2.23</v>
          </cell>
          <cell r="F50">
            <v>11.87</v>
          </cell>
          <cell r="G50">
            <v>5</v>
          </cell>
        </row>
        <row r="51">
          <cell r="A51">
            <v>6033304</v>
          </cell>
          <cell r="B51" t="str">
            <v>XANTINON COMPLEX SOL 100ML</v>
          </cell>
          <cell r="C51" t="str">
            <v>01.03.2016</v>
          </cell>
          <cell r="D51">
            <v>6.36</v>
          </cell>
          <cell r="E51">
            <v>1.27</v>
          </cell>
          <cell r="F51">
            <v>19.54</v>
          </cell>
          <cell r="G51">
            <v>5</v>
          </cell>
        </row>
        <row r="52">
          <cell r="A52">
            <v>6033305</v>
          </cell>
          <cell r="B52" t="str">
            <v>XXXANTINON CX 20 CPR DESC</v>
          </cell>
          <cell r="C52" t="str">
            <v>01.03.2016</v>
          </cell>
          <cell r="D52">
            <v>3.98</v>
          </cell>
          <cell r="E52">
            <v>0.23</v>
          </cell>
          <cell r="F52">
            <v>5.88</v>
          </cell>
          <cell r="G52">
            <v>5</v>
          </cell>
        </row>
        <row r="53">
          <cell r="A53">
            <v>6033306</v>
          </cell>
          <cell r="B53" t="str">
            <v>XANTINON CX 10 BL X 10 CPR</v>
          </cell>
          <cell r="C53" t="str">
            <v>01.03.2016</v>
          </cell>
          <cell r="D53">
            <v>17.05</v>
          </cell>
          <cell r="E53">
            <v>1.2</v>
          </cell>
          <cell r="F53">
            <v>6.89</v>
          </cell>
          <cell r="G53">
            <v>5</v>
          </cell>
        </row>
        <row r="54">
          <cell r="A54">
            <v>6033307</v>
          </cell>
          <cell r="B54" t="str">
            <v>XANTINON COMPLEX CX 60 FLC</v>
          </cell>
          <cell r="C54" t="str">
            <v>01.03.2016</v>
          </cell>
          <cell r="D54">
            <v>92.89</v>
          </cell>
          <cell r="E54">
            <v>11.65</v>
          </cell>
          <cell r="F54">
            <v>12.28</v>
          </cell>
          <cell r="G54">
            <v>5</v>
          </cell>
        </row>
        <row r="55">
          <cell r="A55">
            <v>6033310</v>
          </cell>
          <cell r="B55" t="str">
            <v>NEOSALDINA 20 DRAGEAS</v>
          </cell>
          <cell r="C55" t="str">
            <v>01.03.2016</v>
          </cell>
          <cell r="D55">
            <v>12.18</v>
          </cell>
          <cell r="E55">
            <v>7.0000000000000007E-2</v>
          </cell>
          <cell r="F55">
            <v>0.56999999999999995</v>
          </cell>
          <cell r="G55">
            <v>5</v>
          </cell>
        </row>
        <row r="56">
          <cell r="A56">
            <v>6033311</v>
          </cell>
          <cell r="B56" t="str">
            <v>PANTOZOL 20MG 6 SEMANAS CX 42 CPR</v>
          </cell>
          <cell r="C56" t="str">
            <v>01.03.2016</v>
          </cell>
          <cell r="D56">
            <v>162.49</v>
          </cell>
          <cell r="E56">
            <v>16.48</v>
          </cell>
          <cell r="F56">
            <v>10.29</v>
          </cell>
          <cell r="G56">
            <v>5</v>
          </cell>
        </row>
        <row r="57">
          <cell r="A57">
            <v>6033312</v>
          </cell>
          <cell r="B57" t="str">
            <v>PANTOZOL 40 MG 6 SEMANAS CX 42 CPR</v>
          </cell>
          <cell r="C57" t="str">
            <v>01.03.2016</v>
          </cell>
          <cell r="D57">
            <v>282.02999999999997</v>
          </cell>
          <cell r="E57">
            <v>30.61</v>
          </cell>
          <cell r="F57">
            <v>11.01</v>
          </cell>
          <cell r="G57">
            <v>5</v>
          </cell>
        </row>
        <row r="58">
          <cell r="A58">
            <v>6033319</v>
          </cell>
          <cell r="B58" t="str">
            <v>NORIPURUM GTS 30ML</v>
          </cell>
          <cell r="C58" t="str">
            <v>01.03.2016</v>
          </cell>
          <cell r="D58">
            <v>20.14</v>
          </cell>
          <cell r="E58">
            <v>4.7</v>
          </cell>
          <cell r="F58">
            <v>22.85</v>
          </cell>
          <cell r="G58">
            <v>5</v>
          </cell>
        </row>
        <row r="59">
          <cell r="A59">
            <v>6033320</v>
          </cell>
          <cell r="B59" t="str">
            <v>PANTOZOL 20MG 1 BL X 2 CPR</v>
          </cell>
          <cell r="C59" t="str">
            <v>01.03.2016</v>
          </cell>
          <cell r="D59">
            <v>7.86</v>
          </cell>
          <cell r="E59">
            <v>0.81</v>
          </cell>
          <cell r="F59">
            <v>10.33</v>
          </cell>
          <cell r="G59">
            <v>5</v>
          </cell>
        </row>
        <row r="60">
          <cell r="A60">
            <v>6033321</v>
          </cell>
          <cell r="B60" t="str">
            <v>NEOSALDINA 200 DRAGEAS</v>
          </cell>
          <cell r="C60" t="str">
            <v>01.03.2016</v>
          </cell>
          <cell r="D60">
            <v>139.30000000000001</v>
          </cell>
          <cell r="E60">
            <v>1.1499999999999999</v>
          </cell>
          <cell r="F60">
            <v>0.83</v>
          </cell>
          <cell r="G60">
            <v>5</v>
          </cell>
        </row>
        <row r="61">
          <cell r="A61">
            <v>6033322</v>
          </cell>
          <cell r="B61" t="str">
            <v>DRAMIN B6 DL INJ 100 AMP 10ML PR</v>
          </cell>
          <cell r="C61" t="str">
            <v>01.03.2016</v>
          </cell>
          <cell r="D61">
            <v>185.31</v>
          </cell>
          <cell r="E61">
            <v>7.33</v>
          </cell>
          <cell r="F61">
            <v>3.87</v>
          </cell>
          <cell r="G61">
            <v>5</v>
          </cell>
        </row>
        <row r="62">
          <cell r="A62">
            <v>6033323</v>
          </cell>
          <cell r="B62" t="str">
            <v>DRAMIN B6 INJ 100 AMP 1ML PR</v>
          </cell>
          <cell r="C62" t="str">
            <v>01.03.2016</v>
          </cell>
          <cell r="D62">
            <v>152.22999999999999</v>
          </cell>
          <cell r="E62">
            <v>0.41</v>
          </cell>
          <cell r="F62">
            <v>0.26</v>
          </cell>
          <cell r="G62">
            <v>5</v>
          </cell>
        </row>
        <row r="63">
          <cell r="A63">
            <v>6033324</v>
          </cell>
          <cell r="B63" t="str">
            <v>DRAMIN B6 INJ 10 AMP 1ML PR</v>
          </cell>
          <cell r="C63" t="str">
            <v>01.03.2016</v>
          </cell>
          <cell r="D63">
            <v>16.53</v>
          </cell>
          <cell r="E63">
            <v>0.04</v>
          </cell>
          <cell r="F63">
            <v>0.24</v>
          </cell>
          <cell r="G63">
            <v>5</v>
          </cell>
        </row>
        <row r="64">
          <cell r="A64">
            <v>6033325</v>
          </cell>
          <cell r="B64" t="str">
            <v>PANTOZOL 40MG INJ</v>
          </cell>
          <cell r="C64" t="str">
            <v>01.03.2016</v>
          </cell>
          <cell r="D64">
            <v>82.54</v>
          </cell>
          <cell r="E64">
            <v>6</v>
          </cell>
          <cell r="F64">
            <v>7.53</v>
          </cell>
          <cell r="G64">
            <v>5</v>
          </cell>
        </row>
        <row r="65">
          <cell r="A65">
            <v>6033326</v>
          </cell>
          <cell r="B65" t="str">
            <v>PANTOZOL 40MG 1 BL X 2 CPR</v>
          </cell>
          <cell r="C65" t="str">
            <v>01.03.2016</v>
          </cell>
          <cell r="D65">
            <v>13.64</v>
          </cell>
          <cell r="E65">
            <v>1.48</v>
          </cell>
          <cell r="F65">
            <v>10.87</v>
          </cell>
          <cell r="G65">
            <v>5</v>
          </cell>
        </row>
        <row r="66">
          <cell r="A66">
            <v>6033328</v>
          </cell>
          <cell r="B66" t="str">
            <v>XXVENALOT CX 10 DRGS DESCONTINUADO</v>
          </cell>
          <cell r="C66" t="str">
            <v>01.03.2016</v>
          </cell>
          <cell r="D66">
            <v>10.119999999999999</v>
          </cell>
          <cell r="E66">
            <v>0.26</v>
          </cell>
          <cell r="F66">
            <v>2.65</v>
          </cell>
          <cell r="G66">
            <v>5</v>
          </cell>
        </row>
        <row r="67">
          <cell r="A67">
            <v>6033329</v>
          </cell>
          <cell r="B67" t="str">
            <v>XXVENALOT CX 30 DRGS DESCONTINUADO</v>
          </cell>
          <cell r="C67" t="str">
            <v>01.03.2016</v>
          </cell>
          <cell r="D67">
            <v>30.37</v>
          </cell>
          <cell r="E67">
            <v>0.79</v>
          </cell>
          <cell r="F67">
            <v>2.66</v>
          </cell>
          <cell r="G67">
            <v>5</v>
          </cell>
        </row>
        <row r="68">
          <cell r="A68">
            <v>6033330</v>
          </cell>
          <cell r="B68" t="str">
            <v>XANTINON 30 CPR REVESTIDOS</v>
          </cell>
          <cell r="C68" t="str">
            <v>01.03.2016</v>
          </cell>
          <cell r="D68">
            <v>5.49</v>
          </cell>
          <cell r="E68">
            <v>0.35</v>
          </cell>
          <cell r="F68">
            <v>6.27</v>
          </cell>
          <cell r="G68">
            <v>5</v>
          </cell>
        </row>
        <row r="69">
          <cell r="A69">
            <v>6033333</v>
          </cell>
          <cell r="B69" t="str">
            <v>PROCTYL 3 BL X 5 SUPOS</v>
          </cell>
          <cell r="C69" t="str">
            <v>01.03.2016</v>
          </cell>
          <cell r="D69">
            <v>34.770000000000003</v>
          </cell>
          <cell r="E69">
            <v>2.27</v>
          </cell>
          <cell r="F69">
            <v>6.39</v>
          </cell>
          <cell r="G69">
            <v>5</v>
          </cell>
        </row>
        <row r="70">
          <cell r="A70">
            <v>6033334</v>
          </cell>
          <cell r="B70" t="str">
            <v>NORIPURUM 30 COMPRIMIDOS</v>
          </cell>
          <cell r="C70" t="str">
            <v>01.03.2016</v>
          </cell>
          <cell r="D70">
            <v>32.03</v>
          </cell>
          <cell r="E70">
            <v>9.77</v>
          </cell>
          <cell r="F70">
            <v>29.86</v>
          </cell>
          <cell r="G70">
            <v>5</v>
          </cell>
        </row>
        <row r="71">
          <cell r="A71">
            <v>6033335</v>
          </cell>
          <cell r="B71" t="str">
            <v>NORIPURUM FOLICO 30 CPR</v>
          </cell>
          <cell r="C71" t="str">
            <v>01.03.2016</v>
          </cell>
          <cell r="D71">
            <v>32.9</v>
          </cell>
          <cell r="E71">
            <v>9.39</v>
          </cell>
          <cell r="F71">
            <v>27.94</v>
          </cell>
          <cell r="G71">
            <v>5</v>
          </cell>
        </row>
        <row r="72">
          <cell r="A72">
            <v>6033336</v>
          </cell>
          <cell r="B72" t="str">
            <v>NORIPURUM XPE 120ML</v>
          </cell>
          <cell r="C72" t="str">
            <v>01.03.2016</v>
          </cell>
          <cell r="D72">
            <v>15.3</v>
          </cell>
          <cell r="E72">
            <v>4.28</v>
          </cell>
          <cell r="F72">
            <v>27.38</v>
          </cell>
          <cell r="G72">
            <v>5</v>
          </cell>
        </row>
        <row r="73">
          <cell r="A73">
            <v>6033337</v>
          </cell>
          <cell r="B73" t="str">
            <v>DRAMIN B6 30 CPR</v>
          </cell>
          <cell r="C73" t="str">
            <v>01.03.2016</v>
          </cell>
          <cell r="D73">
            <v>10.94</v>
          </cell>
          <cell r="E73">
            <v>0.05</v>
          </cell>
          <cell r="F73">
            <v>0.45</v>
          </cell>
          <cell r="G73">
            <v>5</v>
          </cell>
        </row>
        <row r="74">
          <cell r="A74">
            <v>6033346</v>
          </cell>
          <cell r="B74" t="str">
            <v>VENALOT H CREME 120ML</v>
          </cell>
          <cell r="C74" t="str">
            <v>01.03.2016</v>
          </cell>
          <cell r="D74">
            <v>18.07</v>
          </cell>
          <cell r="E74">
            <v>1.56</v>
          </cell>
          <cell r="F74">
            <v>8.64</v>
          </cell>
          <cell r="G74">
            <v>5</v>
          </cell>
        </row>
        <row r="75">
          <cell r="A75">
            <v>6033350</v>
          </cell>
          <cell r="B75" t="str">
            <v>DRAMIN B6 DL INJ 100 AMP 10ML PS</v>
          </cell>
          <cell r="C75" t="str">
            <v>01.03.2016</v>
          </cell>
          <cell r="D75">
            <v>185.31</v>
          </cell>
          <cell r="E75">
            <v>93.47</v>
          </cell>
          <cell r="F75">
            <v>49.66</v>
          </cell>
          <cell r="G75">
            <v>3</v>
          </cell>
        </row>
        <row r="76">
          <cell r="A76">
            <v>6033351</v>
          </cell>
          <cell r="B76" t="str">
            <v>TEBONIN 120MG 1 BL X 10 CPR</v>
          </cell>
          <cell r="C76" t="str">
            <v>01.03.2016</v>
          </cell>
          <cell r="D76">
            <v>41.76</v>
          </cell>
          <cell r="E76">
            <v>5.35</v>
          </cell>
          <cell r="F76">
            <v>12.61</v>
          </cell>
          <cell r="G76">
            <v>5</v>
          </cell>
        </row>
        <row r="77">
          <cell r="A77">
            <v>6033354</v>
          </cell>
          <cell r="B77" t="str">
            <v>SIILIF 50MG 3BL X 10 CPR</v>
          </cell>
          <cell r="C77" t="str">
            <v>01.03.2016</v>
          </cell>
          <cell r="D77">
            <v>39.57</v>
          </cell>
          <cell r="E77">
            <v>0.16</v>
          </cell>
          <cell r="F77">
            <v>0.4</v>
          </cell>
          <cell r="G77">
            <v>5</v>
          </cell>
        </row>
        <row r="78">
          <cell r="A78">
            <v>6033357</v>
          </cell>
          <cell r="B78" t="str">
            <v>SIILIF 100MG  1 BL X 10 CPR</v>
          </cell>
          <cell r="C78" t="str">
            <v>01.03.2016</v>
          </cell>
          <cell r="D78">
            <v>15.07</v>
          </cell>
          <cell r="E78">
            <v>0.1</v>
          </cell>
          <cell r="F78">
            <v>0.65</v>
          </cell>
          <cell r="G78">
            <v>5</v>
          </cell>
        </row>
        <row r="79">
          <cell r="A79">
            <v>6033358</v>
          </cell>
          <cell r="B79" t="str">
            <v>SIILIF 100MG 3BL X 10 CPR</v>
          </cell>
          <cell r="C79" t="str">
            <v>01.03.2016</v>
          </cell>
          <cell r="D79">
            <v>17.739999999999998</v>
          </cell>
          <cell r="E79">
            <v>0.31</v>
          </cell>
          <cell r="F79">
            <v>0.67</v>
          </cell>
          <cell r="G79">
            <v>5</v>
          </cell>
        </row>
        <row r="80">
          <cell r="A80">
            <v>6033360</v>
          </cell>
          <cell r="B80" t="str">
            <v>SIILIF 100MG 6BL X 10 CPR</v>
          </cell>
          <cell r="C80" t="str">
            <v>01.03.2016</v>
          </cell>
          <cell r="D80">
            <v>82.19</v>
          </cell>
          <cell r="E80">
            <v>0.62</v>
          </cell>
          <cell r="F80">
            <v>0.74</v>
          </cell>
          <cell r="G80">
            <v>5</v>
          </cell>
        </row>
        <row r="81">
          <cell r="A81">
            <v>6033363</v>
          </cell>
          <cell r="B81" t="str">
            <v>DRAMIN B6 PED GOTAS 30 ML</v>
          </cell>
          <cell r="C81" t="str">
            <v>01.03.2016</v>
          </cell>
          <cell r="D81">
            <v>10.43</v>
          </cell>
          <cell r="E81">
            <v>7.0000000000000007E-2</v>
          </cell>
          <cell r="F81">
            <v>0.66</v>
          </cell>
          <cell r="G81">
            <v>5</v>
          </cell>
        </row>
        <row r="82">
          <cell r="A82">
            <v>6033364</v>
          </cell>
          <cell r="B82" t="str">
            <v>XXDRAMIN B6 INJ 10 AMP 1ML DESC</v>
          </cell>
          <cell r="C82" t="str">
            <v>01.03.2016</v>
          </cell>
          <cell r="D82">
            <v>16.23</v>
          </cell>
          <cell r="E82">
            <v>0.04</v>
          </cell>
          <cell r="F82">
            <v>0.25</v>
          </cell>
          <cell r="G82">
            <v>5</v>
          </cell>
        </row>
        <row r="83">
          <cell r="A83">
            <v>6033365</v>
          </cell>
          <cell r="B83" t="str">
            <v>XXDRAMIN B6 INJ 100 AMP 1ML DESC</v>
          </cell>
          <cell r="C83" t="str">
            <v>01.03.2016</v>
          </cell>
          <cell r="D83">
            <v>149.55000000000001</v>
          </cell>
          <cell r="E83">
            <v>0.41</v>
          </cell>
          <cell r="F83">
            <v>0.28000000000000003</v>
          </cell>
          <cell r="G83">
            <v>5</v>
          </cell>
        </row>
        <row r="84">
          <cell r="A84">
            <v>6033366</v>
          </cell>
          <cell r="B84" t="str">
            <v>OMNARIS 120 DOSES</v>
          </cell>
          <cell r="C84" t="str">
            <v>01.03.2016</v>
          </cell>
          <cell r="D84">
            <v>33.26</v>
          </cell>
          <cell r="E84">
            <v>12.05</v>
          </cell>
          <cell r="F84">
            <v>36.32</v>
          </cell>
          <cell r="G84">
            <v>5</v>
          </cell>
        </row>
        <row r="85">
          <cell r="A85">
            <v>6033367</v>
          </cell>
          <cell r="B85" t="str">
            <v>DRAMIN B6 DL INJ 100 AMP 10ML PF</v>
          </cell>
          <cell r="C85" t="str">
            <v>01.03.2016</v>
          </cell>
          <cell r="D85">
            <v>185.31</v>
          </cell>
          <cell r="E85">
            <v>7.43</v>
          </cell>
          <cell r="F85">
            <v>3.95</v>
          </cell>
          <cell r="G85">
            <v>5</v>
          </cell>
        </row>
        <row r="86">
          <cell r="A86">
            <v>6033368</v>
          </cell>
          <cell r="B86" t="str">
            <v>XXNEOSALDINA 100 DRAGEAS DESC</v>
          </cell>
          <cell r="C86" t="str">
            <v>01.03.2016</v>
          </cell>
          <cell r="D86">
            <v>71.650000000000006</v>
          </cell>
          <cell r="E86">
            <v>0.57999999999999996</v>
          </cell>
          <cell r="F86">
            <v>0.82</v>
          </cell>
          <cell r="G86">
            <v>5</v>
          </cell>
        </row>
        <row r="87">
          <cell r="A87">
            <v>6033369</v>
          </cell>
          <cell r="B87" t="str">
            <v>TEBONIN 80MG 1 BL X 10 CPR</v>
          </cell>
          <cell r="C87" t="str">
            <v>01.03.2016</v>
          </cell>
          <cell r="D87">
            <v>29.06</v>
          </cell>
          <cell r="E87">
            <v>3.57</v>
          </cell>
          <cell r="F87">
            <v>12.1</v>
          </cell>
          <cell r="G87">
            <v>5</v>
          </cell>
        </row>
        <row r="88">
          <cell r="A88">
            <v>6033370</v>
          </cell>
          <cell r="B88" t="str">
            <v>VENALOT 10 COMPR REVESTIDOS</v>
          </cell>
          <cell r="C88" t="str">
            <v>01.03.2016</v>
          </cell>
          <cell r="D88">
            <v>10.01</v>
          </cell>
          <cell r="E88">
            <v>0.27</v>
          </cell>
          <cell r="F88">
            <v>2.65</v>
          </cell>
          <cell r="G88">
            <v>5</v>
          </cell>
        </row>
        <row r="89">
          <cell r="A89">
            <v>6033371</v>
          </cell>
          <cell r="B89" t="str">
            <v>VENALOT 30 COMPR REVESTIDOS</v>
          </cell>
          <cell r="C89" t="str">
            <v>01.03.2016</v>
          </cell>
          <cell r="D89">
            <v>30.03</v>
          </cell>
          <cell r="E89">
            <v>0.81</v>
          </cell>
          <cell r="F89">
            <v>2.66</v>
          </cell>
          <cell r="G89">
            <v>5</v>
          </cell>
        </row>
        <row r="90">
          <cell r="A90">
            <v>6033372</v>
          </cell>
          <cell r="B90" t="str">
            <v>VENALOT 60 COMPR REVESTIDOS</v>
          </cell>
          <cell r="C90" t="str">
            <v>01.03.2016</v>
          </cell>
          <cell r="D90">
            <v>54.26</v>
          </cell>
          <cell r="E90">
            <v>1.61</v>
          </cell>
          <cell r="F90">
            <v>2.91</v>
          </cell>
          <cell r="G90">
            <v>5</v>
          </cell>
        </row>
        <row r="91">
          <cell r="A91">
            <v>6033379</v>
          </cell>
          <cell r="B91" t="str">
            <v>TECTA 40MG CX 2 CPR</v>
          </cell>
          <cell r="C91" t="str">
            <v>01.03.2016</v>
          </cell>
          <cell r="D91">
            <v>15.62</v>
          </cell>
          <cell r="E91">
            <v>1.26</v>
          </cell>
          <cell r="F91">
            <v>8.2799999999999994</v>
          </cell>
          <cell r="G91">
            <v>5</v>
          </cell>
        </row>
        <row r="92">
          <cell r="A92">
            <v>6033382</v>
          </cell>
          <cell r="B92" t="str">
            <v>XXTECTA 40MG CX 28 CPR DESC</v>
          </cell>
          <cell r="C92" t="str">
            <v>01.03.2016</v>
          </cell>
          <cell r="D92">
            <v>143.9</v>
          </cell>
          <cell r="E92">
            <v>17.23</v>
          </cell>
          <cell r="F92">
            <v>11.79</v>
          </cell>
          <cell r="G92">
            <v>5</v>
          </cell>
        </row>
        <row r="93">
          <cell r="A93">
            <v>6033385</v>
          </cell>
          <cell r="B93" t="str">
            <v>PANTOZOL 20MG CX 56 CPR</v>
          </cell>
          <cell r="C93" t="str">
            <v>01.03.2016</v>
          </cell>
          <cell r="D93">
            <v>216.53</v>
          </cell>
          <cell r="E93">
            <v>21.98</v>
          </cell>
          <cell r="F93">
            <v>10.31</v>
          </cell>
          <cell r="G93">
            <v>5</v>
          </cell>
        </row>
        <row r="94">
          <cell r="A94">
            <v>6033386</v>
          </cell>
          <cell r="B94" t="str">
            <v>PANTOZOL 40MG CX 56 CPR</v>
          </cell>
          <cell r="C94" t="str">
            <v>01.03.2016</v>
          </cell>
          <cell r="D94">
            <v>158.82</v>
          </cell>
          <cell r="E94">
            <v>40.81</v>
          </cell>
          <cell r="F94">
            <v>11.03</v>
          </cell>
          <cell r="G94">
            <v>5</v>
          </cell>
        </row>
        <row r="95">
          <cell r="A95">
            <v>6033393</v>
          </cell>
          <cell r="B95" t="str">
            <v>VENALOT H CREME 40 ML</v>
          </cell>
          <cell r="C95" t="str">
            <v>01.03.2016</v>
          </cell>
          <cell r="D95">
            <v>6.02</v>
          </cell>
          <cell r="E95">
            <v>0.51</v>
          </cell>
          <cell r="F95">
            <v>8.5</v>
          </cell>
          <cell r="G95">
            <v>5</v>
          </cell>
        </row>
        <row r="96">
          <cell r="A96">
            <v>6033394</v>
          </cell>
          <cell r="B96" t="str">
            <v>DRAMIN 100MG 20 CPR</v>
          </cell>
          <cell r="C96" t="str">
            <v>01.03.2016</v>
          </cell>
          <cell r="D96">
            <v>5.6</v>
          </cell>
          <cell r="E96">
            <v>0.04</v>
          </cell>
          <cell r="F96">
            <v>0.7</v>
          </cell>
          <cell r="G96">
            <v>5</v>
          </cell>
        </row>
        <row r="97">
          <cell r="A97">
            <v>6033397</v>
          </cell>
          <cell r="B97" t="str">
            <v>MESACOL 1200MG MMX 30 CPR</v>
          </cell>
          <cell r="C97" t="str">
            <v>01.03.2016</v>
          </cell>
          <cell r="D97">
            <v>185.11</v>
          </cell>
          <cell r="E97">
            <v>68.41</v>
          </cell>
          <cell r="F97">
            <v>38.130000000000003</v>
          </cell>
          <cell r="G97">
            <v>5</v>
          </cell>
        </row>
        <row r="98">
          <cell r="A98">
            <v>6033398</v>
          </cell>
          <cell r="B98" t="str">
            <v>TEBONIN 80MG 30 COMPRIMIDOS</v>
          </cell>
          <cell r="C98" t="str">
            <v>01.03.2016</v>
          </cell>
          <cell r="D98">
            <v>100.22</v>
          </cell>
          <cell r="E98">
            <v>11.07</v>
          </cell>
          <cell r="F98">
            <v>12.23</v>
          </cell>
          <cell r="G98">
            <v>5</v>
          </cell>
        </row>
        <row r="99">
          <cell r="A99">
            <v>6033400</v>
          </cell>
          <cell r="B99" t="str">
            <v>TEBONIN 120MG 30 COMPRIMIDOS</v>
          </cell>
          <cell r="C99" t="str">
            <v>01.03.2016</v>
          </cell>
          <cell r="D99">
            <v>144.02000000000001</v>
          </cell>
          <cell r="E99">
            <v>16.59</v>
          </cell>
          <cell r="F99">
            <v>12.75</v>
          </cell>
          <cell r="G99">
            <v>5</v>
          </cell>
        </row>
        <row r="100">
          <cell r="A100">
            <v>6033410</v>
          </cell>
          <cell r="B100" t="str">
            <v>NORIPURUM 10 COMPRIMIDOS</v>
          </cell>
          <cell r="C100" t="str">
            <v>01.03.2016</v>
          </cell>
          <cell r="D100">
            <v>10.68</v>
          </cell>
          <cell r="E100">
            <v>3.15</v>
          </cell>
          <cell r="F100">
            <v>29.03</v>
          </cell>
          <cell r="G100">
            <v>5</v>
          </cell>
        </row>
        <row r="101">
          <cell r="A101">
            <v>6033412</v>
          </cell>
          <cell r="B101" t="str">
            <v>NORIPURUM FOLICO 10 COMPRIMIDOS</v>
          </cell>
          <cell r="C101" t="str">
            <v>01.03.2016</v>
          </cell>
          <cell r="D101">
            <v>10.97</v>
          </cell>
          <cell r="E101">
            <v>3.12</v>
          </cell>
          <cell r="F101">
            <v>28.01</v>
          </cell>
          <cell r="G101">
            <v>5</v>
          </cell>
        </row>
        <row r="102">
          <cell r="A102">
            <v>6033414</v>
          </cell>
          <cell r="B102" t="str">
            <v>ALEKTOS 20MG 4 CPR</v>
          </cell>
          <cell r="C102" t="str">
            <v>01.03.2016</v>
          </cell>
          <cell r="D102">
            <v>7.41</v>
          </cell>
          <cell r="E102">
            <v>7.0000000000000007E-2</v>
          </cell>
          <cell r="F102">
            <v>0.93</v>
          </cell>
          <cell r="G102">
            <v>5</v>
          </cell>
        </row>
        <row r="103">
          <cell r="A103">
            <v>6033415</v>
          </cell>
          <cell r="B103" t="str">
            <v>ALEKTOS 20MG 10 CPR</v>
          </cell>
          <cell r="C103" t="str">
            <v>01.03.2016</v>
          </cell>
          <cell r="D103">
            <v>18.54</v>
          </cell>
          <cell r="E103">
            <v>0.08</v>
          </cell>
          <cell r="F103">
            <v>0.42</v>
          </cell>
          <cell r="G103">
            <v>5</v>
          </cell>
        </row>
        <row r="104">
          <cell r="A104">
            <v>6033419</v>
          </cell>
          <cell r="B104" t="str">
            <v>ALEKTOS 20MG 15 CPRS</v>
          </cell>
          <cell r="C104" t="str">
            <v>01.03.2016</v>
          </cell>
          <cell r="D104">
            <v>27.79</v>
          </cell>
          <cell r="E104">
            <v>0.2</v>
          </cell>
          <cell r="F104">
            <v>0.71</v>
          </cell>
          <cell r="G104">
            <v>5</v>
          </cell>
        </row>
        <row r="105">
          <cell r="A105">
            <v>6033420</v>
          </cell>
          <cell r="B105" t="str">
            <v>ALEKTOS 20MG 30 CPRS</v>
          </cell>
          <cell r="C105" t="str">
            <v>01.03.2016</v>
          </cell>
          <cell r="D105">
            <v>55.59</v>
          </cell>
          <cell r="E105">
            <v>0.24</v>
          </cell>
          <cell r="F105">
            <v>0.43</v>
          </cell>
          <cell r="G105">
            <v>5</v>
          </cell>
        </row>
        <row r="106">
          <cell r="A106">
            <v>6033428</v>
          </cell>
          <cell r="B106" t="str">
            <v>MESACOL 1200MG MMX 10 CPR</v>
          </cell>
          <cell r="C106" t="str">
            <v>01.03.2016</v>
          </cell>
          <cell r="D106">
            <v>61.71</v>
          </cell>
          <cell r="E106">
            <v>22.63</v>
          </cell>
          <cell r="F106">
            <v>36.770000000000003</v>
          </cell>
          <cell r="G106">
            <v>5</v>
          </cell>
        </row>
        <row r="107">
          <cell r="A107">
            <v>6033445</v>
          </cell>
          <cell r="B107" t="str">
            <v>DRAMIN B6 PED GTS 10 ML AG</v>
          </cell>
          <cell r="C107" t="str">
            <v>01.03.2016</v>
          </cell>
          <cell r="D107">
            <v>0.62</v>
          </cell>
          <cell r="E107">
            <v>0.02</v>
          </cell>
          <cell r="F107">
            <v>3.23</v>
          </cell>
          <cell r="G107">
            <v>5</v>
          </cell>
        </row>
        <row r="108">
          <cell r="A108">
            <v>6033452</v>
          </cell>
          <cell r="B108" t="str">
            <v>PROCTYL 3 SUPOSITORIOS AG</v>
          </cell>
          <cell r="C108" t="str">
            <v>01.03.2016</v>
          </cell>
          <cell r="D108">
            <v>0.63</v>
          </cell>
          <cell r="E108">
            <v>0.44</v>
          </cell>
          <cell r="F108">
            <v>69.84</v>
          </cell>
          <cell r="G108">
            <v>3</v>
          </cell>
        </row>
        <row r="109">
          <cell r="A109">
            <v>6033461</v>
          </cell>
          <cell r="B109" t="str">
            <v>MESACOL 500MG 1 BL 5 SUP AG</v>
          </cell>
          <cell r="C109" t="str">
            <v>01.03.2016</v>
          </cell>
          <cell r="D109">
            <v>2.96</v>
          </cell>
          <cell r="E109">
            <v>0.08</v>
          </cell>
          <cell r="F109">
            <v>2.7</v>
          </cell>
          <cell r="G109">
            <v>5</v>
          </cell>
        </row>
        <row r="110">
          <cell r="A110">
            <v>6033463</v>
          </cell>
          <cell r="B110" t="str">
            <v>ALVESCO 160MCG 60 DOSES AG</v>
          </cell>
          <cell r="C110" t="str">
            <v>01.03.2016</v>
          </cell>
          <cell r="D110">
            <v>11.53</v>
          </cell>
          <cell r="E110">
            <v>7.42</v>
          </cell>
          <cell r="F110">
            <v>64.349999999999994</v>
          </cell>
          <cell r="G110">
            <v>3</v>
          </cell>
        </row>
        <row r="111">
          <cell r="A111">
            <v>6033466</v>
          </cell>
          <cell r="B111" t="str">
            <v>KALOBA 825MG/ML 10ML AG</v>
          </cell>
          <cell r="C111" t="str">
            <v>01.03.2016</v>
          </cell>
          <cell r="D111">
            <v>0.89</v>
          </cell>
          <cell r="E111">
            <v>0.89</v>
          </cell>
          <cell r="F111">
            <v>100</v>
          </cell>
          <cell r="G111">
            <v>8</v>
          </cell>
        </row>
        <row r="112">
          <cell r="A112">
            <v>6033468</v>
          </cell>
          <cell r="B112" t="str">
            <v>KALOBA 825MG/ML 10ML AG</v>
          </cell>
          <cell r="C112" t="str">
            <v>01.03.2016</v>
          </cell>
          <cell r="D112">
            <v>1.1399999999999999</v>
          </cell>
          <cell r="E112">
            <v>1.08</v>
          </cell>
          <cell r="F112">
            <v>94.74</v>
          </cell>
          <cell r="G112">
            <v>8</v>
          </cell>
        </row>
        <row r="113">
          <cell r="A113">
            <v>6033476</v>
          </cell>
          <cell r="B113" t="str">
            <v>PANTOZOL 20MG 1 BL X 2 CPR AG</v>
          </cell>
          <cell r="C113" t="str">
            <v>01.03.2016</v>
          </cell>
          <cell r="D113">
            <v>1.58</v>
          </cell>
          <cell r="E113">
            <v>0.8</v>
          </cell>
          <cell r="F113">
            <v>50.63</v>
          </cell>
          <cell r="G113">
            <v>3</v>
          </cell>
        </row>
        <row r="114">
          <cell r="A114">
            <v>6033479</v>
          </cell>
          <cell r="B114" t="str">
            <v>OMNARIS 60 DOSES AG</v>
          </cell>
          <cell r="C114" t="str">
            <v>01.03.2016</v>
          </cell>
          <cell r="D114">
            <v>4.32</v>
          </cell>
          <cell r="E114">
            <v>2.62</v>
          </cell>
          <cell r="F114">
            <v>60.65</v>
          </cell>
          <cell r="G114">
            <v>3</v>
          </cell>
        </row>
        <row r="115">
          <cell r="A115">
            <v>6033482</v>
          </cell>
          <cell r="B115" t="str">
            <v>TEBONIN 120MG 1 BL X 5 CPR AG</v>
          </cell>
          <cell r="C115" t="str">
            <v>01.03.2016</v>
          </cell>
          <cell r="D115">
            <v>2</v>
          </cell>
          <cell r="E115">
            <v>2.68</v>
          </cell>
          <cell r="F115">
            <v>134</v>
          </cell>
          <cell r="G115">
            <v>8</v>
          </cell>
        </row>
        <row r="116">
          <cell r="A116">
            <v>6033483</v>
          </cell>
          <cell r="B116" t="str">
            <v>TEBONIN 80MG 1 BL X 5 CPR AG</v>
          </cell>
          <cell r="C116" t="str">
            <v>01.03.2016</v>
          </cell>
          <cell r="D116">
            <v>1.56</v>
          </cell>
          <cell r="E116">
            <v>1.78</v>
          </cell>
          <cell r="F116">
            <v>114.1</v>
          </cell>
          <cell r="G116">
            <v>8</v>
          </cell>
        </row>
        <row r="117">
          <cell r="A117">
            <v>6033485</v>
          </cell>
          <cell r="B117" t="str">
            <v>MESACOL 800MG 1 BL X 05 CPR AG</v>
          </cell>
          <cell r="C117" t="str">
            <v>01.03.2016</v>
          </cell>
          <cell r="D117">
            <v>2.44</v>
          </cell>
          <cell r="E117">
            <v>0.06</v>
          </cell>
          <cell r="F117">
            <v>2.46</v>
          </cell>
          <cell r="G117">
            <v>5</v>
          </cell>
        </row>
        <row r="118">
          <cell r="A118">
            <v>6033486</v>
          </cell>
          <cell r="B118" t="str">
            <v>NORIPURUM GTS 15 ML AG</v>
          </cell>
          <cell r="C118" t="str">
            <v>01.03.2016</v>
          </cell>
          <cell r="D118">
            <v>1.84</v>
          </cell>
          <cell r="E118">
            <v>2.2999999999999998</v>
          </cell>
          <cell r="F118">
            <v>125</v>
          </cell>
          <cell r="G118">
            <v>8</v>
          </cell>
        </row>
        <row r="119">
          <cell r="A119">
            <v>6033491</v>
          </cell>
          <cell r="B119" t="str">
            <v>VENALOT H CREME 30ML AG</v>
          </cell>
          <cell r="C119" t="str">
            <v>01.03.2016</v>
          </cell>
          <cell r="D119">
            <v>2.42</v>
          </cell>
          <cell r="E119">
            <v>0.44</v>
          </cell>
          <cell r="F119">
            <v>18.18</v>
          </cell>
          <cell r="G119">
            <v>5</v>
          </cell>
        </row>
        <row r="120">
          <cell r="A120">
            <v>6033494</v>
          </cell>
          <cell r="B120" t="str">
            <v>NEOSALDINA DRG 5 BL X 2 DRG AG</v>
          </cell>
          <cell r="C120" t="str">
            <v>01.03.2016</v>
          </cell>
          <cell r="D120">
            <v>5.04</v>
          </cell>
          <cell r="E120">
            <v>0.1</v>
          </cell>
          <cell r="F120">
            <v>1.98</v>
          </cell>
          <cell r="G120">
            <v>5</v>
          </cell>
        </row>
        <row r="121">
          <cell r="A121">
            <v>6033502</v>
          </cell>
          <cell r="B121" t="str">
            <v>MESACOL 1200MG MMX 5 CPR AG</v>
          </cell>
          <cell r="C121" t="str">
            <v>01.03.2016</v>
          </cell>
          <cell r="D121">
            <v>7.33</v>
          </cell>
          <cell r="E121">
            <v>5.69</v>
          </cell>
          <cell r="F121">
            <v>77.63</v>
          </cell>
          <cell r="G121">
            <v>8</v>
          </cell>
        </row>
        <row r="122">
          <cell r="A122">
            <v>6046925</v>
          </cell>
          <cell r="B122" t="str">
            <v>PANTOZOL 20MG CX 14 CPR</v>
          </cell>
          <cell r="C122" t="str">
            <v>01.03.2016</v>
          </cell>
          <cell r="D122">
            <v>52.43</v>
          </cell>
          <cell r="E122">
            <v>0.13</v>
          </cell>
          <cell r="F122">
            <v>0.24</v>
          </cell>
          <cell r="G122">
            <v>5</v>
          </cell>
        </row>
        <row r="123">
          <cell r="A123">
            <v>6046926</v>
          </cell>
          <cell r="B123" t="str">
            <v>PANTOZOL 20MG CX 28 CPR</v>
          </cell>
          <cell r="C123" t="str">
            <v>01.03.2016</v>
          </cell>
          <cell r="D123">
            <v>100.39</v>
          </cell>
          <cell r="E123">
            <v>0.27</v>
          </cell>
          <cell r="F123">
            <v>0.27</v>
          </cell>
          <cell r="G123">
            <v>5</v>
          </cell>
        </row>
        <row r="124">
          <cell r="A124">
            <v>6046927</v>
          </cell>
          <cell r="B124" t="str">
            <v>PANTOZOL 20MG CX 42 CPR</v>
          </cell>
          <cell r="C124" t="str">
            <v>01.03.2016</v>
          </cell>
          <cell r="D124">
            <v>165.25</v>
          </cell>
          <cell r="E124">
            <v>0.4</v>
          </cell>
          <cell r="F124">
            <v>0.24</v>
          </cell>
          <cell r="G124">
            <v>5</v>
          </cell>
        </row>
        <row r="125">
          <cell r="A125">
            <v>6046928</v>
          </cell>
          <cell r="B125" t="str">
            <v>PANTOZOL 20MG CX 56 CPR</v>
          </cell>
          <cell r="C125" t="str">
            <v>01.03.2016</v>
          </cell>
          <cell r="D125">
            <v>220.21</v>
          </cell>
          <cell r="E125">
            <v>0.56999999999999995</v>
          </cell>
          <cell r="F125">
            <v>0.26</v>
          </cell>
          <cell r="G125">
            <v>5</v>
          </cell>
        </row>
        <row r="126">
          <cell r="A126">
            <v>6046932</v>
          </cell>
          <cell r="B126" t="str">
            <v>PANTOZOL 40MG CX 28 CPR</v>
          </cell>
          <cell r="C126" t="str">
            <v>01.03.2016</v>
          </cell>
          <cell r="D126">
            <v>176.91</v>
          </cell>
          <cell r="E126">
            <v>0.35</v>
          </cell>
          <cell r="F126">
            <v>0.2</v>
          </cell>
          <cell r="G126">
            <v>5</v>
          </cell>
        </row>
        <row r="127">
          <cell r="A127">
            <v>6046933</v>
          </cell>
          <cell r="B127" t="str">
            <v>PANTOZOL 40MG CX 42 CPR</v>
          </cell>
          <cell r="C127" t="str">
            <v>01.03.2016</v>
          </cell>
          <cell r="D127">
            <v>286.82</v>
          </cell>
          <cell r="E127">
            <v>0.51</v>
          </cell>
          <cell r="F127">
            <v>0.18</v>
          </cell>
          <cell r="G127">
            <v>5</v>
          </cell>
        </row>
        <row r="128">
          <cell r="A128">
            <v>6046934</v>
          </cell>
          <cell r="B128" t="str">
            <v>PANTOZOL 40 MG CX 56 CPR</v>
          </cell>
          <cell r="C128" t="str">
            <v>01.03.2016</v>
          </cell>
          <cell r="D128">
            <v>382.21</v>
          </cell>
          <cell r="E128">
            <v>0.67</v>
          </cell>
          <cell r="F128">
            <v>0.18</v>
          </cell>
          <cell r="G128">
            <v>5</v>
          </cell>
        </row>
        <row r="129">
          <cell r="A129">
            <v>6046936</v>
          </cell>
          <cell r="B129" t="str">
            <v>PANTOZOL 20MG CX 2 CPR AG</v>
          </cell>
          <cell r="C129" t="str">
            <v>01.03.2016</v>
          </cell>
          <cell r="D129">
            <v>0.31</v>
          </cell>
          <cell r="E129">
            <v>0.03</v>
          </cell>
          <cell r="F129">
            <v>9.68</v>
          </cell>
          <cell r="G129">
            <v>5</v>
          </cell>
        </row>
        <row r="130">
          <cell r="A130">
            <v>6047975</v>
          </cell>
          <cell r="B130" t="str">
            <v>MESACOL 800MG 10 CPR</v>
          </cell>
          <cell r="C130" t="str">
            <v>01.03.2016</v>
          </cell>
          <cell r="D130">
            <v>33.99</v>
          </cell>
          <cell r="E130">
            <v>0.14000000000000001</v>
          </cell>
          <cell r="F130">
            <v>0.41</v>
          </cell>
          <cell r="G130">
            <v>5</v>
          </cell>
        </row>
        <row r="131">
          <cell r="A131">
            <v>6048365</v>
          </cell>
          <cell r="B131" t="str">
            <v>EPAREMA TRADICIONAL SOL 200ML</v>
          </cell>
          <cell r="C131" t="str">
            <v>01.03.2016</v>
          </cell>
          <cell r="D131">
            <v>28.46</v>
          </cell>
          <cell r="E131">
            <v>0.02</v>
          </cell>
          <cell r="F131">
            <v>7.0000000000000007E-2</v>
          </cell>
          <cell r="G131">
            <v>5</v>
          </cell>
        </row>
        <row r="132">
          <cell r="A132">
            <v>6048368</v>
          </cell>
          <cell r="B132" t="str">
            <v>EPAREMA TRADICIONAL 12 FLACONETES</v>
          </cell>
          <cell r="C132" t="str">
            <v>01.03.2016</v>
          </cell>
          <cell r="D132">
            <v>25.62</v>
          </cell>
          <cell r="E132">
            <v>0.02</v>
          </cell>
          <cell r="F132">
            <v>0.08</v>
          </cell>
          <cell r="G132">
            <v>5</v>
          </cell>
        </row>
        <row r="133">
          <cell r="A133">
            <v>6048369</v>
          </cell>
          <cell r="B133" t="str">
            <v>EPAREMA TRADICIONAL 60 FLACONETES</v>
          </cell>
          <cell r="C133" t="str">
            <v>01.03.2016</v>
          </cell>
          <cell r="D133">
            <v>109.91</v>
          </cell>
          <cell r="E133">
            <v>0.06</v>
          </cell>
          <cell r="F133">
            <v>0.05</v>
          </cell>
          <cell r="G133">
            <v>5</v>
          </cell>
        </row>
        <row r="134">
          <cell r="A134">
            <v>6048458</v>
          </cell>
          <cell r="B134" t="str">
            <v>XXTECTA 40MG CX 15 CPR DESC</v>
          </cell>
          <cell r="C134" t="str">
            <v>01.03.2016</v>
          </cell>
          <cell r="D134">
            <v>105.98</v>
          </cell>
          <cell r="E134">
            <v>9.2799999999999994</v>
          </cell>
          <cell r="F134">
            <v>9.16</v>
          </cell>
          <cell r="G134">
            <v>5</v>
          </cell>
        </row>
        <row r="135">
          <cell r="A135">
            <v>6048459</v>
          </cell>
          <cell r="B135" t="str">
            <v>TECTA 40MG CX 30 CPR</v>
          </cell>
          <cell r="C135" t="str">
            <v>01.03.2016</v>
          </cell>
          <cell r="D135">
            <v>154.27000000000001</v>
          </cell>
          <cell r="E135">
            <v>18.36</v>
          </cell>
          <cell r="F135">
            <v>11.72</v>
          </cell>
          <cell r="G135">
            <v>5</v>
          </cell>
        </row>
        <row r="136">
          <cell r="A136">
            <v>6048462</v>
          </cell>
          <cell r="B136" t="str">
            <v>TECTA 40MG CX 60 CPR</v>
          </cell>
          <cell r="C136" t="str">
            <v>01.03.2016</v>
          </cell>
          <cell r="D136">
            <v>215.18</v>
          </cell>
          <cell r="E136">
            <v>36.729999999999997</v>
          </cell>
          <cell r="F136">
            <v>16.809999999999999</v>
          </cell>
          <cell r="G136">
            <v>5</v>
          </cell>
        </row>
        <row r="137">
          <cell r="A137">
            <v>6048530</v>
          </cell>
          <cell r="B137" t="str">
            <v>NEOSALDINA LATA 40 DRAGEAS</v>
          </cell>
          <cell r="C137" t="str">
            <v>01.03.2016</v>
          </cell>
          <cell r="D137">
            <v>26.03</v>
          </cell>
          <cell r="E137">
            <v>0.23</v>
          </cell>
          <cell r="F137">
            <v>0.87</v>
          </cell>
          <cell r="G137">
            <v>5</v>
          </cell>
        </row>
        <row r="138">
          <cell r="A138">
            <v>6049614</v>
          </cell>
          <cell r="B138" t="str">
            <v>EPAREMA GUARANA 12 FLACONETES</v>
          </cell>
          <cell r="C138" t="str">
            <v>01.03.2016</v>
          </cell>
          <cell r="D138">
            <v>25.62</v>
          </cell>
          <cell r="E138">
            <v>0.02</v>
          </cell>
          <cell r="F138">
            <v>0.08</v>
          </cell>
          <cell r="G138">
            <v>5</v>
          </cell>
        </row>
        <row r="139">
          <cell r="A139">
            <v>6049615</v>
          </cell>
          <cell r="B139" t="str">
            <v>EPAREMA GUARANA 36 FLACONETES</v>
          </cell>
          <cell r="C139" t="str">
            <v>01.03.2016</v>
          </cell>
          <cell r="D139">
            <v>65.930000000000007</v>
          </cell>
          <cell r="E139">
            <v>0.04</v>
          </cell>
          <cell r="F139">
            <v>0.06</v>
          </cell>
          <cell r="G139">
            <v>5</v>
          </cell>
        </row>
        <row r="140">
          <cell r="A140">
            <v>6049842</v>
          </cell>
          <cell r="B140" t="str">
            <v>PROCTYL POMADA 3GX5BGX5 APLIC</v>
          </cell>
          <cell r="C140" t="str">
            <v>01.03.2016</v>
          </cell>
          <cell r="D140">
            <v>16.190000000000001</v>
          </cell>
          <cell r="E140">
            <v>0.14000000000000001</v>
          </cell>
          <cell r="F140">
            <v>0.85</v>
          </cell>
          <cell r="G140">
            <v>5</v>
          </cell>
        </row>
        <row r="141">
          <cell r="A141">
            <v>6050252</v>
          </cell>
          <cell r="B141" t="str">
            <v>NEOSALDINA 100 BL X 1 DRAGEA</v>
          </cell>
          <cell r="C141" t="str">
            <v>01.03.2016</v>
          </cell>
          <cell r="D141">
            <v>73.209999999999994</v>
          </cell>
          <cell r="E141">
            <v>1.24</v>
          </cell>
          <cell r="F141">
            <v>1.68</v>
          </cell>
          <cell r="G141">
            <v>5</v>
          </cell>
        </row>
        <row r="142">
          <cell r="A142">
            <v>6050734</v>
          </cell>
          <cell r="B142" t="str">
            <v>NEOSALDINA 240 DRAGEAS</v>
          </cell>
          <cell r="C142" t="str">
            <v>01.03.2016</v>
          </cell>
          <cell r="D142">
            <v>161.09</v>
          </cell>
          <cell r="E142">
            <v>1.1499999999999999</v>
          </cell>
          <cell r="F142">
            <v>0.7</v>
          </cell>
          <cell r="G142">
            <v>5</v>
          </cell>
        </row>
        <row r="143">
          <cell r="A143">
            <v>6050735</v>
          </cell>
          <cell r="B143" t="str">
            <v>NEOSALDINA 30 DRAGEAS</v>
          </cell>
          <cell r="C143" t="str">
            <v>01.03.2016</v>
          </cell>
          <cell r="D143">
            <v>16.350000000000001</v>
          </cell>
          <cell r="E143">
            <v>0.12</v>
          </cell>
          <cell r="F143">
            <v>0.72</v>
          </cell>
          <cell r="G143">
            <v>5</v>
          </cell>
        </row>
        <row r="144">
          <cell r="A144">
            <v>6053775</v>
          </cell>
          <cell r="B144" t="str">
            <v>VENALOT 5 COMPRIMIDOS REVESTIDOS AG</v>
          </cell>
          <cell r="C144" t="str">
            <v>01.03.2016</v>
          </cell>
          <cell r="D144">
            <v>0.34</v>
          </cell>
          <cell r="E144">
            <v>0.12</v>
          </cell>
          <cell r="F144">
            <v>35.29</v>
          </cell>
          <cell r="G144">
            <v>5</v>
          </cell>
        </row>
        <row r="145">
          <cell r="A145">
            <v>6054036</v>
          </cell>
          <cell r="B145" t="str">
            <v>EPAREMA LARANJA 12 FLACONETES</v>
          </cell>
          <cell r="C145" t="str">
            <v>01.03.2016</v>
          </cell>
          <cell r="D145">
            <v>25.62</v>
          </cell>
          <cell r="E145">
            <v>0.02</v>
          </cell>
          <cell r="F145">
            <v>0.08</v>
          </cell>
          <cell r="G145">
            <v>5</v>
          </cell>
        </row>
        <row r="146">
          <cell r="A146">
            <v>6054037</v>
          </cell>
          <cell r="B146" t="str">
            <v>EPAREMA LARANJA 36 FLACONETES</v>
          </cell>
          <cell r="C146" t="str">
            <v>01.03.2016</v>
          </cell>
          <cell r="D146">
            <v>65.930000000000007</v>
          </cell>
          <cell r="E146">
            <v>0.04</v>
          </cell>
          <cell r="F146">
            <v>0.06</v>
          </cell>
          <cell r="G146">
            <v>5</v>
          </cell>
        </row>
        <row r="147">
          <cell r="A147">
            <v>6054519</v>
          </cell>
          <cell r="B147" t="str">
            <v>ALVESCO 80MCG 60 DOSES AG</v>
          </cell>
          <cell r="C147" t="str">
            <v>01.03.2016</v>
          </cell>
          <cell r="D147">
            <v>10.82</v>
          </cell>
          <cell r="E147">
            <v>7.75</v>
          </cell>
          <cell r="F147">
            <v>71.63</v>
          </cell>
          <cell r="G147">
            <v>8</v>
          </cell>
        </row>
        <row r="148">
          <cell r="A148">
            <v>6056700</v>
          </cell>
          <cell r="B148" t="str">
            <v>TECTA 40MG CX 2 CPR AG</v>
          </cell>
          <cell r="C148" t="str">
            <v>01.03.2016</v>
          </cell>
          <cell r="D148">
            <v>1.68</v>
          </cell>
          <cell r="E148">
            <v>1.26</v>
          </cell>
          <cell r="F148">
            <v>75</v>
          </cell>
          <cell r="G148">
            <v>8</v>
          </cell>
        </row>
        <row r="149">
          <cell r="A149">
            <v>6059806</v>
          </cell>
          <cell r="B149" t="str">
            <v>ALEKTOS 20MG 2 CPR AG</v>
          </cell>
          <cell r="C149" t="str">
            <v>01.03.2016</v>
          </cell>
          <cell r="D149">
            <v>0.46</v>
          </cell>
          <cell r="E149">
            <v>0.04</v>
          </cell>
          <cell r="F149">
            <v>8.6999999999999993</v>
          </cell>
          <cell r="G149">
            <v>5</v>
          </cell>
        </row>
        <row r="150">
          <cell r="A150">
            <v>6065104</v>
          </cell>
          <cell r="B150" t="str">
            <v>NORIPURUM FOLICO 5 CPR AG</v>
          </cell>
          <cell r="C150" t="str">
            <v>01.03.2016</v>
          </cell>
          <cell r="D150">
            <v>2.06</v>
          </cell>
          <cell r="E150">
            <v>1.56</v>
          </cell>
          <cell r="F150">
            <v>75.73</v>
          </cell>
          <cell r="G150">
            <v>8</v>
          </cell>
        </row>
        <row r="151">
          <cell r="A151">
            <v>6069388</v>
          </cell>
          <cell r="B151" t="str">
            <v>VENALOT H CREME 240ML</v>
          </cell>
          <cell r="C151" t="str">
            <v>01.03.2016</v>
          </cell>
          <cell r="D151">
            <v>28.43</v>
          </cell>
          <cell r="E151">
            <v>3.18</v>
          </cell>
          <cell r="F151">
            <v>11.03</v>
          </cell>
          <cell r="G151">
            <v>5</v>
          </cell>
        </row>
        <row r="152">
          <cell r="A152">
            <v>6070335</v>
          </cell>
          <cell r="B152" t="str">
            <v>NENE-DENT LIQUIDO 10G</v>
          </cell>
          <cell r="C152" t="str">
            <v>01.03.2016</v>
          </cell>
          <cell r="D152">
            <v>5.75</v>
          </cell>
          <cell r="E152">
            <v>0.02</v>
          </cell>
          <cell r="F152">
            <v>0.34</v>
          </cell>
          <cell r="G152">
            <v>5</v>
          </cell>
        </row>
        <row r="153">
          <cell r="A153">
            <v>6071045</v>
          </cell>
          <cell r="B153" t="str">
            <v>NORIPURUM 5 COMPRIMIDOS AG</v>
          </cell>
          <cell r="C153" t="str">
            <v>01.03.2016</v>
          </cell>
          <cell r="D153">
            <v>2.06</v>
          </cell>
          <cell r="E153">
            <v>1.57</v>
          </cell>
          <cell r="F153">
            <v>76.209999999999994</v>
          </cell>
          <cell r="G153">
            <v>8</v>
          </cell>
        </row>
        <row r="154">
          <cell r="A154">
            <v>6073090</v>
          </cell>
          <cell r="B154" t="str">
            <v>PROCTYL POM 10G X 3 APLICADORES AG</v>
          </cell>
          <cell r="C154" t="str">
            <v>01.03.2016</v>
          </cell>
          <cell r="D154">
            <v>0.91</v>
          </cell>
          <cell r="E154">
            <v>0.1</v>
          </cell>
          <cell r="F154">
            <v>10.99</v>
          </cell>
          <cell r="G154">
            <v>5</v>
          </cell>
        </row>
        <row r="155">
          <cell r="A155">
            <v>6074370</v>
          </cell>
          <cell r="B155" t="str">
            <v>DAXAS 10 COMPRIMIDOS AG</v>
          </cell>
          <cell r="C155" t="str">
            <v>01.03.2016</v>
          </cell>
          <cell r="D155">
            <v>6.08</v>
          </cell>
          <cell r="E155">
            <v>0.69</v>
          </cell>
          <cell r="F155">
            <v>11.35</v>
          </cell>
          <cell r="G155">
            <v>5</v>
          </cell>
        </row>
        <row r="156">
          <cell r="A156">
            <v>6082816</v>
          </cell>
          <cell r="B156" t="str">
            <v>PROCTODERM 100 ML</v>
          </cell>
          <cell r="C156" t="str">
            <v>01.03.2016</v>
          </cell>
          <cell r="D156">
            <v>22.48</v>
          </cell>
          <cell r="E156">
            <v>1.94</v>
          </cell>
          <cell r="F156">
            <v>8.4600000000000009</v>
          </cell>
          <cell r="G156">
            <v>5</v>
          </cell>
        </row>
        <row r="157">
          <cell r="A157">
            <v>6082831</v>
          </cell>
          <cell r="B157" t="str">
            <v>PROCTODERM 20 ML AG</v>
          </cell>
          <cell r="C157" t="str">
            <v>01.03.2016</v>
          </cell>
          <cell r="D157">
            <v>2.2200000000000002</v>
          </cell>
          <cell r="E157">
            <v>0.39</v>
          </cell>
          <cell r="F157">
            <v>17.57</v>
          </cell>
          <cell r="G157">
            <v>5</v>
          </cell>
        </row>
        <row r="158">
          <cell r="A158">
            <v>6082832</v>
          </cell>
          <cell r="B158" t="str">
            <v>PROCTODERM 10 ML SCH AG</v>
          </cell>
          <cell r="C158" t="str">
            <v>01.03.2016</v>
          </cell>
          <cell r="D158">
            <v>0.82</v>
          </cell>
          <cell r="E158">
            <v>0.19</v>
          </cell>
          <cell r="F158">
            <v>23.17</v>
          </cell>
          <cell r="G158">
            <v>5</v>
          </cell>
        </row>
        <row r="159">
          <cell r="A159">
            <v>6098240</v>
          </cell>
          <cell r="B159" t="str">
            <v>HEVELAIR XAROPE 50 ML AG</v>
          </cell>
          <cell r="C159" t="str">
            <v>01.03.2016</v>
          </cell>
          <cell r="D159">
            <v>1.04</v>
          </cell>
          <cell r="E159">
            <v>0.35</v>
          </cell>
          <cell r="F159">
            <v>33.65</v>
          </cell>
          <cell r="G159">
            <v>5</v>
          </cell>
        </row>
        <row r="160">
          <cell r="A160">
            <v>6098241</v>
          </cell>
          <cell r="B160" t="str">
            <v>HEVELAIR XAROPE 100 ML</v>
          </cell>
          <cell r="C160" t="str">
            <v>01.03.2016</v>
          </cell>
          <cell r="D160">
            <v>22.41</v>
          </cell>
          <cell r="E160">
            <v>0.71</v>
          </cell>
          <cell r="F160">
            <v>3.12</v>
          </cell>
          <cell r="G160">
            <v>5</v>
          </cell>
        </row>
        <row r="161">
          <cell r="A161">
            <v>6033490</v>
          </cell>
          <cell r="B161" t="str">
            <v>SIILIF 100MG 1BL X 05 CPR AG</v>
          </cell>
          <cell r="C161" t="str">
            <v>01.03.2016</v>
          </cell>
          <cell r="D161">
            <v>1.03</v>
          </cell>
          <cell r="E161">
            <v>0.04</v>
          </cell>
          <cell r="F161">
            <v>3.88</v>
          </cell>
          <cell r="G161">
            <v>5</v>
          </cell>
        </row>
        <row r="162">
          <cell r="A162">
            <v>6061211</v>
          </cell>
          <cell r="B162" t="str">
            <v>NESINA 6,25MG 30 CPR</v>
          </cell>
          <cell r="C162" t="str">
            <v>01.03.2016</v>
          </cell>
          <cell r="D162">
            <v>32.58</v>
          </cell>
          <cell r="E162">
            <v>10</v>
          </cell>
          <cell r="F162">
            <v>30.21</v>
          </cell>
          <cell r="G162">
            <v>5</v>
          </cell>
        </row>
        <row r="163">
          <cell r="A163">
            <v>6061217</v>
          </cell>
          <cell r="B163" t="str">
            <v>NESINA 12,5MG 30 CPR</v>
          </cell>
          <cell r="C163" t="str">
            <v>01.03.2016</v>
          </cell>
          <cell r="D163">
            <v>50.33</v>
          </cell>
          <cell r="E163">
            <v>10.07</v>
          </cell>
          <cell r="F163">
            <v>19.7</v>
          </cell>
          <cell r="G163">
            <v>5</v>
          </cell>
        </row>
        <row r="164">
          <cell r="A164">
            <v>6061222</v>
          </cell>
          <cell r="B164" t="str">
            <v>NESINA 25MG 30 CPR</v>
          </cell>
          <cell r="C164" t="str">
            <v>01.03.2016</v>
          </cell>
          <cell r="D164">
            <v>50.33</v>
          </cell>
          <cell r="E164">
            <v>10.050000000000001</v>
          </cell>
          <cell r="F164">
            <v>19.66</v>
          </cell>
          <cell r="G164">
            <v>5</v>
          </cell>
        </row>
        <row r="165">
          <cell r="A165">
            <v>6033350</v>
          </cell>
          <cell r="B165" t="str">
            <v>DRAMIN B6 DL INJ 100 AMP 10ML PS</v>
          </cell>
          <cell r="C165" t="str">
            <v>01.03.2016</v>
          </cell>
          <cell r="D165">
            <v>185.31</v>
          </cell>
          <cell r="E165">
            <v>93.47</v>
          </cell>
          <cell r="F165">
            <v>49.66</v>
          </cell>
          <cell r="G165">
            <v>3</v>
          </cell>
        </row>
        <row r="166">
          <cell r="A166">
            <v>6055297</v>
          </cell>
          <cell r="B166" t="str">
            <v>TACHOSIL 5,5MG+2,0 UI CT 1BL (9,5CM) AG</v>
          </cell>
          <cell r="C166" t="str">
            <v>01.03.2016</v>
          </cell>
          <cell r="D166">
            <v>212.81</v>
          </cell>
          <cell r="E166">
            <v>620.28</v>
          </cell>
          <cell r="F166">
            <v>291.47000000000003</v>
          </cell>
          <cell r="G166">
            <v>8</v>
          </cell>
        </row>
        <row r="167">
          <cell r="A167">
            <v>6033477</v>
          </cell>
          <cell r="B167" t="str">
            <v>PANTOZOL 40MG 1 BL X 2 CPR AG</v>
          </cell>
          <cell r="C167" t="str">
            <v>01.03.2016</v>
          </cell>
          <cell r="D167">
            <v>1.72</v>
          </cell>
          <cell r="E167">
            <v>1.48</v>
          </cell>
          <cell r="F167">
            <v>86.05</v>
          </cell>
          <cell r="G167">
            <v>8</v>
          </cell>
        </row>
        <row r="168">
          <cell r="A168">
            <v>6033484</v>
          </cell>
          <cell r="B168" t="str">
            <v>DRAMIN SOL 60ML AG</v>
          </cell>
          <cell r="C168" t="str">
            <v>01.03.2016</v>
          </cell>
          <cell r="D168">
            <v>2.7</v>
          </cell>
          <cell r="E168">
            <v>0.05</v>
          </cell>
          <cell r="F168">
            <v>1.85</v>
          </cell>
          <cell r="G168">
            <v>5</v>
          </cell>
        </row>
        <row r="169">
          <cell r="A169">
            <v>6056024</v>
          </cell>
          <cell r="B169" t="str">
            <v>OMNARIS 120 DOSES AG TRIBUTADA</v>
          </cell>
          <cell r="C169" t="str">
            <v>01.03.2016</v>
          </cell>
          <cell r="D169">
            <v>12.82</v>
          </cell>
          <cell r="E169">
            <v>12.05</v>
          </cell>
          <cell r="F169">
            <v>93.99</v>
          </cell>
          <cell r="G169">
            <v>8</v>
          </cell>
        </row>
        <row r="170">
          <cell r="A170">
            <v>6033249</v>
          </cell>
          <cell r="B170" t="str">
            <v>XXEPAREMA CX 12 FLACONETES DESC</v>
          </cell>
          <cell r="C170" t="str">
            <v>01.03.2016</v>
          </cell>
          <cell r="D170">
            <v>23.43</v>
          </cell>
          <cell r="E170">
            <v>0.03</v>
          </cell>
          <cell r="F170">
            <v>0.13</v>
          </cell>
          <cell r="G170">
            <v>5</v>
          </cell>
        </row>
        <row r="171">
          <cell r="A171">
            <v>6033244</v>
          </cell>
          <cell r="B171" t="str">
            <v>DRAMIN B6 PED GTS 20ML</v>
          </cell>
          <cell r="C171" t="str">
            <v>01.03.2016</v>
          </cell>
          <cell r="D171">
            <v>6.74</v>
          </cell>
          <cell r="E171">
            <v>0.05</v>
          </cell>
          <cell r="F171">
            <v>0.73</v>
          </cell>
          <cell r="G171">
            <v>5</v>
          </cell>
        </row>
        <row r="172">
          <cell r="A172">
            <v>6033236</v>
          </cell>
          <cell r="B172" t="str">
            <v>XXEPAREMA SOL FRASCO 200ML DESC</v>
          </cell>
          <cell r="C172" t="str">
            <v>01.03.2016</v>
          </cell>
          <cell r="D172">
            <v>25.83</v>
          </cell>
          <cell r="E172">
            <v>0.04</v>
          </cell>
          <cell r="F172">
            <v>0.16</v>
          </cell>
          <cell r="G172">
            <v>5</v>
          </cell>
        </row>
        <row r="173">
          <cell r="A173">
            <v>6033227</v>
          </cell>
          <cell r="B173" t="str">
            <v>XXNORIPURUM  VD 100 ML XPE DESC</v>
          </cell>
          <cell r="C173" t="str">
            <v>01.03.2016</v>
          </cell>
          <cell r="D173">
            <v>9.9499999999999993</v>
          </cell>
          <cell r="E173">
            <v>3.43</v>
          </cell>
          <cell r="F173">
            <v>34.47</v>
          </cell>
          <cell r="G173">
            <v>5</v>
          </cell>
        </row>
        <row r="174">
          <cell r="A174">
            <v>6033230</v>
          </cell>
          <cell r="B174" t="str">
            <v>XXVENALOT CX 20 DRGS DESCONTINUADO</v>
          </cell>
          <cell r="C174" t="str">
            <v>01.03.2016</v>
          </cell>
          <cell r="D174">
            <v>21.71</v>
          </cell>
          <cell r="E174">
            <v>0.52</v>
          </cell>
          <cell r="F174">
            <v>2.4300000000000002</v>
          </cell>
          <cell r="G174">
            <v>5</v>
          </cell>
        </row>
        <row r="175">
          <cell r="A175">
            <v>6033238</v>
          </cell>
          <cell r="B175" t="str">
            <v>XXNORIPURUM 20 COMPRIMIDOS DESC</v>
          </cell>
          <cell r="C175" t="str">
            <v>01.03.2016</v>
          </cell>
          <cell r="D175">
            <v>21.13</v>
          </cell>
          <cell r="E175">
            <v>6.34</v>
          </cell>
          <cell r="F175">
            <v>30.41</v>
          </cell>
          <cell r="G175">
            <v>5</v>
          </cell>
        </row>
        <row r="176">
          <cell r="A176">
            <v>6033242</v>
          </cell>
          <cell r="B176" t="str">
            <v>XXNORIPURUM FOLICO 20 COMPRIMIDOS DESC</v>
          </cell>
          <cell r="C176" t="str">
            <v>01.03.2016</v>
          </cell>
          <cell r="D176">
            <v>21.34</v>
          </cell>
          <cell r="E176">
            <v>6.28</v>
          </cell>
          <cell r="F176">
            <v>29.98</v>
          </cell>
          <cell r="G176">
            <v>5</v>
          </cell>
        </row>
        <row r="177">
          <cell r="A177">
            <v>6033252</v>
          </cell>
          <cell r="B177" t="str">
            <v>XXAGIOLAX GRAN 5G DESC</v>
          </cell>
          <cell r="C177" t="str">
            <v>01.03.2016</v>
          </cell>
          <cell r="D177">
            <v>53.49</v>
          </cell>
          <cell r="E177">
            <v>20.04</v>
          </cell>
          <cell r="F177">
            <v>37.76</v>
          </cell>
          <cell r="G177">
            <v>5</v>
          </cell>
        </row>
        <row r="178">
          <cell r="A178">
            <v>6033256</v>
          </cell>
          <cell r="B178" t="str">
            <v>XXPONDICILINA MENTA 12 PASTILHAS DESC</v>
          </cell>
          <cell r="C178" t="str">
            <v>01.03.2016</v>
          </cell>
          <cell r="D178">
            <v>4.41</v>
          </cell>
          <cell r="E178">
            <v>0.01</v>
          </cell>
          <cell r="F178">
            <v>0.23</v>
          </cell>
          <cell r="G178">
            <v>5</v>
          </cell>
        </row>
        <row r="179">
          <cell r="A179">
            <v>6033257</v>
          </cell>
          <cell r="B179" t="str">
            <v>XXPONDICILINA CEREJA 12 PASTILHAS DESC</v>
          </cell>
          <cell r="C179" t="str">
            <v>01.03.2016</v>
          </cell>
          <cell r="D179">
            <v>4.51</v>
          </cell>
          <cell r="E179">
            <v>0.01</v>
          </cell>
          <cell r="F179">
            <v>0.22</v>
          </cell>
          <cell r="G179">
            <v>5</v>
          </cell>
        </row>
        <row r="180">
          <cell r="A180">
            <v>6033268</v>
          </cell>
          <cell r="B180" t="str">
            <v>XXPONDICILINA MEL/LIMAO 12 PASTIL DESC</v>
          </cell>
          <cell r="C180" t="str">
            <v>01.03.2016</v>
          </cell>
          <cell r="D180">
            <v>4.54</v>
          </cell>
          <cell r="E180">
            <v>0.01</v>
          </cell>
          <cell r="F180">
            <v>0.22</v>
          </cell>
          <cell r="G180">
            <v>5</v>
          </cell>
        </row>
        <row r="181">
          <cell r="A181">
            <v>6033269</v>
          </cell>
          <cell r="B181" t="str">
            <v>XXPROCTYL 2 BL X 5 SUP DESCONTINUADO</v>
          </cell>
          <cell r="C181" t="str">
            <v>01.03.2016</v>
          </cell>
          <cell r="D181">
            <v>18.02</v>
          </cell>
          <cell r="E181">
            <v>1.37</v>
          </cell>
          <cell r="F181">
            <v>7.6</v>
          </cell>
          <cell r="G181">
            <v>5</v>
          </cell>
        </row>
        <row r="182">
          <cell r="A182">
            <v>6033280</v>
          </cell>
          <cell r="B182" t="str">
            <v>XXDRAMIN B6 20 CPR DESC</v>
          </cell>
          <cell r="C182" t="str">
            <v>01.03.2016</v>
          </cell>
          <cell r="D182">
            <v>7.13</v>
          </cell>
          <cell r="E182">
            <v>0.04</v>
          </cell>
          <cell r="F182">
            <v>0.56999999999999995</v>
          </cell>
          <cell r="G182">
            <v>5</v>
          </cell>
        </row>
        <row r="183">
          <cell r="A183">
            <v>6033286</v>
          </cell>
          <cell r="B183" t="str">
            <v>XXVENALOT H CREME 80 ML DESCONT</v>
          </cell>
          <cell r="C183" t="str">
            <v>01.03.2016</v>
          </cell>
          <cell r="D183">
            <v>11.71</v>
          </cell>
          <cell r="E183">
            <v>1.02</v>
          </cell>
          <cell r="F183">
            <v>8.75</v>
          </cell>
          <cell r="G183">
            <v>5</v>
          </cell>
        </row>
        <row r="184">
          <cell r="A184">
            <v>6033448</v>
          </cell>
          <cell r="B184" t="str">
            <v>XXNORIPURUM 2 BL X 5 CPR AG DESC</v>
          </cell>
          <cell r="C184" t="str">
            <v>01.03.2016</v>
          </cell>
          <cell r="D184">
            <v>2.06</v>
          </cell>
          <cell r="E184">
            <v>3.21</v>
          </cell>
          <cell r="F184">
            <v>155.83000000000001</v>
          </cell>
          <cell r="G184">
            <v>8</v>
          </cell>
        </row>
        <row r="185">
          <cell r="A185">
            <v>6033449</v>
          </cell>
          <cell r="B185" t="str">
            <v>XXNORIPURUM FOLICO 2 BLX5CPR AG DESC</v>
          </cell>
          <cell r="C185" t="str">
            <v>01.03.2016</v>
          </cell>
          <cell r="D185">
            <v>2.67</v>
          </cell>
          <cell r="E185">
            <v>3.18</v>
          </cell>
          <cell r="F185">
            <v>119.1</v>
          </cell>
          <cell r="G185">
            <v>8</v>
          </cell>
        </row>
        <row r="186">
          <cell r="A186">
            <v>6033450</v>
          </cell>
          <cell r="B186" t="str">
            <v>XXVENALOT CX 10 DRGS AG DESCONTINUADO</v>
          </cell>
          <cell r="C186" t="str">
            <v>01.03.2016</v>
          </cell>
          <cell r="D186">
            <v>0.81</v>
          </cell>
          <cell r="E186">
            <v>0.26</v>
          </cell>
          <cell r="F186">
            <v>32.1</v>
          </cell>
          <cell r="G186">
            <v>5</v>
          </cell>
        </row>
        <row r="187">
          <cell r="A187">
            <v>6033451</v>
          </cell>
          <cell r="B187" t="str">
            <v>XXDRAMIN SOL 50ML AG DESCONTINUADO</v>
          </cell>
          <cell r="C187" t="str">
            <v>01.03.2016</v>
          </cell>
          <cell r="D187">
            <v>2.54</v>
          </cell>
          <cell r="E187">
            <v>0.04</v>
          </cell>
          <cell r="F187">
            <v>1.57</v>
          </cell>
          <cell r="G187">
            <v>5</v>
          </cell>
        </row>
        <row r="188">
          <cell r="A188">
            <v>6033455</v>
          </cell>
          <cell r="B188" t="str">
            <v>XXNORIPURUM 50 ML XPE AG DESCONTINUADO</v>
          </cell>
          <cell r="C188" t="str">
            <v>01.03.2016</v>
          </cell>
          <cell r="D188">
            <v>2.2200000000000002</v>
          </cell>
          <cell r="E188">
            <v>1.96</v>
          </cell>
          <cell r="F188">
            <v>88.29</v>
          </cell>
          <cell r="G188">
            <v>8</v>
          </cell>
        </row>
        <row r="189">
          <cell r="A189">
            <v>6033456</v>
          </cell>
          <cell r="B189" t="str">
            <v>XXDRAMIN B6 CPR AG DESCONTINUADO</v>
          </cell>
          <cell r="C189" t="str">
            <v>01.03.2016</v>
          </cell>
          <cell r="D189">
            <v>0.52</v>
          </cell>
          <cell r="E189">
            <v>0.01</v>
          </cell>
          <cell r="F189">
            <v>1.92</v>
          </cell>
          <cell r="G189">
            <v>5</v>
          </cell>
        </row>
        <row r="190">
          <cell r="A190">
            <v>6033462</v>
          </cell>
          <cell r="B190" t="str">
            <v>XXPROCTYL POM 3G X 3 BIS AG DESC</v>
          </cell>
          <cell r="C190" t="str">
            <v>01.03.2016</v>
          </cell>
          <cell r="D190">
            <v>3.09</v>
          </cell>
          <cell r="E190">
            <v>0.05</v>
          </cell>
          <cell r="F190">
            <v>1.62</v>
          </cell>
          <cell r="G190">
            <v>5</v>
          </cell>
        </row>
        <row r="191">
          <cell r="A191">
            <v>6033467</v>
          </cell>
          <cell r="B191" t="str">
            <v>XXNEOSALDINA GTS 5ML AG DESCONTINUADO</v>
          </cell>
          <cell r="C191" t="str">
            <v>01.03.2016</v>
          </cell>
          <cell r="D191">
            <v>0.53</v>
          </cell>
          <cell r="E191">
            <v>0.01</v>
          </cell>
          <cell r="F191">
            <v>1.89</v>
          </cell>
          <cell r="G191">
            <v>5</v>
          </cell>
        </row>
        <row r="192">
          <cell r="A192">
            <v>6033471</v>
          </cell>
          <cell r="B192" t="str">
            <v>XXEPAREMA 120 FLC 10ML AG DESCONTINUADO</v>
          </cell>
          <cell r="C192" t="str">
            <v>01.03.2016</v>
          </cell>
          <cell r="D192">
            <v>16.3</v>
          </cell>
          <cell r="E192">
            <v>0.18</v>
          </cell>
          <cell r="F192">
            <v>1.1000000000000001</v>
          </cell>
          <cell r="G192">
            <v>5</v>
          </cell>
        </row>
        <row r="193">
          <cell r="A193">
            <v>6033472</v>
          </cell>
          <cell r="B193" t="str">
            <v>XXNEOSALDINA DRG 125 BL X 2 DRG AG DECON</v>
          </cell>
          <cell r="C193" t="str">
            <v>01.03.2016</v>
          </cell>
          <cell r="D193">
            <v>17.93</v>
          </cell>
          <cell r="E193">
            <v>0.3</v>
          </cell>
          <cell r="F193">
            <v>1.67</v>
          </cell>
          <cell r="G193">
            <v>5</v>
          </cell>
        </row>
        <row r="194">
          <cell r="A194">
            <v>6033475</v>
          </cell>
          <cell r="B194" t="str">
            <v>XXNORIPURUM GTS 7,5 ML AG DESCONTINUADO</v>
          </cell>
          <cell r="C194" t="str">
            <v>01.03.2016</v>
          </cell>
          <cell r="D194">
            <v>1.19</v>
          </cell>
          <cell r="E194">
            <v>1.18</v>
          </cell>
          <cell r="F194">
            <v>99.16</v>
          </cell>
          <cell r="G194">
            <v>8</v>
          </cell>
        </row>
        <row r="195">
          <cell r="A195">
            <v>6033478</v>
          </cell>
          <cell r="B195" t="str">
            <v>XXTEBONIN 80MG 1 BL X 6 CPR AG DESCONTIN</v>
          </cell>
          <cell r="C195" t="str">
            <v>01.03.2016</v>
          </cell>
          <cell r="D195">
            <v>1.71</v>
          </cell>
          <cell r="E195">
            <v>2.16</v>
          </cell>
          <cell r="F195">
            <v>126.32</v>
          </cell>
          <cell r="G195">
            <v>8</v>
          </cell>
        </row>
        <row r="196">
          <cell r="A196">
            <v>6033481</v>
          </cell>
          <cell r="B196" t="str">
            <v>XXVENALOT CX 05 DRGS AG DESCONTINUADO</v>
          </cell>
          <cell r="C196" t="str">
            <v>01.03.2016</v>
          </cell>
          <cell r="D196">
            <v>0.59</v>
          </cell>
          <cell r="E196">
            <v>0.12</v>
          </cell>
          <cell r="F196">
            <v>20.34</v>
          </cell>
          <cell r="G196">
            <v>5</v>
          </cell>
        </row>
        <row r="197">
          <cell r="A197">
            <v>6033927</v>
          </cell>
          <cell r="B197" t="str">
            <v>XXNENE-DENT LIQUIDO 10 G DESC</v>
          </cell>
          <cell r="C197" t="str">
            <v>01.03.2016</v>
          </cell>
          <cell r="D197">
            <v>0.56000000000000005</v>
          </cell>
          <cell r="E197">
            <v>0.02</v>
          </cell>
          <cell r="F197">
            <v>3.57</v>
          </cell>
          <cell r="G197">
            <v>5</v>
          </cell>
        </row>
        <row r="198">
          <cell r="A198">
            <v>6033970</v>
          </cell>
          <cell r="B198" t="str">
            <v>XXNEOSALDINA GOTAS 5ML MM( COLOMBIA)DESC</v>
          </cell>
          <cell r="C198" t="str">
            <v>01.03.2016</v>
          </cell>
          <cell r="D198">
            <v>0.78</v>
          </cell>
          <cell r="E198">
            <v>0.01</v>
          </cell>
          <cell r="F198">
            <v>1.28</v>
          </cell>
          <cell r="G198">
            <v>5</v>
          </cell>
        </row>
        <row r="199">
          <cell r="A199">
            <v>6055338</v>
          </cell>
          <cell r="B199" t="str">
            <v>XXLISTERINE COOL MINT 250(J&amp;J 99083)DESC</v>
          </cell>
          <cell r="C199" t="str">
            <v>01.03.2016</v>
          </cell>
          <cell r="D199">
            <v>1.5</v>
          </cell>
          <cell r="E199">
            <v>0.15</v>
          </cell>
          <cell r="F199">
            <v>10</v>
          </cell>
          <cell r="G199">
            <v>5</v>
          </cell>
        </row>
        <row r="200">
          <cell r="A200">
            <v>6055339</v>
          </cell>
          <cell r="B200" t="str">
            <v>XXLISTERINE COOL MINT 500ML DESC</v>
          </cell>
          <cell r="C200" t="str">
            <v>01.03.2016</v>
          </cell>
          <cell r="D200">
            <v>2.64</v>
          </cell>
          <cell r="E200">
            <v>0.3</v>
          </cell>
          <cell r="F200">
            <v>11.36</v>
          </cell>
          <cell r="G200">
            <v>5</v>
          </cell>
        </row>
        <row r="201">
          <cell r="A201">
            <v>6055340</v>
          </cell>
          <cell r="B201" t="str">
            <v>XXLISTERINE COOL CITRUS 250ML DESC</v>
          </cell>
          <cell r="C201" t="str">
            <v>01.03.2016</v>
          </cell>
          <cell r="D201">
            <v>1.63</v>
          </cell>
          <cell r="E201">
            <v>0.05</v>
          </cell>
          <cell r="F201">
            <v>3.07</v>
          </cell>
          <cell r="G201">
            <v>5</v>
          </cell>
        </row>
        <row r="202">
          <cell r="A202">
            <v>6055341</v>
          </cell>
          <cell r="B202" t="str">
            <v>XXLISTERINE COOL CITRUS 500ML DESC</v>
          </cell>
          <cell r="C202" t="str">
            <v>01.03.2016</v>
          </cell>
          <cell r="D202">
            <v>2.97</v>
          </cell>
          <cell r="E202">
            <v>0.1</v>
          </cell>
          <cell r="F202">
            <v>3.37</v>
          </cell>
          <cell r="G202">
            <v>5</v>
          </cell>
        </row>
        <row r="203">
          <cell r="A203">
            <v>6058668</v>
          </cell>
          <cell r="B203" t="str">
            <v>XXLISTERINE FRESHBURST 60ML FUL SER DESC</v>
          </cell>
          <cell r="C203" t="str">
            <v>01.03.2016</v>
          </cell>
          <cell r="D203">
            <v>0.73</v>
          </cell>
          <cell r="E203">
            <v>0.02</v>
          </cell>
          <cell r="F203">
            <v>2.74</v>
          </cell>
          <cell r="G203">
            <v>5</v>
          </cell>
        </row>
        <row r="204">
          <cell r="A204">
            <v>6059706</v>
          </cell>
          <cell r="B204" t="str">
            <v>XXLISTERINE COOL CIT 250 EXP VENEZ DESC</v>
          </cell>
          <cell r="C204" t="str">
            <v>01.03.2016</v>
          </cell>
          <cell r="D204">
            <v>1.63</v>
          </cell>
          <cell r="E204">
            <v>0.05</v>
          </cell>
          <cell r="F204">
            <v>3.07</v>
          </cell>
          <cell r="G204">
            <v>5</v>
          </cell>
        </row>
        <row r="205">
          <cell r="A205">
            <v>6069073</v>
          </cell>
          <cell r="B205" t="str">
            <v>XXMULTILIND OINTMENT 30G (COLOMBIA)DESC</v>
          </cell>
          <cell r="C205" t="str">
            <v>01.03.2016</v>
          </cell>
          <cell r="D205">
            <v>2.56</v>
          </cell>
          <cell r="E205">
            <v>0.27</v>
          </cell>
          <cell r="F205">
            <v>10.55</v>
          </cell>
          <cell r="G205">
            <v>5</v>
          </cell>
        </row>
        <row r="206">
          <cell r="A206">
            <v>6069074</v>
          </cell>
          <cell r="B206" t="str">
            <v>XXMULTILIND OINTMENT 60G (COLOMBIA)DESC</v>
          </cell>
          <cell r="C206" t="str">
            <v>01.03.2016</v>
          </cell>
          <cell r="D206">
            <v>4.37</v>
          </cell>
          <cell r="E206">
            <v>0.55000000000000004</v>
          </cell>
          <cell r="F206">
            <v>12.59</v>
          </cell>
          <cell r="G206">
            <v>5</v>
          </cell>
        </row>
        <row r="207">
          <cell r="A207">
            <v>6129423</v>
          </cell>
          <cell r="B207" t="str">
            <v>NESINA 25MG 5 CPR AG</v>
          </cell>
          <cell r="C207" t="str">
            <v>01.03.2016</v>
          </cell>
          <cell r="D207">
            <v>3.5</v>
          </cell>
          <cell r="E207">
            <v>1.7</v>
          </cell>
          <cell r="F207">
            <v>48.57</v>
          </cell>
          <cell r="G207">
            <v>3</v>
          </cell>
        </row>
        <row r="208">
          <cell r="A208">
            <v>6137602</v>
          </cell>
          <cell r="B208" t="str">
            <v>ACTOS 15MG 15 COMPRIMIDOS</v>
          </cell>
          <cell r="C208" t="str">
            <v>01.03.2016</v>
          </cell>
          <cell r="D208">
            <v>52.67</v>
          </cell>
          <cell r="E208">
            <v>7.47</v>
          </cell>
          <cell r="F208">
            <v>14.17</v>
          </cell>
          <cell r="G208">
            <v>5</v>
          </cell>
        </row>
        <row r="209">
          <cell r="A209">
            <v>6033273</v>
          </cell>
          <cell r="B209" t="str">
            <v>MUCOLITIC ADULTO XAROPE 100ML</v>
          </cell>
          <cell r="C209" t="str">
            <v>01.03.2016</v>
          </cell>
          <cell r="D209">
            <v>28.02</v>
          </cell>
          <cell r="E209">
            <v>0.01</v>
          </cell>
          <cell r="F209">
            <v>0.04</v>
          </cell>
          <cell r="G209">
            <v>5</v>
          </cell>
        </row>
        <row r="210">
          <cell r="A210">
            <v>6138169</v>
          </cell>
          <cell r="B210" t="str">
            <v>SINDROTIC 100MG 30 CPR MLB</v>
          </cell>
          <cell r="C210" t="str">
            <v>01.03.2016</v>
          </cell>
          <cell r="D210">
            <v>8.14</v>
          </cell>
          <cell r="E210">
            <v>0.31</v>
          </cell>
          <cell r="F210">
            <v>3.81</v>
          </cell>
          <cell r="G210">
            <v>5</v>
          </cell>
        </row>
        <row r="211">
          <cell r="A211">
            <v>6070334</v>
          </cell>
          <cell r="B211" t="str">
            <v>NENE-DENT GEL 10G</v>
          </cell>
          <cell r="C211" t="str">
            <v>01.03.2016</v>
          </cell>
          <cell r="D211">
            <v>6.89</v>
          </cell>
          <cell r="E211">
            <v>0.02</v>
          </cell>
          <cell r="F211">
            <v>0.28999999999999998</v>
          </cell>
          <cell r="G211">
            <v>5</v>
          </cell>
        </row>
        <row r="212">
          <cell r="A212">
            <v>6141234</v>
          </cell>
          <cell r="B212" t="str">
            <v>BROMETO PINAVERIO 100mg 30Cprs GEN</v>
          </cell>
          <cell r="C212" t="str">
            <v>01.03.2016</v>
          </cell>
          <cell r="D212">
            <v>8.14</v>
          </cell>
          <cell r="E212">
            <v>0.31</v>
          </cell>
          <cell r="F212">
            <v>3.81</v>
          </cell>
          <cell r="G212">
            <v>5</v>
          </cell>
        </row>
        <row r="213">
          <cell r="A213">
            <v>6137603</v>
          </cell>
          <cell r="B213" t="str">
            <v>ACTOS 30MG 15 COMPRIMIDOS</v>
          </cell>
          <cell r="C213" t="str">
            <v>01.03.2016</v>
          </cell>
          <cell r="D213">
            <v>55.73</v>
          </cell>
          <cell r="E213">
            <v>8.81</v>
          </cell>
          <cell r="F213">
            <v>15.79</v>
          </cell>
          <cell r="G213">
            <v>5</v>
          </cell>
        </row>
        <row r="214">
          <cell r="A214">
            <v>6137604</v>
          </cell>
          <cell r="B214" t="str">
            <v>ACTOS 45MG 15 COMPRIMIDOS</v>
          </cell>
          <cell r="C214" t="str">
            <v>01.03.2016</v>
          </cell>
          <cell r="D214">
            <v>108.82</v>
          </cell>
          <cell r="E214">
            <v>18.079999999999998</v>
          </cell>
          <cell r="F214">
            <v>16.600000000000001</v>
          </cell>
          <cell r="G214">
            <v>5</v>
          </cell>
        </row>
        <row r="215">
          <cell r="A215">
            <v>6138180</v>
          </cell>
          <cell r="B215" t="str">
            <v>PROCTOX - H 30G</v>
          </cell>
          <cell r="C215" t="str">
            <v>01.03.2016</v>
          </cell>
          <cell r="D215">
            <v>4.41</v>
          </cell>
          <cell r="E215">
            <v>0.26</v>
          </cell>
          <cell r="F215">
            <v>5.9</v>
          </cell>
          <cell r="G215">
            <v>5</v>
          </cell>
        </row>
        <row r="216">
          <cell r="A216">
            <v>6072334</v>
          </cell>
          <cell r="B216" t="str">
            <v>NESINA MET 12,5+500 60 CPRS REV</v>
          </cell>
          <cell r="C216" t="str">
            <v>01.03.2016</v>
          </cell>
          <cell r="D216">
            <v>55.44</v>
          </cell>
          <cell r="E216">
            <v>0.85</v>
          </cell>
          <cell r="F216">
            <v>1.53</v>
          </cell>
          <cell r="G216">
            <v>5</v>
          </cell>
        </row>
        <row r="217">
          <cell r="A217">
            <v>6072341</v>
          </cell>
          <cell r="B217" t="str">
            <v>NESINA MET 12,5+1000 60 CPRS REV</v>
          </cell>
          <cell r="C217" t="str">
            <v>01.03.2016</v>
          </cell>
          <cell r="D217">
            <v>55.44</v>
          </cell>
          <cell r="E217">
            <v>0.72</v>
          </cell>
          <cell r="F217">
            <v>1.3</v>
          </cell>
          <cell r="G217">
            <v>5</v>
          </cell>
        </row>
        <row r="218">
          <cell r="A218">
            <v>6082027</v>
          </cell>
          <cell r="B218" t="str">
            <v>NESINA MET 12,5 + 850 60 CPRS REV</v>
          </cell>
          <cell r="C218" t="str">
            <v>01.03.2016</v>
          </cell>
          <cell r="D218">
            <v>55.44</v>
          </cell>
          <cell r="E218">
            <v>0.71</v>
          </cell>
          <cell r="F218">
            <v>1.28</v>
          </cell>
          <cell r="G218">
            <v>5</v>
          </cell>
        </row>
        <row r="219">
          <cell r="A219">
            <v>6061220</v>
          </cell>
          <cell r="B219" t="str">
            <v>NESINA 25MG 10 CPR</v>
          </cell>
          <cell r="C219" t="str">
            <v>01.03.2016</v>
          </cell>
          <cell r="D219">
            <v>40.619999999999997</v>
          </cell>
          <cell r="E219">
            <v>3.35</v>
          </cell>
          <cell r="F219">
            <v>8.25</v>
          </cell>
          <cell r="G219">
            <v>5</v>
          </cell>
        </row>
        <row r="226">
          <cell r="A226"/>
          <cell r="B226"/>
          <cell r="C226"/>
          <cell r="D226"/>
          <cell r="E226"/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rcial"/>
    </sheetNames>
    <sheetDataSet>
      <sheetData sheetId="0">
        <row r="16">
          <cell r="D16">
            <v>7896641804250</v>
          </cell>
          <cell r="E16">
            <v>1063902300044</v>
          </cell>
          <cell r="F16">
            <v>501103801170316</v>
          </cell>
          <cell r="G16" t="str">
            <v xml:space="preserve"> 80 MCG/DOSE SOL INAL CT FR AL/VAL DOS x 120 DOSES</v>
          </cell>
          <cell r="H16">
            <v>87.96</v>
          </cell>
          <cell r="I16">
            <v>121.59</v>
          </cell>
          <cell r="J16">
            <v>87.96</v>
          </cell>
          <cell r="K16">
            <v>121.59</v>
          </cell>
          <cell r="L16">
            <v>81.96</v>
          </cell>
          <cell r="M16">
            <v>113.3</v>
          </cell>
          <cell r="N16">
            <v>86.9</v>
          </cell>
          <cell r="O16">
            <v>120.13</v>
          </cell>
          <cell r="P16">
            <v>87.426874439999992</v>
          </cell>
          <cell r="Q16">
            <v>120.86252511204687</v>
          </cell>
          <cell r="R16">
            <v>90.158999999999992</v>
          </cell>
          <cell r="S16">
            <v>124.63952842161143</v>
          </cell>
          <cell r="T16">
            <v>86.9</v>
          </cell>
          <cell r="U16">
            <v>120.13</v>
          </cell>
          <cell r="V16">
            <v>87.426874439999992</v>
          </cell>
          <cell r="W16">
            <v>120.86252511204687</v>
          </cell>
          <cell r="X16">
            <v>89.05</v>
          </cell>
          <cell r="Y16">
            <v>123.1</v>
          </cell>
          <cell r="Z16">
            <v>12.5</v>
          </cell>
        </row>
        <row r="17">
          <cell r="D17">
            <v>7896641804274</v>
          </cell>
          <cell r="E17">
            <v>1063902300052</v>
          </cell>
          <cell r="F17">
            <v>501103901175311</v>
          </cell>
          <cell r="G17" t="str">
            <v xml:space="preserve"> 160 MCG/DOSE SOL INAL CT FR AL/VAL DOS x 120 DOSES</v>
          </cell>
          <cell r="H17">
            <v>92.61</v>
          </cell>
          <cell r="I17">
            <v>128.02000000000001</v>
          </cell>
          <cell r="J17">
            <v>92.61</v>
          </cell>
          <cell r="K17">
            <v>128.02000000000001</v>
          </cell>
          <cell r="L17">
            <v>86.29</v>
          </cell>
          <cell r="M17">
            <v>119.28</v>
          </cell>
          <cell r="N17">
            <v>91.5</v>
          </cell>
          <cell r="O17">
            <v>126.49</v>
          </cell>
          <cell r="P17">
            <v>92.048690789999995</v>
          </cell>
          <cell r="Q17">
            <v>127.25191508215849</v>
          </cell>
          <cell r="R17">
            <v>94.925249999999991</v>
          </cell>
          <cell r="S17">
            <v>131.22858943980711</v>
          </cell>
          <cell r="T17">
            <v>91.5</v>
          </cell>
          <cell r="U17">
            <v>126.49</v>
          </cell>
          <cell r="V17">
            <v>92.048690789999995</v>
          </cell>
          <cell r="W17">
            <v>127.25191508215849</v>
          </cell>
          <cell r="X17">
            <v>93.76</v>
          </cell>
          <cell r="Y17">
            <v>129.61000000000001</v>
          </cell>
          <cell r="Z17">
            <v>12.5</v>
          </cell>
        </row>
        <row r="18">
          <cell r="D18">
            <v>7896641804823</v>
          </cell>
          <cell r="E18">
            <v>1063902010038</v>
          </cell>
          <cell r="F18">
            <v>501100501117415</v>
          </cell>
          <cell r="G18" t="str">
            <v xml:space="preserve"> 3,5 MG INFANTIL - CÁPS CART C/ 10</v>
          </cell>
          <cell r="H18">
            <v>36.19</v>
          </cell>
          <cell r="I18">
            <v>50.03</v>
          </cell>
          <cell r="J18">
            <v>36.19</v>
          </cell>
          <cell r="K18">
            <v>50.03</v>
          </cell>
          <cell r="L18">
            <v>33.72</v>
          </cell>
          <cell r="M18">
            <v>46.61</v>
          </cell>
          <cell r="N18">
            <v>35.76</v>
          </cell>
          <cell r="O18">
            <v>49.43</v>
          </cell>
          <cell r="P18">
            <v>35.97065241</v>
          </cell>
          <cell r="Q18">
            <v>49.727316778137521</v>
          </cell>
          <cell r="R18">
            <v>37.094749999999998</v>
          </cell>
          <cell r="S18">
            <v>51.281315752366048</v>
          </cell>
          <cell r="T18">
            <v>35.76</v>
          </cell>
          <cell r="U18">
            <v>49.43</v>
          </cell>
          <cell r="V18">
            <v>35.97065241</v>
          </cell>
          <cell r="W18">
            <v>49.727316778137521</v>
          </cell>
          <cell r="X18">
            <v>36.64</v>
          </cell>
          <cell r="Y18">
            <v>50.65</v>
          </cell>
          <cell r="Z18">
            <v>12.5</v>
          </cell>
        </row>
        <row r="19">
          <cell r="D19">
            <v>7896641804830</v>
          </cell>
          <cell r="E19">
            <v>1063902010011</v>
          </cell>
          <cell r="F19">
            <v>501100502113413</v>
          </cell>
          <cell r="G19" t="str">
            <v xml:space="preserve"> 7,0 MG ADULTO - CÁPS CART C/ 10</v>
          </cell>
          <cell r="H19">
            <v>53.58</v>
          </cell>
          <cell r="I19">
            <v>74.069999999999993</v>
          </cell>
          <cell r="J19">
            <v>53.58</v>
          </cell>
          <cell r="K19">
            <v>74.069999999999993</v>
          </cell>
          <cell r="L19">
            <v>49.93</v>
          </cell>
          <cell r="M19">
            <v>69.02</v>
          </cell>
          <cell r="N19">
            <v>52.94</v>
          </cell>
          <cell r="O19">
            <v>73.180000000000007</v>
          </cell>
          <cell r="P19">
            <v>53.255251619999996</v>
          </cell>
          <cell r="Q19">
            <v>73.622261203995805</v>
          </cell>
          <cell r="R19">
            <v>54.919499999999992</v>
          </cell>
          <cell r="S19">
            <v>75.922986958048426</v>
          </cell>
          <cell r="T19">
            <v>52.94</v>
          </cell>
          <cell r="U19">
            <v>73.180000000000007</v>
          </cell>
          <cell r="V19">
            <v>53.255251619999996</v>
          </cell>
          <cell r="W19">
            <v>73.622261203995805</v>
          </cell>
          <cell r="X19">
            <v>54.24</v>
          </cell>
          <cell r="Y19">
            <v>74.98</v>
          </cell>
          <cell r="Z19">
            <v>12.5</v>
          </cell>
        </row>
        <row r="20">
          <cell r="D20">
            <v>7896641804106</v>
          </cell>
          <cell r="E20">
            <v>1063902010021</v>
          </cell>
          <cell r="F20">
            <v>501100503111414</v>
          </cell>
          <cell r="G20" t="str">
            <v xml:space="preserve"> 7 MG PÓ LIOF CAP GEL DURA CT BL AL PLAS INC x 30</v>
          </cell>
          <cell r="H20">
            <v>153.9</v>
          </cell>
          <cell r="I20">
            <v>212.75</v>
          </cell>
          <cell r="J20">
            <v>153.9</v>
          </cell>
          <cell r="K20">
            <v>212.75</v>
          </cell>
          <cell r="L20">
            <v>143.4</v>
          </cell>
          <cell r="M20">
            <v>198.23</v>
          </cell>
          <cell r="N20">
            <v>152.05000000000001</v>
          </cell>
          <cell r="O20">
            <v>210.19</v>
          </cell>
          <cell r="P20">
            <v>152.96721210000001</v>
          </cell>
          <cell r="Q20">
            <v>211.46819707530713</v>
          </cell>
          <cell r="R20">
            <v>157.7475</v>
          </cell>
          <cell r="S20">
            <v>218.0766646667349</v>
          </cell>
          <cell r="T20">
            <v>152.05000000000001</v>
          </cell>
          <cell r="U20">
            <v>210.19</v>
          </cell>
          <cell r="V20">
            <v>152.96721210000001</v>
          </cell>
          <cell r="W20">
            <v>211.46819707530713</v>
          </cell>
          <cell r="X20">
            <v>155.81</v>
          </cell>
          <cell r="Y20">
            <v>215.39</v>
          </cell>
          <cell r="Z20">
            <v>12.5</v>
          </cell>
        </row>
        <row r="21">
          <cell r="D21">
            <v>7896641804120</v>
          </cell>
          <cell r="E21">
            <v>1063902010068</v>
          </cell>
          <cell r="F21">
            <v>501100504132415</v>
          </cell>
          <cell r="G21" t="str">
            <v xml:space="preserve"> 3,5 MG PÓ GRAN CT 30 SACHETS</v>
          </cell>
          <cell r="H21">
            <v>103.89</v>
          </cell>
          <cell r="I21">
            <v>143.61000000000001</v>
          </cell>
          <cell r="J21">
            <v>103.89</v>
          </cell>
          <cell r="K21">
            <v>143.61000000000001</v>
          </cell>
          <cell r="L21">
            <v>96.8</v>
          </cell>
          <cell r="M21">
            <v>133.81</v>
          </cell>
          <cell r="N21">
            <v>102.64</v>
          </cell>
          <cell r="O21">
            <v>141.88999999999999</v>
          </cell>
          <cell r="P21">
            <v>103.26032271</v>
          </cell>
          <cell r="Q21">
            <v>142.75133849352602</v>
          </cell>
          <cell r="R21">
            <v>106.48724999999999</v>
          </cell>
          <cell r="S21">
            <v>147.21237616781733</v>
          </cell>
          <cell r="T21">
            <v>102.64</v>
          </cell>
          <cell r="U21">
            <v>141.88999999999999</v>
          </cell>
          <cell r="V21">
            <v>103.26032271</v>
          </cell>
          <cell r="W21">
            <v>142.75133849352602</v>
          </cell>
          <cell r="X21">
            <v>105.18</v>
          </cell>
          <cell r="Y21">
            <v>145.4</v>
          </cell>
          <cell r="Z21">
            <v>12.5</v>
          </cell>
        </row>
        <row r="22">
          <cell r="D22">
            <v>7896641804113</v>
          </cell>
          <cell r="E22">
            <v>1063902010057</v>
          </cell>
          <cell r="F22">
            <v>501100505139413</v>
          </cell>
          <cell r="G22" t="str">
            <v>3,5 MG PÓ GRAN CT 10 SACHETS</v>
          </cell>
          <cell r="H22">
            <v>34.64</v>
          </cell>
          <cell r="I22">
            <v>47.88</v>
          </cell>
          <cell r="J22">
            <v>34.64</v>
          </cell>
          <cell r="K22">
            <v>47.88</v>
          </cell>
          <cell r="L22">
            <v>32.28</v>
          </cell>
          <cell r="M22">
            <v>44.62</v>
          </cell>
          <cell r="N22">
            <v>34.22</v>
          </cell>
          <cell r="O22">
            <v>47.3</v>
          </cell>
          <cell r="P22">
            <v>34.430046959999999</v>
          </cell>
          <cell r="Q22">
            <v>47.597520121433647</v>
          </cell>
          <cell r="R22">
            <v>35.506</v>
          </cell>
          <cell r="S22">
            <v>49.084962079634153</v>
          </cell>
          <cell r="T22">
            <v>34.22</v>
          </cell>
          <cell r="U22">
            <v>47.3</v>
          </cell>
          <cell r="V22">
            <v>34.430046959999999</v>
          </cell>
          <cell r="W22">
            <v>47.597520121433647</v>
          </cell>
          <cell r="X22">
            <v>35.07</v>
          </cell>
          <cell r="Y22">
            <v>48.48</v>
          </cell>
          <cell r="Z22">
            <v>12.5</v>
          </cell>
        </row>
        <row r="23">
          <cell r="D23">
            <v>7896641802997</v>
          </cell>
          <cell r="E23">
            <v>1063902000075</v>
          </cell>
          <cell r="F23">
            <v>501101802110418</v>
          </cell>
          <cell r="G23" t="str">
            <v>400 MG COM REV CT BL AL x 30</v>
          </cell>
          <cell r="H23">
            <v>81.569999999999993</v>
          </cell>
          <cell r="I23">
            <v>112.76</v>
          </cell>
          <cell r="J23">
            <v>81.569999999999993</v>
          </cell>
          <cell r="K23">
            <v>112.76</v>
          </cell>
          <cell r="L23">
            <v>76.010000000000005</v>
          </cell>
          <cell r="M23">
            <v>105.07</v>
          </cell>
          <cell r="N23">
            <v>80.59</v>
          </cell>
          <cell r="O23">
            <v>111.4</v>
          </cell>
          <cell r="P23">
            <v>81.075604229999996</v>
          </cell>
          <cell r="Q23">
            <v>112.08226663699027</v>
          </cell>
          <cell r="R23">
            <v>83.609249999999989</v>
          </cell>
          <cell r="S23">
            <v>115.58488328047798</v>
          </cell>
          <cell r="T23">
            <v>80.59</v>
          </cell>
          <cell r="U23">
            <v>111.4</v>
          </cell>
          <cell r="V23">
            <v>81.075604229999996</v>
          </cell>
          <cell r="W23">
            <v>112.08226663699027</v>
          </cell>
          <cell r="X23">
            <v>82.58</v>
          </cell>
          <cell r="Y23">
            <v>114.16</v>
          </cell>
          <cell r="Z23">
            <v>12.5</v>
          </cell>
        </row>
        <row r="24">
          <cell r="D24">
            <v>7896641806438</v>
          </cell>
          <cell r="E24">
            <v>1063902480107</v>
          </cell>
          <cell r="F24">
            <v>501101805111318</v>
          </cell>
          <cell r="G24" t="str">
            <v>800 MG COM REV CT BL AL x 10</v>
          </cell>
          <cell r="H24">
            <v>43.15</v>
          </cell>
          <cell r="I24">
            <v>59.65</v>
          </cell>
          <cell r="J24">
            <v>43.15</v>
          </cell>
          <cell r="K24">
            <v>59.65</v>
          </cell>
          <cell r="L24">
            <v>40.21</v>
          </cell>
          <cell r="M24">
            <v>55.58</v>
          </cell>
          <cell r="N24">
            <v>42.63</v>
          </cell>
          <cell r="O24">
            <v>58.93</v>
          </cell>
          <cell r="P24">
            <v>42.888467849999998</v>
          </cell>
          <cell r="Q24">
            <v>59.290790797917495</v>
          </cell>
          <cell r="R24">
            <v>44.228749999999998</v>
          </cell>
          <cell r="S24">
            <v>61.143652244117021</v>
          </cell>
          <cell r="T24">
            <v>42.63</v>
          </cell>
          <cell r="U24">
            <v>58.93</v>
          </cell>
          <cell r="V24">
            <v>42.888467849999998</v>
          </cell>
          <cell r="W24">
            <v>59.290790797917495</v>
          </cell>
          <cell r="X24">
            <v>43.69</v>
          </cell>
          <cell r="Y24">
            <v>60.4</v>
          </cell>
          <cell r="Z24">
            <v>12.5</v>
          </cell>
        </row>
        <row r="25">
          <cell r="D25">
            <v>7896641802980</v>
          </cell>
          <cell r="E25">
            <v>1063902480042</v>
          </cell>
          <cell r="F25">
            <v>501101804113414</v>
          </cell>
          <cell r="G25" t="str">
            <v>800 MG COM REV CT BL AL x 30</v>
          </cell>
          <cell r="H25">
            <v>129.49</v>
          </cell>
          <cell r="I25">
            <v>179</v>
          </cell>
          <cell r="J25">
            <v>129.49</v>
          </cell>
          <cell r="K25">
            <v>179</v>
          </cell>
          <cell r="L25">
            <v>120.66</v>
          </cell>
          <cell r="M25">
            <v>166.8</v>
          </cell>
          <cell r="N25">
            <v>127.94</v>
          </cell>
          <cell r="O25">
            <v>176.86</v>
          </cell>
          <cell r="P25">
            <v>128.70516111000001</v>
          </cell>
          <cell r="Q25">
            <v>177.92733488811905</v>
          </cell>
          <cell r="R25">
            <v>132.72725</v>
          </cell>
          <cell r="S25">
            <v>183.48763682713124</v>
          </cell>
          <cell r="T25">
            <v>127.94</v>
          </cell>
          <cell r="U25">
            <v>176.86</v>
          </cell>
          <cell r="V25">
            <v>128.70516111000001</v>
          </cell>
          <cell r="W25">
            <v>177.92733488811905</v>
          </cell>
          <cell r="X25">
            <v>131.1</v>
          </cell>
          <cell r="Y25">
            <v>181.23</v>
          </cell>
          <cell r="Z25">
            <v>12.5</v>
          </cell>
        </row>
        <row r="26">
          <cell r="D26">
            <v>7896641803062</v>
          </cell>
          <cell r="E26">
            <v>1063902000091</v>
          </cell>
          <cell r="F26">
            <v>501101801149418</v>
          </cell>
          <cell r="G26" t="str">
            <v>250 MG SUP RET CT BERÇO x 10</v>
          </cell>
          <cell r="H26">
            <v>25.83</v>
          </cell>
          <cell r="I26">
            <v>35.71</v>
          </cell>
          <cell r="J26">
            <v>25.83</v>
          </cell>
          <cell r="K26">
            <v>35.71</v>
          </cell>
          <cell r="L26">
            <v>24.07</v>
          </cell>
          <cell r="M26">
            <v>33.270000000000003</v>
          </cell>
          <cell r="N26">
            <v>25.52</v>
          </cell>
          <cell r="O26">
            <v>35.28</v>
          </cell>
          <cell r="P26">
            <v>25.673444369999999</v>
          </cell>
          <cell r="Q26">
            <v>35.492030737200665</v>
          </cell>
          <cell r="R26">
            <v>26.475749999999994</v>
          </cell>
          <cell r="S26">
            <v>36.601171204299938</v>
          </cell>
          <cell r="T26">
            <v>25.52</v>
          </cell>
          <cell r="U26">
            <v>35.28</v>
          </cell>
          <cell r="V26">
            <v>25.673444369999999</v>
          </cell>
          <cell r="W26">
            <v>35.492030737200665</v>
          </cell>
          <cell r="X26">
            <v>26.15</v>
          </cell>
          <cell r="Y26">
            <v>36.15</v>
          </cell>
          <cell r="Z26">
            <v>12.5</v>
          </cell>
        </row>
        <row r="27">
          <cell r="D27">
            <v>7896641803079</v>
          </cell>
          <cell r="E27">
            <v>1063902480018</v>
          </cell>
          <cell r="F27">
            <v>501101803141414</v>
          </cell>
          <cell r="G27" t="str">
            <v>500 MG SUP RET CT BERÇO x 10</v>
          </cell>
          <cell r="H27">
            <v>51.73</v>
          </cell>
          <cell r="I27">
            <v>71.510000000000005</v>
          </cell>
          <cell r="J27">
            <v>51.73</v>
          </cell>
          <cell r="K27">
            <v>71.510000000000005</v>
          </cell>
          <cell r="L27">
            <v>48.2</v>
          </cell>
          <cell r="M27">
            <v>66.63</v>
          </cell>
          <cell r="N27">
            <v>51.11</v>
          </cell>
          <cell r="O27">
            <v>70.650000000000006</v>
          </cell>
          <cell r="P27">
            <v>51.416464470000001</v>
          </cell>
          <cell r="Q27">
            <v>71.080245839542812</v>
          </cell>
          <cell r="R27">
            <v>53.02324999999999</v>
          </cell>
          <cell r="S27">
            <v>73.301532574465199</v>
          </cell>
          <cell r="T27">
            <v>51.11</v>
          </cell>
          <cell r="U27">
            <v>70.650000000000006</v>
          </cell>
          <cell r="V27">
            <v>51.416464470000001</v>
          </cell>
          <cell r="W27">
            <v>71.080245839542812</v>
          </cell>
          <cell r="X27">
            <v>52.37</v>
          </cell>
          <cell r="Y27">
            <v>72.39</v>
          </cell>
          <cell r="Z27">
            <v>12.5</v>
          </cell>
        </row>
        <row r="28">
          <cell r="D28">
            <v>7896641807336</v>
          </cell>
          <cell r="E28">
            <v>1063902480123</v>
          </cell>
          <cell r="F28">
            <v>501104901111311</v>
          </cell>
          <cell r="G28" t="str">
            <v>1200 MG COM REV CT BL AL PLAS x 10</v>
          </cell>
          <cell r="H28">
            <v>70.36</v>
          </cell>
          <cell r="I28">
            <v>97.26</v>
          </cell>
          <cell r="J28">
            <v>70.36</v>
          </cell>
          <cell r="K28">
            <v>97.26</v>
          </cell>
          <cell r="L28">
            <v>65.56</v>
          </cell>
          <cell r="M28">
            <v>90.63</v>
          </cell>
          <cell r="N28">
            <v>69.52</v>
          </cell>
          <cell r="O28">
            <v>96.1</v>
          </cell>
          <cell r="P28">
            <v>69.933548040000005</v>
          </cell>
          <cell r="Q28">
            <v>96.679027590764207</v>
          </cell>
          <cell r="R28">
            <v>72.119</v>
          </cell>
          <cell r="S28">
            <v>99.700286718333118</v>
          </cell>
          <cell r="T28">
            <v>69.52</v>
          </cell>
          <cell r="U28">
            <v>96.1</v>
          </cell>
          <cell r="V28">
            <v>69.933548040000005</v>
          </cell>
          <cell r="W28">
            <v>96.679027590764207</v>
          </cell>
          <cell r="X28">
            <v>71.23</v>
          </cell>
          <cell r="Y28">
            <v>98.47</v>
          </cell>
          <cell r="Z28">
            <v>12.5</v>
          </cell>
        </row>
        <row r="29">
          <cell r="D29">
            <v>7896641807343</v>
          </cell>
          <cell r="E29">
            <v>1063902480141</v>
          </cell>
          <cell r="F29">
            <v>501104902116315</v>
          </cell>
          <cell r="G29" t="str">
            <v>1200 MG COM REV CT BL AL PLAS x 30</v>
          </cell>
          <cell r="H29">
            <v>211.06</v>
          </cell>
          <cell r="I29">
            <v>291.76</v>
          </cell>
          <cell r="J29">
            <v>211.06</v>
          </cell>
          <cell r="K29">
            <v>291.76</v>
          </cell>
          <cell r="L29">
            <v>196.67</v>
          </cell>
          <cell r="M29">
            <v>271.87</v>
          </cell>
          <cell r="N29">
            <v>208.53</v>
          </cell>
          <cell r="O29">
            <v>288.26</v>
          </cell>
          <cell r="P29">
            <v>209.78076534000002</v>
          </cell>
          <cell r="Q29">
            <v>290.0096015251093</v>
          </cell>
          <cell r="R29">
            <v>216.33649999999997</v>
          </cell>
          <cell r="S29">
            <v>299.07252010760919</v>
          </cell>
          <cell r="T29">
            <v>208.53</v>
          </cell>
          <cell r="U29">
            <v>288.26</v>
          </cell>
          <cell r="V29">
            <v>209.78076534000002</v>
          </cell>
          <cell r="W29">
            <v>290.0096015251093</v>
          </cell>
          <cell r="X29">
            <v>213.68</v>
          </cell>
          <cell r="Y29">
            <v>295.38</v>
          </cell>
          <cell r="Z29">
            <v>12.5</v>
          </cell>
        </row>
        <row r="30">
          <cell r="D30">
            <v>7896641801822</v>
          </cell>
          <cell r="E30">
            <v>1063900990221</v>
          </cell>
          <cell r="F30">
            <v>501102204152417</v>
          </cell>
          <cell r="G30" t="str">
            <v xml:space="preserve"> INJ CX C/ 5 AMP 5 ML   </v>
          </cell>
          <cell r="H30">
            <v>46.97</v>
          </cell>
          <cell r="I30">
            <v>64.933269556706364</v>
          </cell>
          <cell r="J30">
            <v>46.97</v>
          </cell>
          <cell r="K30">
            <v>64.933269556706364</v>
          </cell>
          <cell r="L30">
            <v>43.77</v>
          </cell>
          <cell r="M30">
            <v>60.509457281180282</v>
          </cell>
          <cell r="N30">
            <v>46.41</v>
          </cell>
          <cell r="O30">
            <v>64.159102408489289</v>
          </cell>
          <cell r="P30">
            <v>46.685314830000003</v>
          </cell>
          <cell r="Q30">
            <v>64.539709009923172</v>
          </cell>
          <cell r="R30">
            <v>48.144249999999992</v>
          </cell>
          <cell r="S30">
            <v>66.55660129562402</v>
          </cell>
          <cell r="T30">
            <v>46.41</v>
          </cell>
          <cell r="U30">
            <v>64.159102408489289</v>
          </cell>
          <cell r="V30">
            <v>46.685314830000003</v>
          </cell>
          <cell r="W30">
            <v>64.539709009923172</v>
          </cell>
          <cell r="X30">
            <v>47.55</v>
          </cell>
          <cell r="Y30">
            <v>65.735085531645467</v>
          </cell>
          <cell r="Z30">
            <v>12.5</v>
          </cell>
        </row>
        <row r="31">
          <cell r="D31">
            <v>7896641806568</v>
          </cell>
          <cell r="E31">
            <v>1063902510022</v>
          </cell>
          <cell r="F31">
            <v>501104701171319</v>
          </cell>
          <cell r="G31" t="str">
            <v xml:space="preserve"> 50 MCG/DOSE SUS NAS FR SPR 120</v>
          </cell>
          <cell r="H31">
            <v>37.92</v>
          </cell>
          <cell r="I31">
            <v>52.42</v>
          </cell>
          <cell r="J31">
            <v>37.92</v>
          </cell>
          <cell r="K31">
            <v>52.42</v>
          </cell>
          <cell r="L31">
            <v>35.33</v>
          </cell>
          <cell r="M31">
            <v>48.84</v>
          </cell>
          <cell r="N31">
            <v>37.46</v>
          </cell>
          <cell r="O31">
            <v>51.78</v>
          </cell>
          <cell r="P31">
            <v>37.69016688</v>
          </cell>
          <cell r="Q31">
            <v>52.104444659490881</v>
          </cell>
          <cell r="R31">
            <v>38.867999999999995</v>
          </cell>
          <cell r="S31">
            <v>53.732729851608745</v>
          </cell>
          <cell r="T31">
            <v>37.46</v>
          </cell>
          <cell r="U31">
            <v>51.78</v>
          </cell>
          <cell r="V31">
            <v>37.69016688</v>
          </cell>
          <cell r="W31">
            <v>52.104444659490881</v>
          </cell>
          <cell r="X31">
            <v>38.39</v>
          </cell>
          <cell r="Y31">
            <v>53.07</v>
          </cell>
          <cell r="Z31">
            <v>12.5</v>
          </cell>
        </row>
        <row r="32">
          <cell r="D32">
            <v>7896641800122</v>
          </cell>
          <cell r="E32">
            <v>1063901020026</v>
          </cell>
          <cell r="F32">
            <v>501102302154317</v>
          </cell>
          <cell r="G32" t="str">
            <v xml:space="preserve"> 250 MG PED CX C/ FA + DIL</v>
          </cell>
          <cell r="H32">
            <v>8.41</v>
          </cell>
          <cell r="I32">
            <v>11.626331636617001</v>
          </cell>
          <cell r="J32">
            <v>8.41</v>
          </cell>
          <cell r="K32">
            <v>11.626331636617001</v>
          </cell>
          <cell r="L32">
            <v>7.84</v>
          </cell>
          <cell r="M32">
            <v>10.838340075038916</v>
          </cell>
          <cell r="N32">
            <v>8.31</v>
          </cell>
          <cell r="O32">
            <v>11.488087503006811</v>
          </cell>
          <cell r="P32">
            <v>8.3590269900000003</v>
          </cell>
          <cell r="Q32">
            <v>11.555864440567467</v>
          </cell>
          <cell r="R32">
            <v>8.6202499999999986</v>
          </cell>
          <cell r="S32">
            <v>11.916989927532423</v>
          </cell>
          <cell r="T32">
            <v>8.31</v>
          </cell>
          <cell r="U32">
            <v>11.488087503006811</v>
          </cell>
          <cell r="V32">
            <v>8.3590269900000003</v>
          </cell>
          <cell r="W32">
            <v>11.555864440567467</v>
          </cell>
          <cell r="X32">
            <v>8.51</v>
          </cell>
          <cell r="Y32">
            <v>11.764575770227191</v>
          </cell>
          <cell r="Z32">
            <v>12.5</v>
          </cell>
        </row>
        <row r="33">
          <cell r="D33">
            <v>7896641800139</v>
          </cell>
          <cell r="E33">
            <v>1063901020018</v>
          </cell>
          <cell r="F33">
            <v>501102303150315</v>
          </cell>
          <cell r="G33" t="str">
            <v xml:space="preserve"> 500 MG CX C/ FA + DIL</v>
          </cell>
          <cell r="H33">
            <v>9.43</v>
          </cell>
          <cell r="I33">
            <v>13.04</v>
          </cell>
          <cell r="J33">
            <v>9.43</v>
          </cell>
          <cell r="K33">
            <v>13.04</v>
          </cell>
          <cell r="L33">
            <v>8.7899999999999991</v>
          </cell>
          <cell r="M33">
            <v>12.15</v>
          </cell>
          <cell r="N33">
            <v>9.32</v>
          </cell>
          <cell r="O33">
            <v>12.88</v>
          </cell>
          <cell r="P33">
            <v>9.3728447700000004</v>
          </cell>
          <cell r="Q33">
            <v>12.95740804691453</v>
          </cell>
          <cell r="R33">
            <v>9.6657499999999992</v>
          </cell>
          <cell r="S33">
            <v>13.362332344426964</v>
          </cell>
          <cell r="T33">
            <v>9.32</v>
          </cell>
          <cell r="U33">
            <v>12.88</v>
          </cell>
          <cell r="V33">
            <v>9.3728447700000004</v>
          </cell>
          <cell r="W33">
            <v>12.95740804691453</v>
          </cell>
          <cell r="X33">
            <v>9.5500000000000007</v>
          </cell>
          <cell r="Y33">
            <v>13.2</v>
          </cell>
          <cell r="Z33">
            <v>12.5</v>
          </cell>
        </row>
        <row r="34">
          <cell r="D34">
            <v>7896641805646</v>
          </cell>
          <cell r="E34">
            <v>1063901820400</v>
          </cell>
          <cell r="F34">
            <v>501102513112411</v>
          </cell>
          <cell r="G34" t="str">
            <v xml:space="preserve"> CPR CX C/ 2                    </v>
          </cell>
          <cell r="H34">
            <v>8.9700000000000006</v>
          </cell>
          <cell r="I34">
            <v>12.4</v>
          </cell>
          <cell r="J34">
            <v>8.9700000000000006</v>
          </cell>
          <cell r="K34">
            <v>12.4</v>
          </cell>
          <cell r="L34">
            <v>8.36</v>
          </cell>
          <cell r="M34">
            <v>11.56</v>
          </cell>
          <cell r="N34">
            <v>8.86</v>
          </cell>
          <cell r="O34">
            <v>12.25</v>
          </cell>
          <cell r="P34">
            <v>8.9156328300000016</v>
          </cell>
          <cell r="Q34">
            <v>12.325339361699189</v>
          </cell>
          <cell r="R34">
            <v>9.1942500000000003</v>
          </cell>
          <cell r="S34">
            <v>12.710511254454918</v>
          </cell>
          <cell r="T34">
            <v>8.86</v>
          </cell>
          <cell r="U34">
            <v>12.25</v>
          </cell>
          <cell r="V34">
            <v>8.9156328300000016</v>
          </cell>
          <cell r="W34">
            <v>12.325339361699189</v>
          </cell>
          <cell r="X34">
            <v>9.08</v>
          </cell>
          <cell r="Y34">
            <v>12.55</v>
          </cell>
          <cell r="Z34">
            <v>12.5</v>
          </cell>
        </row>
        <row r="35">
          <cell r="D35">
            <v>7896641802423</v>
          </cell>
          <cell r="E35">
            <v>1063901820117</v>
          </cell>
          <cell r="F35">
            <v>501102503117419</v>
          </cell>
          <cell r="G35" t="str">
            <v xml:space="preserve"> CPR CX C/ 7                    </v>
          </cell>
          <cell r="H35">
            <v>35.22</v>
          </cell>
          <cell r="I35">
            <v>48.69</v>
          </cell>
          <cell r="J35">
            <v>35.22</v>
          </cell>
          <cell r="K35">
            <v>48.69</v>
          </cell>
          <cell r="L35">
            <v>32.82</v>
          </cell>
          <cell r="M35">
            <v>45.37</v>
          </cell>
          <cell r="N35">
            <v>34.799999999999997</v>
          </cell>
          <cell r="O35">
            <v>48.11</v>
          </cell>
          <cell r="P35">
            <v>35.006531580000001</v>
          </cell>
          <cell r="Q35">
            <v>48.394476289748653</v>
          </cell>
          <cell r="R35">
            <v>36.100499999999997</v>
          </cell>
          <cell r="S35">
            <v>49.906823453946728</v>
          </cell>
          <cell r="T35">
            <v>34.799999999999997</v>
          </cell>
          <cell r="U35">
            <v>48.11</v>
          </cell>
          <cell r="V35">
            <v>35.006531580000001</v>
          </cell>
          <cell r="W35">
            <v>48.394476289748653</v>
          </cell>
          <cell r="X35">
            <v>35.659999999999997</v>
          </cell>
          <cell r="Y35">
            <v>49.29</v>
          </cell>
          <cell r="Z35">
            <v>12.5</v>
          </cell>
        </row>
        <row r="36">
          <cell r="D36">
            <v>7896641802430</v>
          </cell>
          <cell r="E36">
            <v>1063901820125</v>
          </cell>
          <cell r="F36">
            <v>501102501114412</v>
          </cell>
          <cell r="G36" t="str">
            <v xml:space="preserve"> CPR CX C/ 14                 </v>
          </cell>
          <cell r="H36">
            <v>60.79</v>
          </cell>
          <cell r="I36">
            <v>84.03</v>
          </cell>
          <cell r="J36">
            <v>60.79</v>
          </cell>
          <cell r="K36">
            <v>84.03</v>
          </cell>
          <cell r="L36">
            <v>56.64</v>
          </cell>
          <cell r="M36">
            <v>78.3</v>
          </cell>
          <cell r="N36">
            <v>60.06</v>
          </cell>
          <cell r="O36">
            <v>83.02</v>
          </cell>
          <cell r="P36">
            <v>60.421551809999997</v>
          </cell>
          <cell r="Q36">
            <v>83.529250813566733</v>
          </cell>
          <cell r="R36">
            <v>62.309749999999994</v>
          </cell>
          <cell r="S36">
            <v>86.139574042175525</v>
          </cell>
          <cell r="T36">
            <v>60.06</v>
          </cell>
          <cell r="U36">
            <v>83.02</v>
          </cell>
          <cell r="V36">
            <v>60.421551809999997</v>
          </cell>
          <cell r="W36">
            <v>83.529250813566733</v>
          </cell>
          <cell r="X36">
            <v>61.54</v>
          </cell>
          <cell r="Y36">
            <v>85.07</v>
          </cell>
          <cell r="Z36">
            <v>12.5</v>
          </cell>
        </row>
        <row r="37">
          <cell r="D37">
            <v>7896641802478</v>
          </cell>
          <cell r="E37">
            <v>1063901820133</v>
          </cell>
          <cell r="F37">
            <v>501102502110410</v>
          </cell>
          <cell r="G37" t="str">
            <v xml:space="preserve"> CPR CX C/ 28               </v>
          </cell>
          <cell r="H37">
            <v>114.46</v>
          </cell>
          <cell r="I37">
            <v>158.22999999999999</v>
          </cell>
          <cell r="J37">
            <v>114.46</v>
          </cell>
          <cell r="K37">
            <v>158.22999999999999</v>
          </cell>
          <cell r="L37">
            <v>106.65</v>
          </cell>
          <cell r="M37">
            <v>147.43</v>
          </cell>
          <cell r="N37">
            <v>113.09</v>
          </cell>
          <cell r="O37">
            <v>156.33000000000001</v>
          </cell>
          <cell r="P37">
            <v>113.76625794</v>
          </cell>
          <cell r="Q37">
            <v>157.27517762988728</v>
          </cell>
          <cell r="R37">
            <v>117.32149999999999</v>
          </cell>
          <cell r="S37">
            <v>162.19009121347935</v>
          </cell>
          <cell r="T37">
            <v>113.09</v>
          </cell>
          <cell r="U37">
            <v>156.33000000000001</v>
          </cell>
          <cell r="V37">
            <v>113.76625794</v>
          </cell>
          <cell r="W37">
            <v>157.27517762988728</v>
          </cell>
          <cell r="X37">
            <v>115.88</v>
          </cell>
          <cell r="Y37">
            <v>160.19</v>
          </cell>
          <cell r="Z37">
            <v>12.5</v>
          </cell>
        </row>
        <row r="38">
          <cell r="D38">
            <v>7896641804748</v>
          </cell>
          <cell r="E38">
            <v>1063901820265</v>
          </cell>
          <cell r="F38">
            <v>501102508119411</v>
          </cell>
          <cell r="G38" t="str">
            <v xml:space="preserve"> CPR CX C/ 42 - 6 semanas</v>
          </cell>
          <cell r="H38">
            <v>188.41</v>
          </cell>
          <cell r="I38">
            <v>260.45</v>
          </cell>
          <cell r="J38">
            <v>188.41</v>
          </cell>
          <cell r="K38">
            <v>260.45</v>
          </cell>
          <cell r="L38">
            <v>175.56</v>
          </cell>
          <cell r="M38">
            <v>242.69</v>
          </cell>
          <cell r="N38">
            <v>186.15</v>
          </cell>
          <cell r="O38">
            <v>257.33</v>
          </cell>
          <cell r="P38">
            <v>187.26804698999999</v>
          </cell>
          <cell r="Q38">
            <v>258.88708909004947</v>
          </cell>
          <cell r="R38">
            <v>193.12024999999997</v>
          </cell>
          <cell r="S38">
            <v>266.97741643833342</v>
          </cell>
          <cell r="T38">
            <v>186.15</v>
          </cell>
          <cell r="U38">
            <v>257.33</v>
          </cell>
          <cell r="V38">
            <v>187.26804698999999</v>
          </cell>
          <cell r="W38">
            <v>258.88708909004947</v>
          </cell>
          <cell r="X38">
            <v>190.75</v>
          </cell>
          <cell r="Y38">
            <v>263.69</v>
          </cell>
          <cell r="Z38">
            <v>12.5</v>
          </cell>
        </row>
        <row r="39">
          <cell r="D39">
            <v>7896641807084</v>
          </cell>
          <cell r="E39">
            <v>1063901820281</v>
          </cell>
          <cell r="F39">
            <v>501102510113415</v>
          </cell>
          <cell r="G39" t="str">
            <v xml:space="preserve"> CPR CX C/ 56 - 8 semanas</v>
          </cell>
          <cell r="H39">
            <v>251.08</v>
          </cell>
          <cell r="I39">
            <v>347.08</v>
          </cell>
          <cell r="J39">
            <v>251.08</v>
          </cell>
          <cell r="K39">
            <v>347.08</v>
          </cell>
          <cell r="L39">
            <v>233.96</v>
          </cell>
          <cell r="M39">
            <v>323.42</v>
          </cell>
          <cell r="N39">
            <v>248.07</v>
          </cell>
          <cell r="O39">
            <v>342.92</v>
          </cell>
          <cell r="P39">
            <v>249.55820412000003</v>
          </cell>
          <cell r="Q39">
            <v>344.99957713884419</v>
          </cell>
          <cell r="R39">
            <v>257.35699999999997</v>
          </cell>
          <cell r="S39">
            <v>355.78095493517731</v>
          </cell>
          <cell r="T39">
            <v>248.07</v>
          </cell>
          <cell r="U39">
            <v>342.92</v>
          </cell>
          <cell r="V39">
            <v>249.55820412000003</v>
          </cell>
          <cell r="W39">
            <v>344.99957713884419</v>
          </cell>
          <cell r="X39">
            <v>254.19</v>
          </cell>
          <cell r="Y39">
            <v>351.38</v>
          </cell>
          <cell r="Z39">
            <v>12.5</v>
          </cell>
        </row>
        <row r="40">
          <cell r="D40">
            <v>7896641805721</v>
          </cell>
          <cell r="E40">
            <v>1063901820435</v>
          </cell>
          <cell r="F40">
            <v>501102512116411</v>
          </cell>
          <cell r="G40" t="str">
            <v xml:space="preserve"> CPR CX C/ 2                    </v>
          </cell>
          <cell r="H40">
            <v>15.56</v>
          </cell>
          <cell r="I40">
            <v>21.51</v>
          </cell>
          <cell r="J40">
            <v>15.56</v>
          </cell>
          <cell r="K40">
            <v>21.51</v>
          </cell>
          <cell r="L40">
            <v>14.5</v>
          </cell>
          <cell r="M40">
            <v>20.04</v>
          </cell>
          <cell r="N40">
            <v>15.37</v>
          </cell>
          <cell r="O40">
            <v>21.25</v>
          </cell>
          <cell r="P40">
            <v>15.465690840000001</v>
          </cell>
          <cell r="Q40">
            <v>21.380410308588559</v>
          </cell>
          <cell r="R40">
            <v>15.949</v>
          </cell>
          <cell r="S40">
            <v>22.048556869489246</v>
          </cell>
          <cell r="T40">
            <v>15.37</v>
          </cell>
          <cell r="U40">
            <v>21.25</v>
          </cell>
          <cell r="V40">
            <v>15.465690840000001</v>
          </cell>
          <cell r="W40">
            <v>21.380410308588559</v>
          </cell>
          <cell r="X40">
            <v>15.75</v>
          </cell>
          <cell r="Y40">
            <v>21.77</v>
          </cell>
          <cell r="Z40">
            <v>12.5</v>
          </cell>
        </row>
        <row r="41">
          <cell r="D41">
            <v>7896641802126</v>
          </cell>
          <cell r="E41">
            <v>1063901820151</v>
          </cell>
          <cell r="F41">
            <v>501102506116413</v>
          </cell>
          <cell r="G41" t="str">
            <v xml:space="preserve"> CPR CX C/ 7</v>
          </cell>
          <cell r="H41">
            <v>59.03</v>
          </cell>
          <cell r="I41">
            <v>81.599999999999994</v>
          </cell>
          <cell r="J41">
            <v>59.03</v>
          </cell>
          <cell r="K41">
            <v>81.599999999999994</v>
          </cell>
          <cell r="L41">
            <v>55</v>
          </cell>
          <cell r="M41">
            <v>76.03</v>
          </cell>
          <cell r="N41">
            <v>58.32</v>
          </cell>
          <cell r="O41">
            <v>80.62</v>
          </cell>
          <cell r="P41">
            <v>58.672219170000005</v>
          </cell>
          <cell r="Q41">
            <v>81.110901061438469</v>
          </cell>
          <cell r="R41">
            <v>60.505749999999999</v>
          </cell>
          <cell r="S41">
            <v>83.645649871847695</v>
          </cell>
          <cell r="T41">
            <v>58.32</v>
          </cell>
          <cell r="U41">
            <v>80.62</v>
          </cell>
          <cell r="V41">
            <v>58.672219170000005</v>
          </cell>
          <cell r="W41">
            <v>81.110901061438469</v>
          </cell>
          <cell r="X41">
            <v>59.76</v>
          </cell>
          <cell r="Y41">
            <v>82.61</v>
          </cell>
          <cell r="Z41">
            <v>12.5</v>
          </cell>
        </row>
        <row r="42">
          <cell r="D42">
            <v>7896641802119</v>
          </cell>
          <cell r="E42">
            <v>1063901820168</v>
          </cell>
          <cell r="F42">
            <v>501102504113417</v>
          </cell>
          <cell r="G42" t="str">
            <v xml:space="preserve"> CPR CX C/ 14</v>
          </cell>
          <cell r="H42">
            <v>108.1</v>
          </cell>
          <cell r="I42">
            <v>149.43</v>
          </cell>
          <cell r="J42">
            <v>108.1</v>
          </cell>
          <cell r="K42">
            <v>149.43</v>
          </cell>
          <cell r="L42">
            <v>100.73</v>
          </cell>
          <cell r="M42">
            <v>139.25</v>
          </cell>
          <cell r="N42">
            <v>106.8</v>
          </cell>
          <cell r="O42">
            <v>147.63999999999999</v>
          </cell>
          <cell r="P42">
            <v>107.44480589999999</v>
          </cell>
          <cell r="Q42">
            <v>148.53614102560559</v>
          </cell>
          <cell r="R42">
            <v>110.80249999999998</v>
          </cell>
          <cell r="S42">
            <v>153.17795614343103</v>
          </cell>
          <cell r="T42">
            <v>106.8</v>
          </cell>
          <cell r="U42">
            <v>147.63999999999999</v>
          </cell>
          <cell r="V42">
            <v>107.44480589999999</v>
          </cell>
          <cell r="W42">
            <v>148.53614102560559</v>
          </cell>
          <cell r="X42">
            <v>109.44</v>
          </cell>
          <cell r="Y42">
            <v>151.29</v>
          </cell>
          <cell r="Z42">
            <v>12.5</v>
          </cell>
        </row>
        <row r="43">
          <cell r="D43">
            <v>7896641802232</v>
          </cell>
          <cell r="E43">
            <v>1063901820176</v>
          </cell>
          <cell r="F43">
            <v>501102505111418</v>
          </cell>
          <cell r="G43" t="str">
            <v xml:space="preserve"> CPR CX C/ 28</v>
          </cell>
          <cell r="H43">
            <v>201.71</v>
          </cell>
          <cell r="I43">
            <v>278.83999999999997</v>
          </cell>
          <cell r="J43">
            <v>201.71</v>
          </cell>
          <cell r="K43">
            <v>278.83999999999997</v>
          </cell>
          <cell r="L43">
            <v>187.95</v>
          </cell>
          <cell r="M43">
            <v>259.81</v>
          </cell>
          <cell r="N43">
            <v>199.29</v>
          </cell>
          <cell r="O43">
            <v>275.49</v>
          </cell>
          <cell r="P43">
            <v>200.48743569000001</v>
          </cell>
          <cell r="Q43">
            <v>277.16211846692789</v>
          </cell>
          <cell r="R43">
            <v>206.75274999999999</v>
          </cell>
          <cell r="S43">
            <v>285.82354795274262</v>
          </cell>
          <cell r="T43">
            <v>199.29</v>
          </cell>
          <cell r="U43">
            <v>275.49</v>
          </cell>
          <cell r="V43">
            <v>200.48743569000001</v>
          </cell>
          <cell r="W43">
            <v>277.16211846692789</v>
          </cell>
          <cell r="X43">
            <v>204.21</v>
          </cell>
          <cell r="Y43">
            <v>282.29000000000002</v>
          </cell>
          <cell r="Z43">
            <v>12.5</v>
          </cell>
        </row>
        <row r="44">
          <cell r="D44">
            <v>7896641804755</v>
          </cell>
          <cell r="E44">
            <v>1063901820370</v>
          </cell>
          <cell r="F44">
            <v>501102509115418</v>
          </cell>
          <cell r="G44" t="str">
            <v xml:space="preserve"> CPR CX C/ 42 - 6 semanas</v>
          </cell>
          <cell r="H44">
            <v>327.02999999999997</v>
          </cell>
          <cell r="I44">
            <v>452.07</v>
          </cell>
          <cell r="J44">
            <v>327.02999999999997</v>
          </cell>
          <cell r="K44">
            <v>452.07</v>
          </cell>
          <cell r="L44">
            <v>304.73</v>
          </cell>
          <cell r="M44">
            <v>421.25</v>
          </cell>
          <cell r="N44">
            <v>323.11</v>
          </cell>
          <cell r="O44">
            <v>446.65</v>
          </cell>
          <cell r="P44">
            <v>325.04787116999995</v>
          </cell>
          <cell r="Q44">
            <v>449.35961331733387</v>
          </cell>
          <cell r="R44">
            <v>335.20574999999997</v>
          </cell>
          <cell r="S44">
            <v>463.4022848990403</v>
          </cell>
          <cell r="T44">
            <v>323.11</v>
          </cell>
          <cell r="U44">
            <v>446.65</v>
          </cell>
          <cell r="V44">
            <v>325.04787116999995</v>
          </cell>
          <cell r="W44">
            <v>449.35961331733387</v>
          </cell>
          <cell r="X44">
            <v>331.09</v>
          </cell>
          <cell r="Y44">
            <v>457.69</v>
          </cell>
          <cell r="Z44">
            <v>12.5</v>
          </cell>
        </row>
        <row r="45">
          <cell r="D45">
            <v>7896641807091</v>
          </cell>
          <cell r="E45">
            <v>1063901820397</v>
          </cell>
          <cell r="F45">
            <v>501102511111416</v>
          </cell>
          <cell r="G45" t="str">
            <v xml:space="preserve"> CPR CX C/ 56 - 8 semanas</v>
          </cell>
          <cell r="H45">
            <v>435.78</v>
          </cell>
          <cell r="I45">
            <v>602.41</v>
          </cell>
          <cell r="J45">
            <v>435.78</v>
          </cell>
          <cell r="K45">
            <v>602.41</v>
          </cell>
          <cell r="L45">
            <v>406.06</v>
          </cell>
          <cell r="M45">
            <v>561.32000000000005</v>
          </cell>
          <cell r="N45">
            <v>430.55</v>
          </cell>
          <cell r="O45">
            <v>595.17999999999995</v>
          </cell>
          <cell r="P45">
            <v>433.13873741999998</v>
          </cell>
          <cell r="Q45">
            <v>598.78889487639594</v>
          </cell>
          <cell r="R45">
            <v>446.67449999999991</v>
          </cell>
          <cell r="S45">
            <v>617.50129258264917</v>
          </cell>
          <cell r="T45">
            <v>430.55</v>
          </cell>
          <cell r="U45">
            <v>595.17999999999995</v>
          </cell>
          <cell r="V45">
            <v>433.13873741999998</v>
          </cell>
          <cell r="W45">
            <v>598.78889487639594</v>
          </cell>
          <cell r="X45">
            <v>441.18</v>
          </cell>
          <cell r="Y45">
            <v>609.87</v>
          </cell>
          <cell r="Z45">
            <v>12.5</v>
          </cell>
        </row>
        <row r="46">
          <cell r="D46">
            <v>7896641806254</v>
          </cell>
          <cell r="E46">
            <v>1063901820443</v>
          </cell>
          <cell r="F46">
            <v>501102514135316</v>
          </cell>
          <cell r="G46" t="str">
            <v xml:space="preserve"> GRAN CX C/ 2 ENV</v>
          </cell>
          <cell r="H46">
            <v>14.39</v>
          </cell>
          <cell r="I46">
            <v>19.89</v>
          </cell>
          <cell r="J46">
            <v>14.39</v>
          </cell>
          <cell r="K46">
            <v>19.89</v>
          </cell>
          <cell r="L46">
            <v>13.41</v>
          </cell>
          <cell r="M46">
            <v>18.54</v>
          </cell>
          <cell r="N46">
            <v>14.22</v>
          </cell>
          <cell r="O46">
            <v>19.66</v>
          </cell>
          <cell r="P46">
            <v>14.30278221</v>
          </cell>
          <cell r="Q46">
            <v>19.772757348366923</v>
          </cell>
          <cell r="R46">
            <v>14.749749999999999</v>
          </cell>
          <cell r="S46">
            <v>20.390664097169036</v>
          </cell>
          <cell r="T46">
            <v>14.22</v>
          </cell>
          <cell r="U46">
            <v>19.66</v>
          </cell>
          <cell r="V46">
            <v>14.30278221</v>
          </cell>
          <cell r="W46">
            <v>19.772757348366923</v>
          </cell>
          <cell r="X46">
            <v>14.57</v>
          </cell>
          <cell r="Y46">
            <v>20.14</v>
          </cell>
          <cell r="Z46">
            <v>12.5</v>
          </cell>
        </row>
        <row r="47">
          <cell r="D47">
            <v>7896641806261</v>
          </cell>
          <cell r="E47">
            <v>1063901820451</v>
          </cell>
          <cell r="F47">
            <v>501102515131314</v>
          </cell>
          <cell r="G47" t="str">
            <v xml:space="preserve"> GRAN CX C/ 28 ENV</v>
          </cell>
          <cell r="H47">
            <v>201.71</v>
          </cell>
          <cell r="I47">
            <v>278.83999999999997</v>
          </cell>
          <cell r="J47">
            <v>201.71</v>
          </cell>
          <cell r="K47">
            <v>278.83999999999997</v>
          </cell>
          <cell r="L47">
            <v>187.95</v>
          </cell>
          <cell r="M47">
            <v>259.81</v>
          </cell>
          <cell r="N47">
            <v>199.29</v>
          </cell>
          <cell r="O47">
            <v>275.49</v>
          </cell>
          <cell r="P47">
            <v>200.48743569000001</v>
          </cell>
          <cell r="Q47">
            <v>277.16211846692789</v>
          </cell>
          <cell r="R47">
            <v>206.75274999999999</v>
          </cell>
          <cell r="S47">
            <v>285.82354795274262</v>
          </cell>
          <cell r="T47">
            <v>199.29</v>
          </cell>
          <cell r="U47">
            <v>275.49</v>
          </cell>
          <cell r="V47">
            <v>200.48743569000001</v>
          </cell>
          <cell r="W47">
            <v>277.16211846692789</v>
          </cell>
          <cell r="X47">
            <v>204.21</v>
          </cell>
          <cell r="Y47">
            <v>282.29000000000002</v>
          </cell>
          <cell r="Z47">
            <v>12.5</v>
          </cell>
        </row>
        <row r="48">
          <cell r="D48">
            <v>7896641805714</v>
          </cell>
          <cell r="E48">
            <v>1063901820052</v>
          </cell>
          <cell r="F48">
            <v>501102507155412</v>
          </cell>
          <cell r="G48" t="str">
            <v xml:space="preserve"> INJ EV CX C/ 1 FR.AMP  COM DILUENTE</v>
          </cell>
          <cell r="H48">
            <v>94.11</v>
          </cell>
          <cell r="I48">
            <v>130.09</v>
          </cell>
          <cell r="J48">
            <v>94.11</v>
          </cell>
          <cell r="K48">
            <v>130.09</v>
          </cell>
          <cell r="L48">
            <v>87.69</v>
          </cell>
          <cell r="M48">
            <v>121.22</v>
          </cell>
          <cell r="N48">
            <v>92.98</v>
          </cell>
          <cell r="O48">
            <v>128.53</v>
          </cell>
          <cell r="P48">
            <v>93.539599289999998</v>
          </cell>
          <cell r="Q48">
            <v>129.31300862090418</v>
          </cell>
          <cell r="R48">
            <v>96.462749999999986</v>
          </cell>
          <cell r="S48">
            <v>133.35409299406379</v>
          </cell>
          <cell r="T48">
            <v>92.98</v>
          </cell>
          <cell r="U48">
            <v>128.53</v>
          </cell>
          <cell r="V48">
            <v>93.539599289999998</v>
          </cell>
          <cell r="W48">
            <v>129.31300862090418</v>
          </cell>
          <cell r="X48">
            <v>95.28</v>
          </cell>
          <cell r="Y48">
            <v>131.71</v>
          </cell>
          <cell r="Z48">
            <v>12.5</v>
          </cell>
        </row>
        <row r="49">
          <cell r="D49">
            <v>7896641807213</v>
          </cell>
          <cell r="E49">
            <v>1063901180010</v>
          </cell>
          <cell r="F49">
            <v>501104602163318</v>
          </cell>
          <cell r="G49" t="str">
            <v xml:space="preserve"> CREME FR C/ 40 ML</v>
          </cell>
          <cell r="H49">
            <v>6.86</v>
          </cell>
          <cell r="I49">
            <v>9.48</v>
          </cell>
          <cell r="J49">
            <v>6.86</v>
          </cell>
          <cell r="K49">
            <v>9.48</v>
          </cell>
          <cell r="L49">
            <v>6.39</v>
          </cell>
          <cell r="M49">
            <v>8.83</v>
          </cell>
          <cell r="N49">
            <v>6.78</v>
          </cell>
          <cell r="O49">
            <v>9.3699999999999992</v>
          </cell>
          <cell r="P49">
            <v>6.8184215400000001</v>
          </cell>
          <cell r="Q49">
            <v>9.4260677838635925</v>
          </cell>
          <cell r="R49">
            <v>7.0314999999999994</v>
          </cell>
          <cell r="S49">
            <v>9.7206362548005281</v>
          </cell>
          <cell r="T49">
            <v>6.78</v>
          </cell>
          <cell r="U49">
            <v>9.3699999999999992</v>
          </cell>
          <cell r="V49">
            <v>6.8184215400000001</v>
          </cell>
          <cell r="W49">
            <v>9.4260677838635925</v>
          </cell>
          <cell r="X49">
            <v>6.95</v>
          </cell>
          <cell r="Y49">
            <v>9.61</v>
          </cell>
          <cell r="Z49">
            <v>12.5</v>
          </cell>
        </row>
        <row r="50">
          <cell r="D50">
            <v>7896641806100</v>
          </cell>
          <cell r="E50">
            <v>1063901180037</v>
          </cell>
          <cell r="F50">
            <v>501104601167311</v>
          </cell>
          <cell r="G50" t="str">
            <v xml:space="preserve"> CREME FR C/ 120 ML</v>
          </cell>
          <cell r="H50">
            <v>20.6</v>
          </cell>
          <cell r="I50">
            <v>28.48</v>
          </cell>
          <cell r="J50">
            <v>20.6</v>
          </cell>
          <cell r="K50">
            <v>28.48</v>
          </cell>
          <cell r="L50">
            <v>19.2</v>
          </cell>
          <cell r="M50">
            <v>26.54</v>
          </cell>
          <cell r="N50">
            <v>20.350000000000001</v>
          </cell>
          <cell r="O50">
            <v>28.13</v>
          </cell>
          <cell r="P50">
            <v>20.4751434</v>
          </cell>
          <cell r="Q50">
            <v>28.305684598774054</v>
          </cell>
          <cell r="R50">
            <v>21.114999999999998</v>
          </cell>
          <cell r="S50">
            <v>29.190248811791673</v>
          </cell>
          <cell r="T50">
            <v>20.350000000000001</v>
          </cell>
          <cell r="U50">
            <v>28.13</v>
          </cell>
          <cell r="V50">
            <v>20.4751434</v>
          </cell>
          <cell r="W50">
            <v>28.305684598774054</v>
          </cell>
          <cell r="X50">
            <v>20.86</v>
          </cell>
          <cell r="Y50">
            <v>28.84</v>
          </cell>
          <cell r="Z50">
            <v>12.5</v>
          </cell>
        </row>
        <row r="51">
          <cell r="D51">
            <v>7896641809545</v>
          </cell>
          <cell r="E51">
            <v>1063901180045</v>
          </cell>
          <cell r="F51" t="str">
            <v>501112050018903</v>
          </cell>
          <cell r="G51" t="str">
            <v xml:space="preserve"> CREME FR C/ 240 ML &gt; preços reduzidos</v>
          </cell>
          <cell r="H51">
            <v>32.96</v>
          </cell>
          <cell r="I51">
            <v>45.565266437918709</v>
          </cell>
          <cell r="J51">
            <v>32.96</v>
          </cell>
          <cell r="K51">
            <v>45.565266437918709</v>
          </cell>
          <cell r="L51">
            <v>30.71272128</v>
          </cell>
          <cell r="M51">
            <v>42.458535441648536</v>
          </cell>
          <cell r="N51">
            <v>32.562897920000005</v>
          </cell>
          <cell r="O51">
            <v>45.016296107874673</v>
          </cell>
          <cell r="P51">
            <v>32.760229440000003</v>
          </cell>
          <cell r="Q51">
            <v>45.289095358038487</v>
          </cell>
          <cell r="R51">
            <v>33.783999999999999</v>
          </cell>
          <cell r="S51">
            <v>46.704398098866676</v>
          </cell>
          <cell r="T51">
            <v>32.562897920000005</v>
          </cell>
          <cell r="U51">
            <v>45.016296107874673</v>
          </cell>
          <cell r="V51">
            <v>32.760229440000003</v>
          </cell>
          <cell r="W51">
            <v>45.289095358038487</v>
          </cell>
          <cell r="X51">
            <v>33.367056000000005</v>
          </cell>
          <cell r="Y51">
            <v>46.127997478427012</v>
          </cell>
          <cell r="Z51">
            <v>12.5</v>
          </cell>
        </row>
        <row r="52">
          <cell r="D52">
            <v>7896641806520</v>
          </cell>
          <cell r="E52">
            <v>1063902530015</v>
          </cell>
          <cell r="F52">
            <v>501104501170319</v>
          </cell>
          <cell r="G52" t="str">
            <v xml:space="preserve"> 5,5 MG/CM2 + 2,0UI/CM2  - ESPONJA CT 1 BL PLAS PAPEL + SACHE AL (9,5 CM x 4,8CM)</v>
          </cell>
          <cell r="H52">
            <v>918.09</v>
          </cell>
          <cell r="J52">
            <v>918.09</v>
          </cell>
          <cell r="L52">
            <v>855.48</v>
          </cell>
          <cell r="N52">
            <v>907.07</v>
          </cell>
          <cell r="P52">
            <v>912.52545651000003</v>
          </cell>
          <cell r="R52">
            <v>941.04224999999997</v>
          </cell>
          <cell r="T52">
            <v>907.07</v>
          </cell>
          <cell r="V52">
            <v>912.52545651000003</v>
          </cell>
          <cell r="X52">
            <v>929.47</v>
          </cell>
          <cell r="Z52">
            <v>12.5</v>
          </cell>
        </row>
        <row r="57">
          <cell r="I57">
            <v>0.75057700000000005</v>
          </cell>
          <cell r="J57">
            <v>0.86891700000000005</v>
          </cell>
          <cell r="K57">
            <v>0.72335799999999995</v>
          </cell>
          <cell r="L57">
            <v>0.92217499999999997</v>
          </cell>
          <cell r="M57">
            <v>0.74862399999999996</v>
          </cell>
          <cell r="N57">
            <v>0.986128</v>
          </cell>
          <cell r="O57">
            <v>0.75022999999999995</v>
          </cell>
          <cell r="P57">
            <v>0.99301499999999998</v>
          </cell>
          <cell r="Q57">
            <v>0.75040200000000001</v>
          </cell>
          <cell r="R57">
            <v>1.0289520000000001</v>
          </cell>
          <cell r="S57">
            <v>0.75129599999999996</v>
          </cell>
          <cell r="T57">
            <v>0.85844799999999999</v>
          </cell>
          <cell r="U57">
            <v>0.72335799999999995</v>
          </cell>
          <cell r="V57">
            <v>0.86365099999999995</v>
          </cell>
          <cell r="W57">
            <v>0.72335799999999995</v>
          </cell>
          <cell r="X57">
            <v>1.01427</v>
          </cell>
          <cell r="Y57">
            <v>0.75093200000000004</v>
          </cell>
        </row>
        <row r="59">
          <cell r="D59">
            <v>7896641800627</v>
          </cell>
          <cell r="E59">
            <v>1063901500025</v>
          </cell>
          <cell r="F59">
            <v>501100101135416</v>
          </cell>
          <cell r="G59" t="str">
            <v xml:space="preserve"> 50000+10000 UI/ML SOL OR CT FR PLAS AMB GOT x 10 ML</v>
          </cell>
          <cell r="H59">
            <v>5.87</v>
          </cell>
          <cell r="I59">
            <v>7.82</v>
          </cell>
          <cell r="J59">
            <v>5.1005427900000004</v>
          </cell>
          <cell r="K59">
            <v>7.0512011894525264</v>
          </cell>
          <cell r="L59">
            <v>5.41</v>
          </cell>
          <cell r="M59">
            <v>7.23</v>
          </cell>
          <cell r="N59">
            <v>5.79</v>
          </cell>
          <cell r="O59">
            <v>7.72</v>
          </cell>
          <cell r="P59">
            <v>5.82899805</v>
          </cell>
          <cell r="Q59">
            <v>7.7678338410611909</v>
          </cell>
          <cell r="R59">
            <v>6.0399482400000002</v>
          </cell>
          <cell r="S59">
            <v>8.0393722846920532</v>
          </cell>
          <cell r="T59">
            <v>5.04</v>
          </cell>
          <cell r="U59">
            <v>6.97</v>
          </cell>
          <cell r="V59">
            <v>5.0696313699999997</v>
          </cell>
          <cell r="W59">
            <v>7.0084679646869184</v>
          </cell>
          <cell r="X59">
            <v>5.95</v>
          </cell>
          <cell r="Y59">
            <v>7.92</v>
          </cell>
          <cell r="Z59">
            <v>12.5</v>
          </cell>
        </row>
        <row r="60">
          <cell r="D60">
            <v>7896641808609</v>
          </cell>
          <cell r="E60">
            <v>1063902430029</v>
          </cell>
          <cell r="F60">
            <v>501112030018803</v>
          </cell>
          <cell r="G60" t="str">
            <v xml:space="preserve"> 50000+10000 UI/ML SOL OR CT FR PLAS AMB GOT x 20 ML</v>
          </cell>
          <cell r="H60">
            <v>11.74</v>
          </cell>
          <cell r="I60">
            <v>15.64</v>
          </cell>
          <cell r="J60">
            <v>10.201085580000001</v>
          </cell>
          <cell r="K60">
            <v>14.102402378905053</v>
          </cell>
          <cell r="L60">
            <v>10.83</v>
          </cell>
          <cell r="M60">
            <v>14.47</v>
          </cell>
          <cell r="N60">
            <v>11.58</v>
          </cell>
          <cell r="O60">
            <v>15.44</v>
          </cell>
          <cell r="P60">
            <v>11.6579961</v>
          </cell>
          <cell r="Q60">
            <v>15.535667682122382</v>
          </cell>
          <cell r="R60">
            <v>12.07989648</v>
          </cell>
          <cell r="S60">
            <v>16.078744569384106</v>
          </cell>
          <cell r="T60">
            <v>10.08</v>
          </cell>
          <cell r="U60">
            <v>13.93</v>
          </cell>
          <cell r="V60">
            <v>10.139262739999999</v>
          </cell>
          <cell r="W60">
            <v>14.016935929373837</v>
          </cell>
          <cell r="X60">
            <v>11.91</v>
          </cell>
          <cell r="Y60">
            <v>15.86</v>
          </cell>
          <cell r="Z60">
            <v>12.5</v>
          </cell>
        </row>
        <row r="61">
          <cell r="D61">
            <v>7896641810275</v>
          </cell>
          <cell r="E61">
            <v>1063902690012</v>
          </cell>
          <cell r="F61">
            <v>501115010024502</v>
          </cell>
          <cell r="G61" t="str">
            <v xml:space="preserve"> 50 MG PÓ LIOF INJ CX 1 FA VD TRANS</v>
          </cell>
          <cell r="H61">
            <v>15850.11</v>
          </cell>
          <cell r="I61">
            <v>21117.233808123616</v>
          </cell>
          <cell r="J61">
            <v>13772.430030870002</v>
          </cell>
          <cell r="K61">
            <v>19039.576573245893</v>
          </cell>
          <cell r="L61">
            <v>14616.97</v>
          </cell>
          <cell r="M61">
            <v>19525.115411742077</v>
          </cell>
          <cell r="N61">
            <v>15629.79</v>
          </cell>
          <cell r="O61">
            <v>20833.331111792388</v>
          </cell>
          <cell r="P61">
            <v>15739.396981650001</v>
          </cell>
          <cell r="Q61">
            <v>20974.62024574828</v>
          </cell>
          <cell r="R61">
            <v>16309.002384720003</v>
          </cell>
          <cell r="S61">
            <v>21707.825390684902</v>
          </cell>
          <cell r="T61">
            <v>13605.73</v>
          </cell>
          <cell r="U61">
            <v>18809.123559841741</v>
          </cell>
          <cell r="V61">
            <v>13688.96335161</v>
          </cell>
          <cell r="W61">
            <v>18924.188785649709</v>
          </cell>
          <cell r="X61">
            <v>16076.77</v>
          </cell>
          <cell r="Y61">
            <v>21409.088972103997</v>
          </cell>
          <cell r="Z61">
            <v>12.5</v>
          </cell>
        </row>
        <row r="62">
          <cell r="D62">
            <v>7896641800016</v>
          </cell>
          <cell r="E62">
            <v>1063900840025</v>
          </cell>
          <cell r="F62">
            <v>501100401163415</v>
          </cell>
          <cell r="G62" t="str">
            <v xml:space="preserve"> GEL BG 50 G + APL</v>
          </cell>
          <cell r="H62">
            <v>16.98</v>
          </cell>
          <cell r="I62">
            <v>22.62</v>
          </cell>
          <cell r="J62">
            <v>14.754210660000002</v>
          </cell>
          <cell r="K62">
            <v>20.396830697939336</v>
          </cell>
          <cell r="L62">
            <v>15.66</v>
          </cell>
          <cell r="M62">
            <v>20.92</v>
          </cell>
          <cell r="N62">
            <v>16.739999999999998</v>
          </cell>
          <cell r="O62">
            <v>22.31</v>
          </cell>
          <cell r="P62">
            <v>16.861394700000002</v>
          </cell>
          <cell r="Q62">
            <v>22.469815778742596</v>
          </cell>
          <cell r="R62">
            <v>17.471604960000001</v>
          </cell>
          <cell r="S62">
            <v>23.255288142090471</v>
          </cell>
          <cell r="T62">
            <v>14.58</v>
          </cell>
          <cell r="U62">
            <v>20.149999999999999</v>
          </cell>
          <cell r="V62">
            <v>14.664793979999999</v>
          </cell>
          <cell r="W62">
            <v>20.273217383370337</v>
          </cell>
          <cell r="X62">
            <v>17.22</v>
          </cell>
          <cell r="Y62">
            <v>22.93</v>
          </cell>
          <cell r="Z62">
            <v>12.5</v>
          </cell>
        </row>
        <row r="63">
          <cell r="D63">
            <v>7896641800023</v>
          </cell>
          <cell r="E63">
            <v>1063900840041</v>
          </cell>
          <cell r="F63">
            <v>501100402119411</v>
          </cell>
          <cell r="G63" t="str">
            <v xml:space="preserve"> OVL CT 2 STR X 3</v>
          </cell>
          <cell r="H63">
            <v>11</v>
          </cell>
          <cell r="I63">
            <v>14.65</v>
          </cell>
          <cell r="J63">
            <v>9.5580870000000004</v>
          </cell>
          <cell r="K63">
            <v>13.213494562858227</v>
          </cell>
          <cell r="L63">
            <v>10.14</v>
          </cell>
          <cell r="M63">
            <v>13.55</v>
          </cell>
          <cell r="N63">
            <v>10.85</v>
          </cell>
          <cell r="O63">
            <v>14.46</v>
          </cell>
          <cell r="P63">
            <v>10.923164999999999</v>
          </cell>
          <cell r="Q63">
            <v>14.556417760080596</v>
          </cell>
          <cell r="R63">
            <v>11.318472000000002</v>
          </cell>
          <cell r="S63">
            <v>15.06526322514695</v>
          </cell>
          <cell r="T63">
            <v>9.44</v>
          </cell>
          <cell r="U63">
            <v>13.05</v>
          </cell>
          <cell r="V63">
            <v>9.5001609999999985</v>
          </cell>
          <cell r="W63">
            <v>13.133415266023185</v>
          </cell>
          <cell r="X63">
            <v>11.16</v>
          </cell>
          <cell r="Y63">
            <v>14.86</v>
          </cell>
          <cell r="Z63">
            <v>12.5</v>
          </cell>
        </row>
        <row r="64">
          <cell r="D64">
            <v>7896641800030</v>
          </cell>
          <cell r="E64">
            <v>1063900840017</v>
          </cell>
          <cell r="F64">
            <v>501100403174414</v>
          </cell>
          <cell r="G64" t="str">
            <v xml:space="preserve"> SOL FR C/ 12 ML</v>
          </cell>
          <cell r="H64">
            <v>17.11</v>
          </cell>
          <cell r="I64">
            <v>22.8</v>
          </cell>
          <cell r="J64">
            <v>14.86716987</v>
          </cell>
          <cell r="K64">
            <v>20.552990179136749</v>
          </cell>
          <cell r="L64">
            <v>15.78</v>
          </cell>
          <cell r="M64">
            <v>21.08</v>
          </cell>
          <cell r="N64">
            <v>16.87</v>
          </cell>
          <cell r="O64">
            <v>22.49</v>
          </cell>
          <cell r="P64">
            <v>16.990486649999998</v>
          </cell>
          <cell r="Q64">
            <v>22.641846170452634</v>
          </cell>
          <cell r="R64">
            <v>17.605368720000001</v>
          </cell>
          <cell r="S64">
            <v>23.433332162024026</v>
          </cell>
          <cell r="T64">
            <v>14.69</v>
          </cell>
          <cell r="U64">
            <v>20.309999999999999</v>
          </cell>
          <cell r="V64">
            <v>14.777068609999999</v>
          </cell>
          <cell r="W64">
            <v>20.428430472877885</v>
          </cell>
          <cell r="X64">
            <v>17.350000000000001</v>
          </cell>
          <cell r="Y64">
            <v>23.11</v>
          </cell>
          <cell r="Z64">
            <v>12.5</v>
          </cell>
        </row>
        <row r="65">
          <cell r="D65">
            <v>7896641807725</v>
          </cell>
          <cell r="E65">
            <v>1063902590018</v>
          </cell>
          <cell r="F65">
            <v>501105301116319</v>
          </cell>
          <cell r="G65" t="str">
            <v xml:space="preserve"> 20 MG COM CT BL AL/AL x 4</v>
          </cell>
          <cell r="H65">
            <v>8.85</v>
          </cell>
          <cell r="I65">
            <v>11.79</v>
          </cell>
          <cell r="J65">
            <v>7.68991545</v>
          </cell>
          <cell r="K65">
            <v>10.630856989208663</v>
          </cell>
          <cell r="L65">
            <v>8.16</v>
          </cell>
          <cell r="M65">
            <v>10.9</v>
          </cell>
          <cell r="N65">
            <v>8.73</v>
          </cell>
          <cell r="O65">
            <v>11.64</v>
          </cell>
          <cell r="P65">
            <v>8.7881827499999989</v>
          </cell>
          <cell r="Q65">
            <v>11.71129974333757</v>
          </cell>
          <cell r="R65">
            <v>9.1062252000000008</v>
          </cell>
          <cell r="S65">
            <v>12.120689049322772</v>
          </cell>
          <cell r="T65">
            <v>7.6</v>
          </cell>
          <cell r="U65">
            <v>10.51</v>
          </cell>
          <cell r="V65">
            <v>7.6433113499999994</v>
          </cell>
          <cell r="W65">
            <v>10.566429554936835</v>
          </cell>
          <cell r="X65">
            <v>8.98</v>
          </cell>
          <cell r="Y65">
            <v>11.96</v>
          </cell>
          <cell r="Z65">
            <v>12.5</v>
          </cell>
        </row>
        <row r="66">
          <cell r="D66">
            <v>7896641807732</v>
          </cell>
          <cell r="E66">
            <v>1063902590034</v>
          </cell>
          <cell r="F66">
            <v>501105302112317</v>
          </cell>
          <cell r="G66" t="str">
            <v xml:space="preserve"> 20 MG COM CT BL AL/AL x 10</v>
          </cell>
          <cell r="H66">
            <v>22.16</v>
          </cell>
          <cell r="I66">
            <v>29.52</v>
          </cell>
          <cell r="J66">
            <v>19.255200720000001</v>
          </cell>
          <cell r="K66">
            <v>26.619185410267118</v>
          </cell>
          <cell r="L66">
            <v>20.440000000000001</v>
          </cell>
          <cell r="M66">
            <v>27.3</v>
          </cell>
          <cell r="N66">
            <v>21.85</v>
          </cell>
          <cell r="O66">
            <v>29.13</v>
          </cell>
          <cell r="P66">
            <v>22.005212400000001</v>
          </cell>
          <cell r="Q66">
            <v>29.324565233035095</v>
          </cell>
          <cell r="R66">
            <v>22.801576320000002</v>
          </cell>
          <cell r="S66">
            <v>30.349657551750578</v>
          </cell>
          <cell r="T66">
            <v>19.02</v>
          </cell>
          <cell r="U66">
            <v>26.29</v>
          </cell>
          <cell r="V66">
            <v>19.138506159999999</v>
          </cell>
          <cell r="W66">
            <v>26.457862026824891</v>
          </cell>
          <cell r="X66">
            <v>22.48</v>
          </cell>
          <cell r="Y66">
            <v>29.94</v>
          </cell>
          <cell r="Z66">
            <v>12.5</v>
          </cell>
        </row>
        <row r="67">
          <cell r="D67">
            <v>7896641807763</v>
          </cell>
          <cell r="E67">
            <v>1063902590042</v>
          </cell>
          <cell r="F67">
            <v>501105303119315</v>
          </cell>
          <cell r="G67" t="str">
            <v xml:space="preserve"> 20 MG COM CT BL AL/AL x 15</v>
          </cell>
          <cell r="H67">
            <v>33.22</v>
          </cell>
          <cell r="I67">
            <v>44.26</v>
          </cell>
          <cell r="J67">
            <v>28.86542274</v>
          </cell>
          <cell r="K67">
            <v>39.904753579831841</v>
          </cell>
          <cell r="L67">
            <v>30.64</v>
          </cell>
          <cell r="M67">
            <v>40.93</v>
          </cell>
          <cell r="N67">
            <v>32.76</v>
          </cell>
          <cell r="O67">
            <v>43.67</v>
          </cell>
          <cell r="P67">
            <v>32.987958299999995</v>
          </cell>
          <cell r="Q67">
            <v>43.960381635443397</v>
          </cell>
          <cell r="R67">
            <v>34.181785439999999</v>
          </cell>
          <cell r="S67">
            <v>45.497094939943779</v>
          </cell>
          <cell r="T67">
            <v>28.52</v>
          </cell>
          <cell r="U67">
            <v>39.42</v>
          </cell>
          <cell r="V67">
            <v>28.690486219999997</v>
          </cell>
          <cell r="W67">
            <v>39.662914103390023</v>
          </cell>
          <cell r="X67">
            <v>33.700000000000003</v>
          </cell>
          <cell r="Y67">
            <v>44.88</v>
          </cell>
          <cell r="Z67">
            <v>12.5</v>
          </cell>
        </row>
        <row r="68">
          <cell r="D68">
            <v>7896641807749</v>
          </cell>
          <cell r="E68">
            <v>1063902590050</v>
          </cell>
          <cell r="F68">
            <v>501105304115313</v>
          </cell>
          <cell r="G68" t="str">
            <v xml:space="preserve"> 20 MG COM CT BL AL/AL x 20</v>
          </cell>
          <cell r="H68">
            <v>44.31</v>
          </cell>
          <cell r="I68">
            <v>59.03</v>
          </cell>
          <cell r="J68">
            <v>38.501712270000006</v>
          </cell>
          <cell r="K68">
            <v>53.226358552749829</v>
          </cell>
          <cell r="L68">
            <v>40.86</v>
          </cell>
          <cell r="M68">
            <v>54.58</v>
          </cell>
          <cell r="N68">
            <v>43.69</v>
          </cell>
          <cell r="O68">
            <v>58.24</v>
          </cell>
          <cell r="P68">
            <v>44.00049465</v>
          </cell>
          <cell r="Q68">
            <v>58.635897359015566</v>
          </cell>
          <cell r="R68">
            <v>45.592863120000004</v>
          </cell>
          <cell r="S68">
            <v>60.685619409660113</v>
          </cell>
          <cell r="T68">
            <v>38.04</v>
          </cell>
          <cell r="U68">
            <v>52.59</v>
          </cell>
          <cell r="V68">
            <v>38.268375810000002</v>
          </cell>
          <cell r="W68">
            <v>52.903784585226134</v>
          </cell>
          <cell r="X68">
            <v>44.94</v>
          </cell>
          <cell r="Y68">
            <v>59.85</v>
          </cell>
          <cell r="Z68">
            <v>12.5</v>
          </cell>
        </row>
        <row r="69">
          <cell r="D69">
            <v>7896641807770</v>
          </cell>
          <cell r="E69">
            <v>1063902590069</v>
          </cell>
          <cell r="F69">
            <v>501105305111311</v>
          </cell>
          <cell r="G69" t="str">
            <v xml:space="preserve"> 20 MG COM CT BL AL/AL x 30</v>
          </cell>
          <cell r="H69">
            <v>66.459999999999994</v>
          </cell>
          <cell r="I69">
            <v>88.54</v>
          </cell>
          <cell r="J69">
            <v>57.74822382</v>
          </cell>
          <cell r="K69">
            <v>79.833531695232523</v>
          </cell>
          <cell r="L69">
            <v>61.29</v>
          </cell>
          <cell r="M69">
            <v>81.87</v>
          </cell>
          <cell r="N69">
            <v>65.540000000000006</v>
          </cell>
          <cell r="O69">
            <v>87.36</v>
          </cell>
          <cell r="P69">
            <v>65.995776899999996</v>
          </cell>
          <cell r="Q69">
            <v>87.947229484996029</v>
          </cell>
          <cell r="R69">
            <v>68.384149919999999</v>
          </cell>
          <cell r="S69">
            <v>91.021581267569644</v>
          </cell>
          <cell r="T69">
            <v>57.05</v>
          </cell>
          <cell r="U69">
            <v>78.86</v>
          </cell>
          <cell r="V69">
            <v>57.398245459999991</v>
          </cell>
          <cell r="W69">
            <v>79.349707143627356</v>
          </cell>
          <cell r="X69">
            <v>67.41</v>
          </cell>
          <cell r="Y69">
            <v>89.77</v>
          </cell>
          <cell r="Z69">
            <v>12.5</v>
          </cell>
        </row>
        <row r="70">
          <cell r="D70">
            <v>7896641807169</v>
          </cell>
          <cell r="E70">
            <v>1063902570025</v>
          </cell>
          <cell r="F70">
            <v>501105101117214</v>
          </cell>
          <cell r="G70" t="str">
            <v xml:space="preserve"> 500 MG COM REV CT BL PVC/PVDC/AL x 30</v>
          </cell>
          <cell r="H70">
            <v>164.7</v>
          </cell>
          <cell r="I70">
            <v>219.42</v>
          </cell>
          <cell r="J70">
            <v>143.11062989999999</v>
          </cell>
          <cell r="K70">
            <v>197.84205040934089</v>
          </cell>
          <cell r="L70">
            <v>151.88999999999999</v>
          </cell>
          <cell r="M70">
            <v>202.9</v>
          </cell>
          <cell r="N70">
            <v>162.41</v>
          </cell>
          <cell r="O70">
            <v>216.49</v>
          </cell>
          <cell r="P70">
            <v>163.54957049999999</v>
          </cell>
          <cell r="Q70">
            <v>217.94927318957036</v>
          </cell>
          <cell r="R70">
            <v>169.46839439999999</v>
          </cell>
          <cell r="S70">
            <v>225.56807756197293</v>
          </cell>
          <cell r="T70">
            <v>141.38</v>
          </cell>
          <cell r="U70">
            <v>195.44</v>
          </cell>
          <cell r="V70">
            <v>142.24331969999997</v>
          </cell>
          <cell r="W70">
            <v>196.64304493763805</v>
          </cell>
          <cell r="X70">
            <v>167.06</v>
          </cell>
          <cell r="Y70">
            <v>222.48</v>
          </cell>
          <cell r="Z70">
            <v>12.5</v>
          </cell>
        </row>
        <row r="71">
          <cell r="D71">
            <v>7896641807237</v>
          </cell>
          <cell r="E71">
            <v>1063901550065</v>
          </cell>
          <cell r="F71">
            <v>501100804111316</v>
          </cell>
          <cell r="G71" t="str">
            <v xml:space="preserve"> 100 MG COM CT BL AL PLAS INC x 20 </v>
          </cell>
          <cell r="H71">
            <v>6.69</v>
          </cell>
          <cell r="I71">
            <v>8.91</v>
          </cell>
          <cell r="J71">
            <v>5.8130547300000011</v>
          </cell>
          <cell r="K71">
            <v>8.0362071477746859</v>
          </cell>
          <cell r="L71">
            <v>6.17</v>
          </cell>
          <cell r="M71">
            <v>8.24</v>
          </cell>
          <cell r="N71">
            <v>6.6</v>
          </cell>
          <cell r="O71">
            <v>8.8000000000000007</v>
          </cell>
          <cell r="P71">
            <v>6.6432703499999999</v>
          </cell>
          <cell r="Q71">
            <v>8.8529486195399265</v>
          </cell>
          <cell r="R71">
            <v>6.8836888800000011</v>
          </cell>
          <cell r="S71">
            <v>9.1624191796575545</v>
          </cell>
          <cell r="T71">
            <v>5.74</v>
          </cell>
          <cell r="U71">
            <v>7.93</v>
          </cell>
          <cell r="V71">
            <v>5.7778251899999997</v>
          </cell>
          <cell r="W71">
            <v>7.9875043754268287</v>
          </cell>
          <cell r="X71">
            <v>6.79</v>
          </cell>
          <cell r="Y71">
            <v>9.0399999999999991</v>
          </cell>
          <cell r="Z71">
            <v>12.5</v>
          </cell>
        </row>
        <row r="72">
          <cell r="D72">
            <v>7896641800559</v>
          </cell>
          <cell r="E72">
            <v>1063901550047</v>
          </cell>
          <cell r="F72">
            <v>501100801110416</v>
          </cell>
          <cell r="G72" t="str">
            <v xml:space="preserve"> COM CX C/ 40 ENV X 10   EMB FRAC</v>
          </cell>
          <cell r="H72">
            <v>133.75</v>
          </cell>
          <cell r="I72">
            <v>178.19</v>
          </cell>
          <cell r="J72">
            <v>116.21764875000001</v>
          </cell>
          <cell r="K72">
            <v>160.66408161657162</v>
          </cell>
          <cell r="L72">
            <v>123.34</v>
          </cell>
          <cell r="M72">
            <v>164.76</v>
          </cell>
          <cell r="N72">
            <v>131.88999999999999</v>
          </cell>
          <cell r="O72">
            <v>175.81</v>
          </cell>
          <cell r="P72">
            <v>132.81575624999999</v>
          </cell>
          <cell r="Q72">
            <v>176.99280685552543</v>
          </cell>
          <cell r="R72">
            <v>137.62233000000001</v>
          </cell>
          <cell r="S72">
            <v>183.17990512394584</v>
          </cell>
          <cell r="T72">
            <v>114.81</v>
          </cell>
          <cell r="U72">
            <v>158.71</v>
          </cell>
          <cell r="V72">
            <v>115.51332124999999</v>
          </cell>
          <cell r="W72">
            <v>159.6903901664183</v>
          </cell>
          <cell r="X72">
            <v>135.66</v>
          </cell>
          <cell r="Y72">
            <v>180.66</v>
          </cell>
          <cell r="Z72">
            <v>12.5</v>
          </cell>
        </row>
        <row r="73">
          <cell r="G73" t="str">
            <v xml:space="preserve">     FRAÇÃO DE VENDA</v>
          </cell>
          <cell r="I73">
            <v>4.4547499999999998</v>
          </cell>
          <cell r="K73">
            <v>4.0166020404142904</v>
          </cell>
          <cell r="M73">
            <v>4.1189999999999998</v>
          </cell>
          <cell r="O73">
            <v>4.3952499999999999</v>
          </cell>
          <cell r="Q73">
            <v>4.4248201713881361</v>
          </cell>
          <cell r="S73">
            <v>4.5794976280986459</v>
          </cell>
          <cell r="U73">
            <v>3.9677500000000001</v>
          </cell>
          <cell r="W73">
            <v>3.9922597541604574</v>
          </cell>
          <cell r="Y73">
            <v>4.5164999999999997</v>
          </cell>
          <cell r="Z73">
            <v>12.5</v>
          </cell>
        </row>
        <row r="74">
          <cell r="D74">
            <v>7896641803178</v>
          </cell>
          <cell r="E74">
            <v>1063901550096</v>
          </cell>
          <cell r="F74">
            <v>501100802133411</v>
          </cell>
          <cell r="G74" t="str">
            <v xml:space="preserve"> SOLUÇÃO ORAL 120 ML</v>
          </cell>
          <cell r="H74">
            <v>19.71</v>
          </cell>
          <cell r="I74">
            <v>26.26</v>
          </cell>
          <cell r="J74">
            <v>17.126354070000001</v>
          </cell>
          <cell r="K74">
            <v>23.676179803085059</v>
          </cell>
          <cell r="L74">
            <v>18.18</v>
          </cell>
          <cell r="M74">
            <v>24.29</v>
          </cell>
          <cell r="N74">
            <v>19.440000000000001</v>
          </cell>
          <cell r="O74">
            <v>25.91</v>
          </cell>
          <cell r="P74">
            <v>19.57232565</v>
          </cell>
          <cell r="Q74">
            <v>26.082454004653506</v>
          </cell>
          <cell r="R74">
            <v>20.280643920000003</v>
          </cell>
          <cell r="S74">
            <v>26.994212560695125</v>
          </cell>
          <cell r="T74">
            <v>16.920000000000002</v>
          </cell>
          <cell r="U74">
            <v>23.39</v>
          </cell>
          <cell r="V74">
            <v>17.022561209999999</v>
          </cell>
          <cell r="W74">
            <v>23.532692263028817</v>
          </cell>
          <cell r="X74">
            <v>19.989999999999998</v>
          </cell>
          <cell r="Y74">
            <v>26.62</v>
          </cell>
          <cell r="Z74">
            <v>12.5</v>
          </cell>
        </row>
        <row r="75">
          <cell r="D75">
            <v>7896641807510</v>
          </cell>
          <cell r="E75">
            <v>1063901550128</v>
          </cell>
          <cell r="F75">
            <v>501105201111315</v>
          </cell>
          <cell r="G75" t="str">
            <v xml:space="preserve"> CAPSGEL 25 MG CAP GEL MOLE CT BL AL PLAS INC x 10</v>
          </cell>
          <cell r="H75">
            <v>18.89</v>
          </cell>
          <cell r="I75">
            <v>25.17</v>
          </cell>
          <cell r="J75">
            <v>16.413842130000003</v>
          </cell>
          <cell r="K75">
            <v>22.691173844762904</v>
          </cell>
          <cell r="L75">
            <v>17.420000000000002</v>
          </cell>
          <cell r="M75">
            <v>23.27</v>
          </cell>
          <cell r="N75">
            <v>18.63</v>
          </cell>
          <cell r="O75">
            <v>24.83</v>
          </cell>
          <cell r="P75">
            <v>18.758053350000001</v>
          </cell>
          <cell r="Q75">
            <v>24.99733922617477</v>
          </cell>
          <cell r="R75">
            <v>19.436903280000003</v>
          </cell>
          <cell r="S75">
            <v>25.871165665729624</v>
          </cell>
          <cell r="T75">
            <v>16.22</v>
          </cell>
          <cell r="U75">
            <v>22.42</v>
          </cell>
          <cell r="V75">
            <v>16.314367390000001</v>
          </cell>
          <cell r="W75">
            <v>22.553655852288912</v>
          </cell>
          <cell r="X75">
            <v>19.16</v>
          </cell>
          <cell r="Y75">
            <v>25.52</v>
          </cell>
          <cell r="Z75">
            <v>12.5</v>
          </cell>
        </row>
        <row r="76">
          <cell r="D76">
            <v>7896641807527</v>
          </cell>
          <cell r="E76">
            <v>1063901550111</v>
          </cell>
          <cell r="F76">
            <v>501105202118313</v>
          </cell>
          <cell r="G76" t="str">
            <v xml:space="preserve"> CAPSGEL 25 MG CAP GEL MOLE CT BL AL PLAS INC x 4</v>
          </cell>
          <cell r="H76">
            <v>7.55</v>
          </cell>
          <cell r="I76">
            <v>10.06</v>
          </cell>
          <cell r="J76">
            <v>6.56032335</v>
          </cell>
          <cell r="K76">
            <v>9.0692621772345099</v>
          </cell>
          <cell r="L76">
            <v>6.96</v>
          </cell>
          <cell r="M76">
            <v>9.3000000000000007</v>
          </cell>
          <cell r="N76">
            <v>7.45</v>
          </cell>
          <cell r="O76">
            <v>9.93</v>
          </cell>
          <cell r="P76">
            <v>7.4972632499999996</v>
          </cell>
          <cell r="Q76">
            <v>9.9909958262371354</v>
          </cell>
          <cell r="R76">
            <v>7.7685876000000009</v>
          </cell>
          <cell r="S76">
            <v>10.340248849987224</v>
          </cell>
          <cell r="T76">
            <v>6.48</v>
          </cell>
          <cell r="U76">
            <v>8.9600000000000009</v>
          </cell>
          <cell r="V76">
            <v>6.5205650499999992</v>
          </cell>
          <cell r="W76">
            <v>9.0142986598613675</v>
          </cell>
          <cell r="X76">
            <v>7.66</v>
          </cell>
          <cell r="Y76">
            <v>10.199999999999999</v>
          </cell>
          <cell r="Z76">
            <v>12.5</v>
          </cell>
        </row>
        <row r="77">
          <cell r="G77" t="str">
            <v xml:space="preserve">     FRAÇÃO DE VENDA</v>
          </cell>
          <cell r="I77">
            <v>10.0564</v>
          </cell>
          <cell r="K77">
            <v>9.0673402143890041</v>
          </cell>
          <cell r="M77">
            <v>9.2988</v>
          </cell>
          <cell r="O77">
            <v>9.9220000000000006</v>
          </cell>
          <cell r="Q77">
            <v>9.9888785291083977</v>
          </cell>
          <cell r="S77">
            <v>10.338057538972658</v>
          </cell>
          <cell r="U77">
            <v>8.9572000000000003</v>
          </cell>
          <cell r="W77">
            <v>9.0123883449135835</v>
          </cell>
          <cell r="Y77">
            <v>10.196400000000001</v>
          </cell>
          <cell r="Z77">
            <v>12.5</v>
          </cell>
        </row>
        <row r="78">
          <cell r="D78">
            <v>7896641807572</v>
          </cell>
          <cell r="E78">
            <v>1063901550160</v>
          </cell>
          <cell r="F78">
            <v>501112020018605</v>
          </cell>
          <cell r="G78" t="str">
            <v xml:space="preserve"> CAPSGEL 50 MG CAP GEL MOLE CT BL AL PLAS INC x 4</v>
          </cell>
          <cell r="H78">
            <v>13.14</v>
          </cell>
          <cell r="I78">
            <v>17.50653164165702</v>
          </cell>
          <cell r="J78">
            <v>11.417569380000002</v>
          </cell>
          <cell r="K78">
            <v>15.784119868723375</v>
          </cell>
          <cell r="L78">
            <v>12.12</v>
          </cell>
          <cell r="M78">
            <v>16.189702707901429</v>
          </cell>
          <cell r="N78">
            <v>12.96</v>
          </cell>
          <cell r="O78">
            <v>17.274702424589794</v>
          </cell>
          <cell r="P78">
            <v>13.0482171</v>
          </cell>
          <cell r="Q78">
            <v>17.388302669769004</v>
          </cell>
          <cell r="R78">
            <v>13.520429280000002</v>
          </cell>
          <cell r="S78">
            <v>17.996141707130082</v>
          </cell>
          <cell r="T78">
            <v>11.28</v>
          </cell>
          <cell r="U78">
            <v>15.59393827122946</v>
          </cell>
          <cell r="V78">
            <v>11.348374140000001</v>
          </cell>
          <cell r="W78">
            <v>15.688461508685881</v>
          </cell>
          <cell r="X78">
            <v>13.33</v>
          </cell>
          <cell r="Y78">
            <v>17.751274416325312</v>
          </cell>
          <cell r="Z78">
            <v>12.5</v>
          </cell>
        </row>
        <row r="79">
          <cell r="D79">
            <v>7896641807534</v>
          </cell>
          <cell r="E79">
            <v>1063901550179</v>
          </cell>
          <cell r="F79">
            <v>501112020018705</v>
          </cell>
          <cell r="G79" t="str">
            <v xml:space="preserve"> CAPSGEL 50 MG CAP GEL MOLE CT BL AL PLAS INC x 10</v>
          </cell>
          <cell r="H79">
            <v>32.85</v>
          </cell>
          <cell r="I79">
            <v>43.76</v>
          </cell>
          <cell r="J79">
            <v>28.543923450000001</v>
          </cell>
          <cell r="K79">
            <v>39.460299671808428</v>
          </cell>
          <cell r="L79">
            <v>30.29</v>
          </cell>
          <cell r="M79">
            <v>40.46</v>
          </cell>
          <cell r="N79">
            <v>32.39</v>
          </cell>
          <cell r="O79">
            <v>43.18</v>
          </cell>
          <cell r="P79">
            <v>32.620542749999998</v>
          </cell>
          <cell r="Q79">
            <v>43.470756674422503</v>
          </cell>
          <cell r="R79">
            <v>33.801073200000005</v>
          </cell>
          <cell r="S79">
            <v>44.990354267825204</v>
          </cell>
          <cell r="T79">
            <v>28.2</v>
          </cell>
          <cell r="U79">
            <v>38.979999999999997</v>
          </cell>
          <cell r="V79">
            <v>28.37093535</v>
          </cell>
          <cell r="W79">
            <v>39.221153771714697</v>
          </cell>
          <cell r="X79">
            <v>33.32</v>
          </cell>
          <cell r="Y79">
            <v>44.37</v>
          </cell>
          <cell r="Z79">
            <v>12.5</v>
          </cell>
        </row>
        <row r="80">
          <cell r="D80">
            <v>7896641806056</v>
          </cell>
          <cell r="E80">
            <v>1063901550195</v>
          </cell>
          <cell r="F80">
            <v>501112020018505</v>
          </cell>
          <cell r="G80" t="str">
            <v xml:space="preserve"> CAPSGEL 50 MG CAP GEL MOLE CT BL AL PLAS INC x 100</v>
          </cell>
          <cell r="H80">
            <v>327.62</v>
          </cell>
          <cell r="I80">
            <v>436.49085969860516</v>
          </cell>
          <cell r="J80">
            <v>284.67458754</v>
          </cell>
          <cell r="K80">
            <v>393.54591715305565</v>
          </cell>
          <cell r="L80">
            <v>302.13</v>
          </cell>
          <cell r="M80">
            <v>403.58043557246361</v>
          </cell>
          <cell r="N80">
            <v>323.07</v>
          </cell>
          <cell r="O80">
            <v>430.62794076483215</v>
          </cell>
          <cell r="P80">
            <v>325.3315743</v>
          </cell>
          <cell r="Q80">
            <v>433.54305332341863</v>
          </cell>
          <cell r="R80">
            <v>337.10525424000002</v>
          </cell>
          <cell r="S80">
            <v>448.69832162024028</v>
          </cell>
          <cell r="T80">
            <v>281.23</v>
          </cell>
          <cell r="U80">
            <v>388.78397695193809</v>
          </cell>
          <cell r="V80">
            <v>282.94934061999999</v>
          </cell>
          <cell r="W80">
            <v>391.16086449586516</v>
          </cell>
          <cell r="X80">
            <v>332.3</v>
          </cell>
          <cell r="Y80">
            <v>442.51676583232569</v>
          </cell>
          <cell r="Z80">
            <v>12.5</v>
          </cell>
        </row>
        <row r="81">
          <cell r="G81" t="str">
            <v xml:space="preserve">     FRAÇÃO DE VENDA</v>
          </cell>
          <cell r="I81">
            <v>17.459634387944206</v>
          </cell>
          <cell r="K81">
            <v>15.741836686122227</v>
          </cell>
          <cell r="M81">
            <v>16.143217422898545</v>
          </cell>
          <cell r="O81">
            <v>17.225117630593285</v>
          </cell>
          <cell r="Q81">
            <v>17.341722132936745</v>
          </cell>
          <cell r="S81">
            <v>17.947932864809612</v>
          </cell>
          <cell r="U81">
            <v>15.551359078077523</v>
          </cell>
          <cell r="W81">
            <v>15.646434579834606</v>
          </cell>
          <cell r="Y81">
            <v>17.700670633293029</v>
          </cell>
          <cell r="Z81">
            <v>12.5</v>
          </cell>
        </row>
        <row r="82">
          <cell r="D82">
            <v>7896641805684</v>
          </cell>
          <cell r="E82">
            <v>1063902420047</v>
          </cell>
          <cell r="F82">
            <v>501100905153413</v>
          </cell>
          <cell r="G82" t="str">
            <v xml:space="preserve"> INJ CX C/100 AMP X 1 ML  EMB FRAC</v>
          </cell>
          <cell r="H82">
            <v>182</v>
          </cell>
          <cell r="I82">
            <v>242.47</v>
          </cell>
          <cell r="J82">
            <v>158.14289400000001</v>
          </cell>
          <cell r="K82">
            <v>218.62327367638159</v>
          </cell>
          <cell r="L82">
            <v>167.84</v>
          </cell>
          <cell r="M82">
            <v>224.21</v>
          </cell>
          <cell r="N82">
            <v>179.47</v>
          </cell>
          <cell r="O82">
            <v>239.23</v>
          </cell>
          <cell r="P82">
            <v>180.72872999999998</v>
          </cell>
          <cell r="Q82">
            <v>240.84254839406077</v>
          </cell>
          <cell r="R82">
            <v>187.26926400000002</v>
          </cell>
          <cell r="S82">
            <v>249.2616279069768</v>
          </cell>
          <cell r="T82">
            <v>156.22999999999999</v>
          </cell>
          <cell r="U82">
            <v>215.97</v>
          </cell>
          <cell r="V82">
            <v>157.184482</v>
          </cell>
          <cell r="W82">
            <v>217.29832531056547</v>
          </cell>
          <cell r="X82">
            <v>184.6</v>
          </cell>
          <cell r="Y82">
            <v>245.84</v>
          </cell>
          <cell r="Z82">
            <v>12.5</v>
          </cell>
        </row>
        <row r="83">
          <cell r="G83" t="str">
            <v xml:space="preserve">     FRAÇÃO DE VENDA</v>
          </cell>
          <cell r="I83">
            <v>2.4247000000000001</v>
          </cell>
          <cell r="K83">
            <v>2.1862327367638157</v>
          </cell>
          <cell r="M83">
            <v>2.2421000000000002</v>
          </cell>
          <cell r="O83">
            <v>2.3923000000000001</v>
          </cell>
          <cell r="Q83">
            <v>2.4084254839406078</v>
          </cell>
          <cell r="S83">
            <v>2.4926162790697681</v>
          </cell>
          <cell r="U83">
            <v>2.1597</v>
          </cell>
          <cell r="W83">
            <v>2.1729832531056545</v>
          </cell>
          <cell r="Y83">
            <v>2.4584000000000001</v>
          </cell>
          <cell r="Z83">
            <v>12.5</v>
          </cell>
        </row>
        <row r="84">
          <cell r="D84">
            <v>7896641805677</v>
          </cell>
          <cell r="E84">
            <v>1063902420015</v>
          </cell>
          <cell r="F84">
            <v>501100902154419</v>
          </cell>
          <cell r="G84" t="str">
            <v xml:space="preserve"> INJ CX C/  10 AMP X 1 ML  </v>
          </cell>
          <cell r="H84">
            <v>19.77</v>
          </cell>
          <cell r="I84">
            <v>26.34</v>
          </cell>
          <cell r="J84">
            <v>17.178489089999999</v>
          </cell>
          <cell r="K84">
            <v>23.748253409791555</v>
          </cell>
          <cell r="L84">
            <v>18.23</v>
          </cell>
          <cell r="M84">
            <v>24.35</v>
          </cell>
          <cell r="N84">
            <v>19.5</v>
          </cell>
          <cell r="O84">
            <v>25.99</v>
          </cell>
          <cell r="P84">
            <v>19.63190655</v>
          </cell>
          <cell r="Q84">
            <v>26.161852646981217</v>
          </cell>
          <cell r="R84">
            <v>20.342381040000003</v>
          </cell>
          <cell r="S84">
            <v>27.076386723741379</v>
          </cell>
          <cell r="T84">
            <v>16.97</v>
          </cell>
          <cell r="U84">
            <v>23.46</v>
          </cell>
          <cell r="V84">
            <v>17.074380269999999</v>
          </cell>
          <cell r="W84">
            <v>23.604329073570764</v>
          </cell>
          <cell r="X84">
            <v>20.05</v>
          </cell>
          <cell r="Y84">
            <v>26.7</v>
          </cell>
          <cell r="Z84">
            <v>12.5</v>
          </cell>
        </row>
        <row r="85">
          <cell r="D85">
            <v>7896641803109</v>
          </cell>
          <cell r="E85">
            <v>1063901510029</v>
          </cell>
          <cell r="F85">
            <v>501100901115411</v>
          </cell>
          <cell r="G85" t="str">
            <v xml:space="preserve"> COM REV CX C/5 ENV X 4</v>
          </cell>
          <cell r="H85">
            <v>8.77</v>
          </cell>
          <cell r="I85">
            <v>11.684344177879151</v>
          </cell>
          <cell r="J85">
            <v>7.6204020899999998</v>
          </cell>
          <cell r="K85">
            <v>10.534758846933331</v>
          </cell>
          <cell r="L85">
            <v>8.09</v>
          </cell>
          <cell r="M85">
            <v>10.806492979119025</v>
          </cell>
          <cell r="N85">
            <v>8.65</v>
          </cell>
          <cell r="O85">
            <v>11.529797528757848</v>
          </cell>
          <cell r="P85">
            <v>8.7087415499999992</v>
          </cell>
          <cell r="Q85">
            <v>11.605434886900619</v>
          </cell>
          <cell r="R85">
            <v>9.0239090399999995</v>
          </cell>
          <cell r="S85">
            <v>12.011123498594429</v>
          </cell>
          <cell r="T85">
            <v>7.53</v>
          </cell>
          <cell r="U85">
            <v>10.409783260847327</v>
          </cell>
          <cell r="V85">
            <v>7.5742192699999995</v>
          </cell>
          <cell r="W85">
            <v>10.470913807547577</v>
          </cell>
          <cell r="X85">
            <v>8.9</v>
          </cell>
          <cell r="Y85">
            <v>11.851938657561536</v>
          </cell>
          <cell r="Z85">
            <v>12.5</v>
          </cell>
        </row>
        <row r="86">
          <cell r="D86">
            <v>7896641805943</v>
          </cell>
          <cell r="E86">
            <v>1063902420112</v>
          </cell>
          <cell r="F86">
            <v>501100907113311</v>
          </cell>
          <cell r="G86" t="str">
            <v xml:space="preserve"> 50 MG + 10 MG COM REV CT BL AL x 30</v>
          </cell>
          <cell r="H86">
            <v>13.08</v>
          </cell>
          <cell r="I86">
            <v>17.43</v>
          </cell>
          <cell r="J86">
            <v>11.36543436</v>
          </cell>
          <cell r="K86">
            <v>15.712046262016873</v>
          </cell>
          <cell r="L86">
            <v>12.06</v>
          </cell>
          <cell r="M86">
            <v>16.11</v>
          </cell>
          <cell r="N86">
            <v>12.9</v>
          </cell>
          <cell r="O86">
            <v>17.2</v>
          </cell>
          <cell r="P86">
            <v>12.9886362</v>
          </cell>
          <cell r="Q86">
            <v>17.30890402744129</v>
          </cell>
          <cell r="R86">
            <v>13.458692160000002</v>
          </cell>
          <cell r="S86">
            <v>17.913967544083825</v>
          </cell>
          <cell r="T86">
            <v>11.23</v>
          </cell>
          <cell r="U86">
            <v>15.52</v>
          </cell>
          <cell r="V86">
            <v>11.296555079999999</v>
          </cell>
          <cell r="W86">
            <v>15.616824698143935</v>
          </cell>
          <cell r="X86">
            <v>13.27</v>
          </cell>
          <cell r="Y86">
            <v>17.670000000000002</v>
          </cell>
          <cell r="Z86">
            <v>12.5</v>
          </cell>
        </row>
        <row r="87">
          <cell r="D87">
            <v>7896641800580</v>
          </cell>
          <cell r="E87">
            <v>1063901510142</v>
          </cell>
          <cell r="F87">
            <v>501100904130411</v>
          </cell>
          <cell r="G87" t="str">
            <v xml:space="preserve"> SOL ORAL PED FR C/ 20 ML</v>
          </cell>
          <cell r="H87">
            <v>8.3000000000000007</v>
          </cell>
          <cell r="I87">
            <v>11.06</v>
          </cell>
          <cell r="J87">
            <v>7.2120111000000007</v>
          </cell>
          <cell r="K87">
            <v>9.9701822610657533</v>
          </cell>
          <cell r="L87">
            <v>7.65</v>
          </cell>
          <cell r="M87">
            <v>10.220000000000001</v>
          </cell>
          <cell r="N87">
            <v>8.18</v>
          </cell>
          <cell r="O87">
            <v>10.9</v>
          </cell>
          <cell r="P87">
            <v>8.2420245000000012</v>
          </cell>
          <cell r="Q87">
            <v>10.983478855333543</v>
          </cell>
          <cell r="R87">
            <v>8.5403016000000012</v>
          </cell>
          <cell r="S87">
            <v>11.367425888065425</v>
          </cell>
          <cell r="T87">
            <v>7.12</v>
          </cell>
          <cell r="U87">
            <v>9.84</v>
          </cell>
          <cell r="V87">
            <v>7.1683032999999998</v>
          </cell>
          <cell r="W87">
            <v>9.909758791635678</v>
          </cell>
          <cell r="X87">
            <v>8.42</v>
          </cell>
          <cell r="Y87">
            <v>11.21</v>
          </cell>
          <cell r="Z87">
            <v>12.5</v>
          </cell>
        </row>
        <row r="88">
          <cell r="D88">
            <v>7896641806483</v>
          </cell>
          <cell r="E88">
            <v>1063902420120</v>
          </cell>
          <cell r="F88">
            <v>501100908136315</v>
          </cell>
          <cell r="G88" t="str">
            <v xml:space="preserve"> SOL ORAL PED FR C/ 30 ML</v>
          </cell>
          <cell r="H88">
            <v>12.48</v>
          </cell>
          <cell r="I88">
            <v>16.63</v>
          </cell>
          <cell r="J88">
            <v>10.844084160000001</v>
          </cell>
          <cell r="K88">
            <v>14.991310194951881</v>
          </cell>
          <cell r="L88">
            <v>11.51</v>
          </cell>
          <cell r="M88">
            <v>15.38</v>
          </cell>
          <cell r="N88">
            <v>12.31</v>
          </cell>
          <cell r="O88">
            <v>16.41</v>
          </cell>
          <cell r="P88">
            <v>12.392827200000001</v>
          </cell>
          <cell r="Q88">
            <v>16.514917604164168</v>
          </cell>
          <cell r="R88">
            <v>12.841320960000001</v>
          </cell>
          <cell r="S88">
            <v>17.092225913621263</v>
          </cell>
          <cell r="T88">
            <v>10.71</v>
          </cell>
          <cell r="U88">
            <v>14.81</v>
          </cell>
          <cell r="V88">
            <v>10.77836448</v>
          </cell>
          <cell r="W88">
            <v>14.90045659272449</v>
          </cell>
          <cell r="X88">
            <v>12.66</v>
          </cell>
          <cell r="Y88">
            <v>16.86</v>
          </cell>
          <cell r="Z88">
            <v>12.5</v>
          </cell>
        </row>
        <row r="89">
          <cell r="D89">
            <v>7896641805691</v>
          </cell>
          <cell r="E89">
            <v>1063902410044</v>
          </cell>
          <cell r="F89">
            <v>501101001150411</v>
          </cell>
          <cell r="G89" t="str">
            <v xml:space="preserve"> INJ CX C/100 AMP X 10 ML  EMB FRAC</v>
          </cell>
          <cell r="H89">
            <v>221.57</v>
          </cell>
          <cell r="I89">
            <v>295.19</v>
          </cell>
          <cell r="J89">
            <v>192.52593969</v>
          </cell>
          <cell r="K89">
            <v>266.1558172993179</v>
          </cell>
          <cell r="L89">
            <v>204.33</v>
          </cell>
          <cell r="M89">
            <v>272.95</v>
          </cell>
          <cell r="N89">
            <v>218.49</v>
          </cell>
          <cell r="O89">
            <v>291.24</v>
          </cell>
          <cell r="P89">
            <v>220.02233354999998</v>
          </cell>
          <cell r="Q89">
            <v>293.20595300918706</v>
          </cell>
          <cell r="R89">
            <v>227.98489464000002</v>
          </cell>
          <cell r="S89">
            <v>303.45548843598266</v>
          </cell>
          <cell r="T89">
            <v>190.2</v>
          </cell>
          <cell r="U89">
            <v>262.93</v>
          </cell>
          <cell r="V89">
            <v>191.35915206999999</v>
          </cell>
          <cell r="W89">
            <v>264.54280186297797</v>
          </cell>
          <cell r="X89">
            <v>224.74</v>
          </cell>
          <cell r="Y89">
            <v>299.29000000000002</v>
          </cell>
          <cell r="Z89">
            <v>12.5</v>
          </cell>
        </row>
        <row r="90">
          <cell r="G90" t="str">
            <v xml:space="preserve">     FRAÇÃO DE VENDA</v>
          </cell>
          <cell r="I90">
            <v>2.9519000000000002</v>
          </cell>
          <cell r="K90">
            <v>2.6615581729931792</v>
          </cell>
          <cell r="M90">
            <v>2.7294999999999998</v>
          </cell>
          <cell r="O90">
            <v>2.9123999999999999</v>
          </cell>
          <cell r="Q90">
            <v>2.9320595300918706</v>
          </cell>
          <cell r="S90">
            <v>3.0345548843598267</v>
          </cell>
          <cell r="U90">
            <v>2.6293000000000002</v>
          </cell>
          <cell r="W90">
            <v>2.6454280186297798</v>
          </cell>
          <cell r="Y90">
            <v>2.9929000000000001</v>
          </cell>
          <cell r="Z90">
            <v>12.5</v>
          </cell>
        </row>
        <row r="91">
          <cell r="D91">
            <v>7896641811425</v>
          </cell>
          <cell r="E91">
            <v>1063902710013</v>
          </cell>
          <cell r="F91">
            <v>501115100024902</v>
          </cell>
          <cell r="G91" t="str">
            <v xml:space="preserve"> 300 MG PO LIOF INJ CT 1 FA VD TRANS</v>
          </cell>
          <cell r="H91">
            <v>13454.47</v>
          </cell>
          <cell r="I91">
            <v>17924.95</v>
          </cell>
          <cell r="J91">
            <v>11690.81770899</v>
          </cell>
          <cell r="K91">
            <v>16161.869653739919</v>
          </cell>
          <cell r="L91">
            <v>12407.71</v>
          </cell>
          <cell r="M91">
            <v>16574.55</v>
          </cell>
          <cell r="N91">
            <v>13267.45</v>
          </cell>
          <cell r="O91">
            <v>17685.22</v>
          </cell>
          <cell r="P91">
            <v>13360.490527049998</v>
          </cell>
          <cell r="Q91">
            <v>17804.444187315596</v>
          </cell>
          <cell r="R91">
            <v>13844.003815440001</v>
          </cell>
          <cell r="S91">
            <v>18426.830191349349</v>
          </cell>
          <cell r="T91">
            <v>11549.32</v>
          </cell>
          <cell r="U91">
            <v>15965.33</v>
          </cell>
          <cell r="V91">
            <v>11619.966469969999</v>
          </cell>
          <cell r="W91">
            <v>16063.921972204635</v>
          </cell>
          <cell r="X91">
            <v>13646.87</v>
          </cell>
          <cell r="Y91">
            <v>18174.02</v>
          </cell>
          <cell r="Z91">
            <v>12.5</v>
          </cell>
        </row>
        <row r="92">
          <cell r="D92">
            <v>7896641806841</v>
          </cell>
          <cell r="E92">
            <v>1063902620014</v>
          </cell>
          <cell r="F92">
            <v>501113010020402</v>
          </cell>
          <cell r="G92" t="str">
            <v xml:space="preserve"> 50 MG/ML SOL INJ IV CX AMP VD INC X 10 ML</v>
          </cell>
          <cell r="H92">
            <v>417.34</v>
          </cell>
          <cell r="I92">
            <v>556.01</v>
          </cell>
          <cell r="J92">
            <v>362.63382078000001</v>
          </cell>
          <cell r="K92">
            <v>501.3199837148411</v>
          </cell>
          <cell r="L92">
            <v>384.87</v>
          </cell>
          <cell r="M92">
            <v>514.12</v>
          </cell>
          <cell r="N92">
            <v>411.54</v>
          </cell>
          <cell r="O92">
            <v>548.57000000000005</v>
          </cell>
          <cell r="P92">
            <v>414.42488009999994</v>
          </cell>
          <cell r="Q92">
            <v>552.2704898174577</v>
          </cell>
          <cell r="R92">
            <v>429.42282768000001</v>
          </cell>
          <cell r="S92">
            <v>571.57608676207519</v>
          </cell>
          <cell r="T92">
            <v>358.24</v>
          </cell>
          <cell r="U92">
            <v>495.22</v>
          </cell>
          <cell r="V92">
            <v>360.43610833999998</v>
          </cell>
          <cell r="W92">
            <v>498.28177519291967</v>
          </cell>
          <cell r="X92">
            <v>423.31</v>
          </cell>
          <cell r="Y92">
            <v>563.74</v>
          </cell>
          <cell r="Z92">
            <v>12.5</v>
          </cell>
        </row>
        <row r="93">
          <cell r="D93">
            <v>7896641804700</v>
          </cell>
          <cell r="E93">
            <v>1063901620339</v>
          </cell>
          <cell r="F93">
            <v>501101410131413</v>
          </cell>
          <cell r="G93" t="str">
            <v xml:space="preserve"> FRAMBOESA SOL ORAL CONC CT 2 FLAC x 25 ML</v>
          </cell>
          <cell r="H93">
            <v>6.9</v>
          </cell>
          <cell r="I93">
            <v>9.19</v>
          </cell>
          <cell r="J93">
            <v>5.9955273000000009</v>
          </cell>
          <cell r="K93">
            <v>8.2884647712474333</v>
          </cell>
          <cell r="L93">
            <v>6.36</v>
          </cell>
          <cell r="M93">
            <v>8.5</v>
          </cell>
          <cell r="N93">
            <v>6.8</v>
          </cell>
          <cell r="O93">
            <v>9.06</v>
          </cell>
          <cell r="P93">
            <v>6.8518034999999999</v>
          </cell>
          <cell r="Q93">
            <v>9.1308438676869201</v>
          </cell>
          <cell r="R93">
            <v>7.0997688000000005</v>
          </cell>
          <cell r="S93">
            <v>9.4500287503194489</v>
          </cell>
          <cell r="T93">
            <v>5.92</v>
          </cell>
          <cell r="U93">
            <v>8.18</v>
          </cell>
          <cell r="V93">
            <v>5.9591918999999995</v>
          </cell>
          <cell r="W93">
            <v>8.2382332123236353</v>
          </cell>
          <cell r="X93">
            <v>7</v>
          </cell>
          <cell r="Y93">
            <v>9.32</v>
          </cell>
          <cell r="Z93">
            <v>12.5</v>
          </cell>
        </row>
        <row r="94">
          <cell r="D94">
            <v>7896641804717</v>
          </cell>
          <cell r="E94">
            <v>1063901620347</v>
          </cell>
          <cell r="F94">
            <v>501101411138411</v>
          </cell>
          <cell r="G94" t="str">
            <v xml:space="preserve"> LARANJA SOL ORAL CONC CT 2 FLAC x 25 ML</v>
          </cell>
          <cell r="H94">
            <v>6.9</v>
          </cell>
          <cell r="I94">
            <v>9.19</v>
          </cell>
          <cell r="J94">
            <v>5.9955273000000009</v>
          </cell>
          <cell r="K94">
            <v>8.2884647712474333</v>
          </cell>
          <cell r="L94">
            <v>6.36</v>
          </cell>
          <cell r="M94">
            <v>8.5</v>
          </cell>
          <cell r="N94">
            <v>6.8</v>
          </cell>
          <cell r="O94">
            <v>9.06</v>
          </cell>
          <cell r="P94">
            <v>6.8518034999999999</v>
          </cell>
          <cell r="Q94">
            <v>9.1308438676869201</v>
          </cell>
          <cell r="R94">
            <v>7.0997688000000005</v>
          </cell>
          <cell r="S94">
            <v>9.4500287503194489</v>
          </cell>
          <cell r="T94">
            <v>5.92</v>
          </cell>
          <cell r="U94">
            <v>8.18</v>
          </cell>
          <cell r="V94">
            <v>5.9591918999999995</v>
          </cell>
          <cell r="W94">
            <v>8.2382332123236353</v>
          </cell>
          <cell r="X94">
            <v>7</v>
          </cell>
          <cell r="Y94">
            <v>9.32</v>
          </cell>
          <cell r="Z94">
            <v>12.5</v>
          </cell>
        </row>
        <row r="95">
          <cell r="D95">
            <v>7896641804724</v>
          </cell>
          <cell r="E95">
            <v>1063901620355</v>
          </cell>
          <cell r="F95">
            <v>501101412134411</v>
          </cell>
          <cell r="G95" t="str">
            <v xml:space="preserve"> UVA SOL ORAL CONC CT 2 FLAC x 25 ML</v>
          </cell>
          <cell r="H95">
            <v>6.9</v>
          </cell>
          <cell r="I95">
            <v>9.19</v>
          </cell>
          <cell r="J95">
            <v>5.9955273000000009</v>
          </cell>
          <cell r="K95">
            <v>8.2884647712474333</v>
          </cell>
          <cell r="L95">
            <v>6.36</v>
          </cell>
          <cell r="M95">
            <v>8.5</v>
          </cell>
          <cell r="N95">
            <v>6.8</v>
          </cell>
          <cell r="O95">
            <v>9.06</v>
          </cell>
          <cell r="P95">
            <v>6.8518034999999999</v>
          </cell>
          <cell r="Q95">
            <v>9.1308438676869201</v>
          </cell>
          <cell r="R95">
            <v>7.0997688000000005</v>
          </cell>
          <cell r="S95">
            <v>9.4500287503194489</v>
          </cell>
          <cell r="T95">
            <v>5.92</v>
          </cell>
          <cell r="U95">
            <v>8.18</v>
          </cell>
          <cell r="V95">
            <v>5.9591918999999995</v>
          </cell>
          <cell r="W95">
            <v>8.2382332123236353</v>
          </cell>
          <cell r="X95">
            <v>7</v>
          </cell>
          <cell r="Y95">
            <v>9.32</v>
          </cell>
          <cell r="Z95">
            <v>12.5</v>
          </cell>
        </row>
        <row r="96">
          <cell r="D96">
            <v>7896641801938</v>
          </cell>
          <cell r="E96">
            <v>1063901620274</v>
          </cell>
          <cell r="F96">
            <v>501101403135417</v>
          </cell>
          <cell r="G96" t="str">
            <v xml:space="preserve"> FRAMBOEZA SOL ORAL FRASCO 250 ML</v>
          </cell>
          <cell r="H96">
            <v>9.7799999999999994</v>
          </cell>
          <cell r="I96">
            <v>13.03</v>
          </cell>
          <cell r="J96">
            <v>8.4980082600000006</v>
          </cell>
          <cell r="K96">
            <v>11.747997893159406</v>
          </cell>
          <cell r="L96">
            <v>9.02</v>
          </cell>
          <cell r="M96">
            <v>12.05</v>
          </cell>
          <cell r="N96">
            <v>9.64</v>
          </cell>
          <cell r="O96">
            <v>12.85</v>
          </cell>
          <cell r="P96">
            <v>9.7116866999999996</v>
          </cell>
          <cell r="Q96">
            <v>12.941978699417112</v>
          </cell>
          <cell r="R96">
            <v>10.06315056</v>
          </cell>
          <cell r="S96">
            <v>13.39438857653974</v>
          </cell>
          <cell r="T96">
            <v>8.4</v>
          </cell>
          <cell r="U96">
            <v>11.61</v>
          </cell>
          <cell r="V96">
            <v>8.4465067799999982</v>
          </cell>
          <cell r="W96">
            <v>11.676800118336978</v>
          </cell>
          <cell r="X96">
            <v>9.92</v>
          </cell>
          <cell r="Y96">
            <v>13.21</v>
          </cell>
          <cell r="Z96">
            <v>12.5</v>
          </cell>
        </row>
        <row r="97">
          <cell r="D97">
            <v>7896641801945</v>
          </cell>
          <cell r="E97">
            <v>1063901620282</v>
          </cell>
          <cell r="F97">
            <v>501101404131415</v>
          </cell>
          <cell r="G97" t="str">
            <v xml:space="preserve"> LARANJA SOL ORAL FRASCO 250 ML</v>
          </cell>
          <cell r="H97">
            <v>9.7799999999999994</v>
          </cell>
          <cell r="I97">
            <v>13.03</v>
          </cell>
          <cell r="J97">
            <v>8.4980082600000006</v>
          </cell>
          <cell r="K97">
            <v>11.747997893159406</v>
          </cell>
          <cell r="L97">
            <v>9.02</v>
          </cell>
          <cell r="M97">
            <v>12.05</v>
          </cell>
          <cell r="N97">
            <v>9.64</v>
          </cell>
          <cell r="O97">
            <v>12.85</v>
          </cell>
          <cell r="P97">
            <v>9.7116866999999996</v>
          </cell>
          <cell r="Q97">
            <v>12.941978699417112</v>
          </cell>
          <cell r="R97">
            <v>10.06315056</v>
          </cell>
          <cell r="S97">
            <v>13.39438857653974</v>
          </cell>
          <cell r="T97">
            <v>8.4</v>
          </cell>
          <cell r="U97">
            <v>11.61</v>
          </cell>
          <cell r="V97">
            <v>8.4465067799999982</v>
          </cell>
          <cell r="W97">
            <v>11.676800118336978</v>
          </cell>
          <cell r="X97">
            <v>9.92</v>
          </cell>
          <cell r="Y97">
            <v>13.21</v>
          </cell>
          <cell r="Z97">
            <v>12.5</v>
          </cell>
        </row>
        <row r="98">
          <cell r="D98">
            <v>7896641801969</v>
          </cell>
          <cell r="E98">
            <v>1063901620304</v>
          </cell>
          <cell r="F98">
            <v>501101408137418</v>
          </cell>
          <cell r="G98" t="str">
            <v xml:space="preserve"> UVA SOL ORAL FRASCO 250 ML</v>
          </cell>
          <cell r="H98">
            <v>9.7799999999999994</v>
          </cell>
          <cell r="I98">
            <v>13.03</v>
          </cell>
          <cell r="J98">
            <v>8.4980082600000006</v>
          </cell>
          <cell r="K98">
            <v>11.747997893159406</v>
          </cell>
          <cell r="L98">
            <v>9.02</v>
          </cell>
          <cell r="M98">
            <v>12.05</v>
          </cell>
          <cell r="N98">
            <v>9.64</v>
          </cell>
          <cell r="O98">
            <v>12.85</v>
          </cell>
          <cell r="P98">
            <v>9.7116866999999996</v>
          </cell>
          <cell r="Q98">
            <v>12.941978699417112</v>
          </cell>
          <cell r="R98">
            <v>10.06315056</v>
          </cell>
          <cell r="S98">
            <v>13.39438857653974</v>
          </cell>
          <cell r="T98">
            <v>8.4</v>
          </cell>
          <cell r="U98">
            <v>11.61</v>
          </cell>
          <cell r="V98">
            <v>8.4465067799999982</v>
          </cell>
          <cell r="W98">
            <v>11.676800118336978</v>
          </cell>
          <cell r="X98">
            <v>9.92</v>
          </cell>
          <cell r="Y98">
            <v>13.21</v>
          </cell>
          <cell r="Z98">
            <v>12.5</v>
          </cell>
        </row>
        <row r="99">
          <cell r="D99">
            <v>7896641804694</v>
          </cell>
          <cell r="E99">
            <v>1063901620371</v>
          </cell>
          <cell r="F99">
            <v>501101409133416</v>
          </cell>
          <cell r="G99" t="str">
            <v xml:space="preserve"> SOL ORAL CONC CT 2 FLAC x 25 ML</v>
          </cell>
          <cell r="H99">
            <v>6.9</v>
          </cell>
          <cell r="I99">
            <v>9.19</v>
          </cell>
          <cell r="J99">
            <v>5.9955273000000009</v>
          </cell>
          <cell r="K99">
            <v>8.2884647712474333</v>
          </cell>
          <cell r="L99">
            <v>6.36</v>
          </cell>
          <cell r="M99">
            <v>8.5</v>
          </cell>
          <cell r="N99">
            <v>6.8</v>
          </cell>
          <cell r="O99">
            <v>9.06</v>
          </cell>
          <cell r="P99">
            <v>6.8518034999999999</v>
          </cell>
          <cell r="Q99">
            <v>9.1308438676869201</v>
          </cell>
          <cell r="R99">
            <v>7.0997688000000005</v>
          </cell>
          <cell r="S99">
            <v>9.4500287503194489</v>
          </cell>
          <cell r="T99">
            <v>5.92</v>
          </cell>
          <cell r="U99">
            <v>8.18</v>
          </cell>
          <cell r="V99">
            <v>5.9591918999999995</v>
          </cell>
          <cell r="W99">
            <v>8.2382332123236353</v>
          </cell>
          <cell r="X99">
            <v>7</v>
          </cell>
          <cell r="Y99">
            <v>9.32</v>
          </cell>
          <cell r="Z99">
            <v>12.5</v>
          </cell>
        </row>
        <row r="100">
          <cell r="D100">
            <v>7896641801976</v>
          </cell>
          <cell r="E100">
            <v>1063901620312</v>
          </cell>
          <cell r="F100">
            <v>501101402139419</v>
          </cell>
          <cell r="G100" t="str">
            <v xml:space="preserve"> SOL ORAL FRASCO 250 ML</v>
          </cell>
          <cell r="H100">
            <v>9.7799999999999994</v>
          </cell>
          <cell r="I100">
            <v>13.03</v>
          </cell>
          <cell r="J100">
            <v>8.4980082600000006</v>
          </cell>
          <cell r="K100">
            <v>11.747997893159406</v>
          </cell>
          <cell r="L100">
            <v>9.02</v>
          </cell>
          <cell r="M100">
            <v>12.05</v>
          </cell>
          <cell r="N100">
            <v>9.64</v>
          </cell>
          <cell r="O100">
            <v>12.85</v>
          </cell>
          <cell r="P100">
            <v>9.7116866999999996</v>
          </cell>
          <cell r="Q100">
            <v>12.941978699417112</v>
          </cell>
          <cell r="R100">
            <v>10.06315056</v>
          </cell>
          <cell r="S100">
            <v>13.39438857653974</v>
          </cell>
          <cell r="T100">
            <v>8.4</v>
          </cell>
          <cell r="U100">
            <v>11.61</v>
          </cell>
          <cell r="V100">
            <v>8.4465067799999982</v>
          </cell>
          <cell r="W100">
            <v>11.676800118336978</v>
          </cell>
          <cell r="X100">
            <v>9.92</v>
          </cell>
          <cell r="Y100">
            <v>13.21</v>
          </cell>
          <cell r="Z100">
            <v>12.5</v>
          </cell>
        </row>
        <row r="101">
          <cell r="D101">
            <v>7896641809842</v>
          </cell>
          <cell r="E101">
            <v>1063902700026</v>
          </cell>
          <cell r="F101">
            <v>501115020024602</v>
          </cell>
          <cell r="G101" t="str">
            <v xml:space="preserve"> 0,08 MG/ML PÓ LIOF SUS INJ CX 1 FA VD TRANS x 50 ML + FILTRO ESTÉRIL</v>
          </cell>
          <cell r="H101">
            <v>14380.69</v>
          </cell>
          <cell r="I101">
            <v>19158.93</v>
          </cell>
          <cell r="J101">
            <v>12495.626012730001</v>
          </cell>
          <cell r="K101">
            <v>17274.469920468153</v>
          </cell>
          <cell r="L101">
            <v>13261.87</v>
          </cell>
          <cell r="M101">
            <v>17715.560000000001</v>
          </cell>
          <cell r="N101">
            <v>14180.8</v>
          </cell>
          <cell r="O101">
            <v>18902.689999999999</v>
          </cell>
          <cell r="P101">
            <v>14280.24088035</v>
          </cell>
          <cell r="Q101">
            <v>19030.121028928494</v>
          </cell>
          <cell r="R101">
            <v>14797.039736880002</v>
          </cell>
          <cell r="S101">
            <v>19695.352746294408</v>
          </cell>
          <cell r="T101">
            <v>12344.38</v>
          </cell>
          <cell r="U101">
            <v>17064.39</v>
          </cell>
          <cell r="V101">
            <v>12419.897299189999</v>
          </cell>
          <cell r="W101">
            <v>17169.779416540634</v>
          </cell>
          <cell r="X101">
            <v>14586.33</v>
          </cell>
          <cell r="Y101">
            <v>19425.13</v>
          </cell>
          <cell r="Z101">
            <v>12.5</v>
          </cell>
        </row>
        <row r="102">
          <cell r="D102">
            <v>7896641804588</v>
          </cell>
          <cell r="E102">
            <v>1063900960033</v>
          </cell>
          <cell r="F102">
            <v>501102002169416</v>
          </cell>
          <cell r="G102" t="str">
            <v xml:space="preserve"> POM CT C/ BG 15 G</v>
          </cell>
          <cell r="H102">
            <v>11.42</v>
          </cell>
          <cell r="I102">
            <v>15.21</v>
          </cell>
          <cell r="J102">
            <v>9.9230321400000001</v>
          </cell>
          <cell r="K102">
            <v>13.718009809803721</v>
          </cell>
          <cell r="L102">
            <v>10.53</v>
          </cell>
          <cell r="M102">
            <v>14.07</v>
          </cell>
          <cell r="N102">
            <v>11.26</v>
          </cell>
          <cell r="O102">
            <v>15.01</v>
          </cell>
          <cell r="P102">
            <v>11.340231299999999</v>
          </cell>
          <cell r="Q102">
            <v>15.112208256374583</v>
          </cell>
          <cell r="R102">
            <v>11.75063184</v>
          </cell>
          <cell r="S102">
            <v>15.64048236647074</v>
          </cell>
          <cell r="T102">
            <v>9.8000000000000007</v>
          </cell>
          <cell r="U102">
            <v>13.55</v>
          </cell>
          <cell r="V102">
            <v>9.8628944199999999</v>
          </cell>
          <cell r="W102">
            <v>13.6348729398168</v>
          </cell>
          <cell r="X102">
            <v>11.58</v>
          </cell>
          <cell r="Y102">
            <v>15.42</v>
          </cell>
          <cell r="Z102">
            <v>12.5</v>
          </cell>
        </row>
        <row r="103">
          <cell r="D103">
            <v>7896641804595</v>
          </cell>
          <cell r="E103">
            <v>1063900960050</v>
          </cell>
          <cell r="F103">
            <v>501102003165414</v>
          </cell>
          <cell r="G103" t="str">
            <v xml:space="preserve"> POM CT C/ BG 50 G</v>
          </cell>
          <cell r="H103">
            <v>23.62</v>
          </cell>
          <cell r="I103">
            <v>31.47</v>
          </cell>
          <cell r="J103">
            <v>20.523819540000002</v>
          </cell>
          <cell r="K103">
            <v>28.372976506791939</v>
          </cell>
          <cell r="L103">
            <v>21.78</v>
          </cell>
          <cell r="M103">
            <v>29.09</v>
          </cell>
          <cell r="N103">
            <v>23.29</v>
          </cell>
          <cell r="O103">
            <v>31.05</v>
          </cell>
          <cell r="P103">
            <v>23.455014300000002</v>
          </cell>
          <cell r="Q103">
            <v>31.25659886300943</v>
          </cell>
          <cell r="R103">
            <v>24.303846240000002</v>
          </cell>
          <cell r="S103">
            <v>32.349228852542808</v>
          </cell>
          <cell r="T103">
            <v>20.28</v>
          </cell>
          <cell r="U103">
            <v>28.03</v>
          </cell>
          <cell r="V103">
            <v>20.399436619999999</v>
          </cell>
          <cell r="W103">
            <v>28.20102441667888</v>
          </cell>
          <cell r="X103">
            <v>23.96</v>
          </cell>
          <cell r="Y103">
            <v>31.91</v>
          </cell>
          <cell r="Z103">
            <v>12.5</v>
          </cell>
        </row>
        <row r="104">
          <cell r="D104">
            <v>7896641802850</v>
          </cell>
          <cell r="E104">
            <v>1063900970026</v>
          </cell>
          <cell r="F104">
            <v>501102101167411</v>
          </cell>
          <cell r="G104" t="str">
            <v xml:space="preserve"> GEL BISNAGA  10 G</v>
          </cell>
          <cell r="H104">
            <v>8.23</v>
          </cell>
          <cell r="I104">
            <v>10.96489767205763</v>
          </cell>
          <cell r="J104">
            <v>7.1511869100000007</v>
          </cell>
          <cell r="K104">
            <v>9.8860963865748381</v>
          </cell>
          <cell r="L104">
            <v>7.59</v>
          </cell>
          <cell r="M104">
            <v>10.1386009532155</v>
          </cell>
          <cell r="N104">
            <v>8.1199999999999992</v>
          </cell>
          <cell r="O104">
            <v>10.823347506764591</v>
          </cell>
          <cell r="P104">
            <v>8.1725134500000003</v>
          </cell>
          <cell r="Q104">
            <v>10.89084710595121</v>
          </cell>
          <cell r="R104">
            <v>8.4682749600000005</v>
          </cell>
          <cell r="S104">
            <v>11.271556031178125</v>
          </cell>
          <cell r="T104">
            <v>7.06</v>
          </cell>
          <cell r="U104">
            <v>9.7600358328794314</v>
          </cell>
          <cell r="V104">
            <v>7.1078477299999996</v>
          </cell>
          <cell r="W104">
            <v>9.8261825126700746</v>
          </cell>
          <cell r="X104">
            <v>8.35</v>
          </cell>
          <cell r="Y104">
            <v>11.119515482094251</v>
          </cell>
          <cell r="Z104">
            <v>12.5</v>
          </cell>
        </row>
        <row r="105">
          <cell r="D105">
            <v>7896641802843</v>
          </cell>
          <cell r="E105">
            <v>1063900970034</v>
          </cell>
          <cell r="F105">
            <v>501102102171412</v>
          </cell>
          <cell r="G105" t="str">
            <v xml:space="preserve"> SOLUÇÃO VIDRO  10 G</v>
          </cell>
          <cell r="H105">
            <v>6.87</v>
          </cell>
          <cell r="I105">
            <v>9.15</v>
          </cell>
          <cell r="J105">
            <v>5.9694597900000002</v>
          </cell>
          <cell r="K105">
            <v>8.2524279678941834</v>
          </cell>
          <cell r="L105">
            <v>6.34</v>
          </cell>
          <cell r="M105">
            <v>8.4700000000000006</v>
          </cell>
          <cell r="N105">
            <v>6.77</v>
          </cell>
          <cell r="O105">
            <v>9.02</v>
          </cell>
          <cell r="P105">
            <v>6.8220130499999998</v>
          </cell>
          <cell r="Q105">
            <v>9.0911445465230631</v>
          </cell>
          <cell r="R105">
            <v>7.0689002400000005</v>
          </cell>
          <cell r="S105">
            <v>9.4089416687963219</v>
          </cell>
          <cell r="T105">
            <v>5.9</v>
          </cell>
          <cell r="U105">
            <v>8.16</v>
          </cell>
          <cell r="V105">
            <v>5.9332823699999997</v>
          </cell>
          <cell r="W105">
            <v>8.2024148070526621</v>
          </cell>
          <cell r="X105">
            <v>6.97</v>
          </cell>
          <cell r="Y105">
            <v>9.2799999999999994</v>
          </cell>
          <cell r="Z105">
            <v>12.5</v>
          </cell>
        </row>
        <row r="106">
          <cell r="D106">
            <v>7896641809118</v>
          </cell>
          <cell r="E106">
            <v>1063902660024</v>
          </cell>
          <cell r="F106" t="str">
            <v>501114030021802</v>
          </cell>
          <cell r="G106" t="str">
            <v xml:space="preserve"> 6,25 MG COMP REV CT BL AL/AL x 30 &gt; preços reduzidos</v>
          </cell>
          <cell r="H106">
            <v>39</v>
          </cell>
          <cell r="I106">
            <v>51.960025420443202</v>
          </cell>
          <cell r="J106">
            <v>33.887763</v>
          </cell>
          <cell r="K106">
            <v>46.847844359224617</v>
          </cell>
          <cell r="L106">
            <v>35.964824999999998</v>
          </cell>
          <cell r="M106">
            <v>48.04123966103144</v>
          </cell>
          <cell r="N106">
            <v>38.458992000000002</v>
          </cell>
          <cell r="O106">
            <v>51.262935366487618</v>
          </cell>
          <cell r="P106">
            <v>38.727584999999998</v>
          </cell>
          <cell r="Q106">
            <v>51.609117513013018</v>
          </cell>
          <cell r="R106">
            <v>40.129128000000001</v>
          </cell>
          <cell r="S106">
            <v>53.413205980066451</v>
          </cell>
          <cell r="T106">
            <v>33.479472000000001</v>
          </cell>
          <cell r="U106">
            <v>46.283406003666236</v>
          </cell>
          <cell r="V106">
            <v>33.682389000000001</v>
          </cell>
          <cell r="W106">
            <v>46.563926852264025</v>
          </cell>
          <cell r="X106">
            <v>39.556530000000002</v>
          </cell>
          <cell r="Y106">
            <v>52.676580569212661</v>
          </cell>
          <cell r="Z106">
            <v>12.5</v>
          </cell>
        </row>
        <row r="107">
          <cell r="D107">
            <v>7896641809149</v>
          </cell>
          <cell r="E107">
            <v>1063902660059</v>
          </cell>
          <cell r="F107" t="str">
            <v>501114030022102</v>
          </cell>
          <cell r="G107" t="str">
            <v xml:space="preserve"> 12,5 MG COMP REV CT BL AL/AL x 30 &gt; preços reduzidos</v>
          </cell>
          <cell r="H107">
            <v>60.2</v>
          </cell>
          <cell r="I107">
            <v>80.204962315658491</v>
          </cell>
          <cell r="J107">
            <v>52.308803400000002</v>
          </cell>
          <cell r="K107">
            <v>72.313852062187749</v>
          </cell>
          <cell r="L107">
            <v>55.514935000000001</v>
          </cell>
          <cell r="M107">
            <v>74.155964810104948</v>
          </cell>
          <cell r="N107">
            <v>59.3649056</v>
          </cell>
          <cell r="O107">
            <v>79.128941258014208</v>
          </cell>
          <cell r="P107">
            <v>59.779502999999998</v>
          </cell>
          <cell r="Q107">
            <v>79.663304468804711</v>
          </cell>
          <cell r="R107">
            <v>61.942910400000009</v>
          </cell>
          <cell r="S107">
            <v>82.44807692307694</v>
          </cell>
          <cell r="T107">
            <v>51.678569600000003</v>
          </cell>
          <cell r="U107">
            <v>71.442590805659165</v>
          </cell>
          <cell r="V107">
            <v>51.991790199999997</v>
          </cell>
          <cell r="W107">
            <v>71.875599910417804</v>
          </cell>
          <cell r="X107">
            <v>61.059054000000003</v>
          </cell>
          <cell r="Y107">
            <v>81.311029494015443</v>
          </cell>
          <cell r="Z107">
            <v>12.5</v>
          </cell>
        </row>
        <row r="108">
          <cell r="D108">
            <v>7896641809163</v>
          </cell>
          <cell r="E108">
            <v>1063902660075</v>
          </cell>
          <cell r="F108">
            <v>501114030022302</v>
          </cell>
          <cell r="G108" t="str">
            <v xml:space="preserve"> 25 MG COMP REV CT BL AL/AL x 10</v>
          </cell>
          <cell r="H108">
            <v>53.02</v>
          </cell>
          <cell r="I108">
            <v>70.64</v>
          </cell>
          <cell r="J108">
            <v>46.069979340000003</v>
          </cell>
          <cell r="K108">
            <v>63.689043792976655</v>
          </cell>
          <cell r="L108">
            <v>48.9</v>
          </cell>
          <cell r="M108">
            <v>65.319999999999993</v>
          </cell>
          <cell r="N108">
            <v>52.28</v>
          </cell>
          <cell r="O108">
            <v>69.69</v>
          </cell>
          <cell r="P108">
            <v>52.649655299999999</v>
          </cell>
          <cell r="Q108">
            <v>70.16193360358848</v>
          </cell>
          <cell r="R108">
            <v>54.555035040000007</v>
          </cell>
          <cell r="S108">
            <v>72.614568745208288</v>
          </cell>
          <cell r="T108">
            <v>45.51</v>
          </cell>
          <cell r="U108">
            <v>62.91</v>
          </cell>
          <cell r="V108">
            <v>45.790776020000003</v>
          </cell>
          <cell r="W108">
            <v>63.30306158223177</v>
          </cell>
          <cell r="X108">
            <v>53.78</v>
          </cell>
          <cell r="Y108">
            <v>71.62</v>
          </cell>
          <cell r="Z108">
            <v>12.5</v>
          </cell>
        </row>
        <row r="109">
          <cell r="D109">
            <v>7896641809170</v>
          </cell>
          <cell r="E109">
            <v>1063902660083</v>
          </cell>
          <cell r="F109" t="str">
            <v>501114030022402</v>
          </cell>
          <cell r="G109" t="str">
            <v xml:space="preserve"> 25 MG COMP REV CT BL AL/AL x 30 &gt; preços reduzidos</v>
          </cell>
          <cell r="H109">
            <v>60.2</v>
          </cell>
          <cell r="I109">
            <v>80.204962315658491</v>
          </cell>
          <cell r="J109">
            <v>52.308803400000002</v>
          </cell>
          <cell r="K109">
            <v>72.313852062187749</v>
          </cell>
          <cell r="L109">
            <v>55.514935000000001</v>
          </cell>
          <cell r="M109">
            <v>74.155964810104948</v>
          </cell>
          <cell r="N109">
            <v>59.3649056</v>
          </cell>
          <cell r="O109">
            <v>79.128941258014208</v>
          </cell>
          <cell r="P109">
            <v>59.779502999999998</v>
          </cell>
          <cell r="Q109">
            <v>79.663304468804711</v>
          </cell>
          <cell r="R109">
            <v>61.942910400000009</v>
          </cell>
          <cell r="S109">
            <v>82.44807692307694</v>
          </cell>
          <cell r="T109">
            <v>51.678569600000003</v>
          </cell>
          <cell r="U109">
            <v>71.442590805659165</v>
          </cell>
          <cell r="V109">
            <v>51.991790199999997</v>
          </cell>
          <cell r="W109">
            <v>71.875599910417804</v>
          </cell>
          <cell r="X109">
            <v>61.059054000000003</v>
          </cell>
          <cell r="Y109">
            <v>81.311029494015443</v>
          </cell>
          <cell r="Z109">
            <v>12.5</v>
          </cell>
        </row>
        <row r="110">
          <cell r="D110">
            <v>7896641810084</v>
          </cell>
          <cell r="E110">
            <v>1063902720108</v>
          </cell>
          <cell r="F110" t="str">
            <v>501115110025705</v>
          </cell>
          <cell r="G110" t="str">
            <v xml:space="preserve"> 12,5 MG + 1000 MG COM REV CT BL AL AL X 60 &gt; preços reduzidos</v>
          </cell>
          <cell r="H110">
            <v>64.81</v>
          </cell>
          <cell r="I110">
            <v>86.346903782023688</v>
          </cell>
          <cell r="J110">
            <v>56.314510770000005</v>
          </cell>
          <cell r="K110">
            <v>77.851507510803799</v>
          </cell>
          <cell r="L110">
            <v>59.766161750000002</v>
          </cell>
          <cell r="M110">
            <v>79.834685703370454</v>
          </cell>
          <cell r="N110">
            <v>63.910955680000001</v>
          </cell>
          <cell r="O110">
            <v>85.188483105181078</v>
          </cell>
          <cell r="P110">
            <v>64.357302149999995</v>
          </cell>
          <cell r="Q110">
            <v>85.763766820983946</v>
          </cell>
          <cell r="R110">
            <v>66.686379120000012</v>
          </cell>
          <cell r="S110">
            <v>88.761791783797619</v>
          </cell>
          <cell r="T110">
            <v>55.636014880000005</v>
          </cell>
          <cell r="U110">
            <v>76.913526746092543</v>
          </cell>
          <cell r="V110">
            <v>55.97322131</v>
          </cell>
          <cell r="W110">
            <v>77.37969485372389</v>
          </cell>
          <cell r="X110">
            <v>65.734838699999997</v>
          </cell>
          <cell r="Y110">
            <v>87.537671453606976</v>
          </cell>
          <cell r="Z110">
            <v>10</v>
          </cell>
        </row>
        <row r="111">
          <cell r="D111">
            <v>7896641810015</v>
          </cell>
          <cell r="E111">
            <v>1063902720035</v>
          </cell>
          <cell r="F111" t="str">
            <v>501115110025205</v>
          </cell>
          <cell r="G111" t="str">
            <v xml:space="preserve"> 12,5 MG + 500 MG COM REV CT BL AL AL X 60 &gt; preços reduzidos</v>
          </cell>
          <cell r="H111">
            <v>64.81</v>
          </cell>
          <cell r="I111">
            <v>86.346903782023688</v>
          </cell>
          <cell r="J111">
            <v>56.314510770000005</v>
          </cell>
          <cell r="K111">
            <v>77.851507510803799</v>
          </cell>
          <cell r="L111">
            <v>59.766161750000002</v>
          </cell>
          <cell r="M111">
            <v>79.834685703370454</v>
          </cell>
          <cell r="N111">
            <v>63.910955680000001</v>
          </cell>
          <cell r="O111">
            <v>85.188483105181078</v>
          </cell>
          <cell r="P111">
            <v>64.357302149999995</v>
          </cell>
          <cell r="Q111">
            <v>85.763766820983946</v>
          </cell>
          <cell r="R111">
            <v>66.686379120000012</v>
          </cell>
          <cell r="S111">
            <v>88.761791783797619</v>
          </cell>
          <cell r="T111">
            <v>55.636014880000005</v>
          </cell>
          <cell r="U111">
            <v>76.913526746092543</v>
          </cell>
          <cell r="V111">
            <v>55.97322131</v>
          </cell>
          <cell r="W111">
            <v>77.37969485372389</v>
          </cell>
          <cell r="X111">
            <v>65.734838699999997</v>
          </cell>
          <cell r="Y111">
            <v>87.537671453606976</v>
          </cell>
          <cell r="Z111">
            <v>10</v>
          </cell>
        </row>
        <row r="112">
          <cell r="D112">
            <v>7896641810367</v>
          </cell>
          <cell r="E112">
            <v>1063902720175</v>
          </cell>
          <cell r="F112" t="str">
            <v>501115110026305</v>
          </cell>
          <cell r="G112" t="str">
            <v xml:space="preserve"> 12,5 MG + 850 MG COM REV CT BL AL AL X 60 &gt; preços reduzidos</v>
          </cell>
          <cell r="H112">
            <v>64.81</v>
          </cell>
          <cell r="I112">
            <v>86.346903782023688</v>
          </cell>
          <cell r="J112">
            <v>56.314510770000005</v>
          </cell>
          <cell r="K112">
            <v>77.851507510803799</v>
          </cell>
          <cell r="L112">
            <v>59.766161750000002</v>
          </cell>
          <cell r="M112">
            <v>79.834685703370454</v>
          </cell>
          <cell r="N112">
            <v>63.910955680000001</v>
          </cell>
          <cell r="O112">
            <v>85.188483105181078</v>
          </cell>
          <cell r="P112">
            <v>64.357302149999995</v>
          </cell>
          <cell r="Q112">
            <v>85.763766820983946</v>
          </cell>
          <cell r="R112">
            <v>66.686379120000012</v>
          </cell>
          <cell r="S112">
            <v>88.761791783797619</v>
          </cell>
          <cell r="T112">
            <v>55.636014880000005</v>
          </cell>
          <cell r="U112">
            <v>76.913526746092543</v>
          </cell>
          <cell r="V112">
            <v>55.97322131</v>
          </cell>
          <cell r="W112">
            <v>77.37969485372389</v>
          </cell>
          <cell r="X112">
            <v>65.734838699999997</v>
          </cell>
          <cell r="Y112">
            <v>87.537671453606976</v>
          </cell>
          <cell r="Z112">
            <v>10</v>
          </cell>
        </row>
        <row r="113">
          <cell r="D113">
            <v>7896641801839</v>
          </cell>
          <cell r="E113">
            <v>1063900990248</v>
          </cell>
          <cell r="F113">
            <v>501102203156419</v>
          </cell>
          <cell r="G113" t="str">
            <v xml:space="preserve"> INJ CX C/ 5 AMP 2 ML + 5 AGULHAS LONGAS  </v>
          </cell>
          <cell r="H113">
            <v>50.53</v>
          </cell>
          <cell r="I113">
            <v>67.319999999999993</v>
          </cell>
          <cell r="J113">
            <v>43.906376010000002</v>
          </cell>
          <cell r="K113">
            <v>60.697989114656927</v>
          </cell>
          <cell r="L113">
            <v>46.6</v>
          </cell>
          <cell r="M113">
            <v>62.25</v>
          </cell>
          <cell r="N113">
            <v>49.83</v>
          </cell>
          <cell r="O113">
            <v>66.42</v>
          </cell>
          <cell r="P113">
            <v>50.177047950000002</v>
          </cell>
          <cell r="Q113">
            <v>66.866889946988422</v>
          </cell>
          <cell r="R113">
            <v>51.992944560000005</v>
          </cell>
          <cell r="S113">
            <v>69.204340978788665</v>
          </cell>
          <cell r="T113">
            <v>43.37</v>
          </cell>
          <cell r="U113">
            <v>59.95</v>
          </cell>
          <cell r="V113">
            <v>43.640285030000001</v>
          </cell>
          <cell r="W113">
            <v>60.330133944741064</v>
          </cell>
          <cell r="X113">
            <v>51.25</v>
          </cell>
          <cell r="Y113">
            <v>68.25</v>
          </cell>
          <cell r="Z113">
            <v>12.5</v>
          </cell>
        </row>
        <row r="114">
          <cell r="D114">
            <v>7896641800399</v>
          </cell>
          <cell r="E114">
            <v>1063900990280</v>
          </cell>
          <cell r="F114">
            <v>501102201110411</v>
          </cell>
          <cell r="G114" t="str">
            <v xml:space="preserve"> COM MAST CX C/ 2 BL 10</v>
          </cell>
          <cell r="H114">
            <v>25.54</v>
          </cell>
          <cell r="I114">
            <v>34.03</v>
          </cell>
          <cell r="J114">
            <v>22.192140179999999</v>
          </cell>
          <cell r="K114">
            <v>30.679331921399918</v>
          </cell>
          <cell r="L114">
            <v>23.55</v>
          </cell>
          <cell r="M114">
            <v>31.46</v>
          </cell>
          <cell r="N114">
            <v>25.18</v>
          </cell>
          <cell r="O114">
            <v>33.56</v>
          </cell>
          <cell r="P114">
            <v>25.3616031</v>
          </cell>
          <cell r="Q114">
            <v>33.79735541749622</v>
          </cell>
          <cell r="R114">
            <v>26.279434080000001</v>
          </cell>
          <cell r="S114">
            <v>34.978802070023001</v>
          </cell>
          <cell r="T114">
            <v>21.92</v>
          </cell>
          <cell r="U114">
            <v>30.3</v>
          </cell>
          <cell r="V114">
            <v>22.057646539999997</v>
          </cell>
          <cell r="W114">
            <v>30.493402354021104</v>
          </cell>
          <cell r="X114">
            <v>25.91</v>
          </cell>
          <cell r="Y114">
            <v>34.51</v>
          </cell>
          <cell r="Z114">
            <v>12.5</v>
          </cell>
        </row>
        <row r="115">
          <cell r="D115">
            <v>7896641805912</v>
          </cell>
          <cell r="E115">
            <v>1063900990290</v>
          </cell>
          <cell r="F115">
            <v>501102209111417</v>
          </cell>
          <cell r="G115" t="str">
            <v xml:space="preserve"> 100 MG COM MAST x 30</v>
          </cell>
          <cell r="H115">
            <v>38.29</v>
          </cell>
          <cell r="I115">
            <v>51.01</v>
          </cell>
          <cell r="J115">
            <v>33.27083193</v>
          </cell>
          <cell r="K115">
            <v>45.99497334653104</v>
          </cell>
          <cell r="L115">
            <v>35.31</v>
          </cell>
          <cell r="M115">
            <v>47.17</v>
          </cell>
          <cell r="N115">
            <v>37.76</v>
          </cell>
          <cell r="O115">
            <v>50.33</v>
          </cell>
          <cell r="P115">
            <v>38.022544349999997</v>
          </cell>
          <cell r="Q115">
            <v>50.669566912135089</v>
          </cell>
          <cell r="R115">
            <v>39.398572080000001</v>
          </cell>
          <cell r="S115">
            <v>52.440811717352418</v>
          </cell>
          <cell r="T115">
            <v>32.869999999999997</v>
          </cell>
          <cell r="U115">
            <v>45.44</v>
          </cell>
          <cell r="V115">
            <v>33.069196789999999</v>
          </cell>
          <cell r="W115">
            <v>45.716224594184347</v>
          </cell>
          <cell r="X115">
            <v>38.840000000000003</v>
          </cell>
          <cell r="Y115">
            <v>51.72</v>
          </cell>
          <cell r="Z115">
            <v>12.5</v>
          </cell>
        </row>
        <row r="116">
          <cell r="D116">
            <v>7896641805936</v>
          </cell>
          <cell r="E116">
            <v>1063900990300</v>
          </cell>
          <cell r="F116">
            <v>501102208131414</v>
          </cell>
          <cell r="G116" t="str">
            <v xml:space="preserve"> XAROPE FR 120 ML</v>
          </cell>
          <cell r="H116">
            <v>18.29</v>
          </cell>
          <cell r="I116">
            <v>24.37</v>
          </cell>
          <cell r="J116">
            <v>15.89249193</v>
          </cell>
          <cell r="K116">
            <v>21.970437777697907</v>
          </cell>
          <cell r="L116">
            <v>16.87</v>
          </cell>
          <cell r="M116">
            <v>22.54</v>
          </cell>
          <cell r="N116">
            <v>18.04</v>
          </cell>
          <cell r="O116">
            <v>24.05</v>
          </cell>
          <cell r="P116">
            <v>18.162244349999998</v>
          </cell>
          <cell r="Q116">
            <v>24.203352802897644</v>
          </cell>
          <cell r="R116">
            <v>18.819532080000002</v>
          </cell>
          <cell r="S116">
            <v>25.049424035267062</v>
          </cell>
          <cell r="T116">
            <v>15.7</v>
          </cell>
          <cell r="U116">
            <v>21.7</v>
          </cell>
          <cell r="V116">
            <v>15.796176789999999</v>
          </cell>
          <cell r="W116">
            <v>21.83728774686946</v>
          </cell>
          <cell r="X116">
            <v>18.55</v>
          </cell>
          <cell r="Y116">
            <v>24.7</v>
          </cell>
          <cell r="Z116">
            <v>12.5</v>
          </cell>
        </row>
        <row r="117">
          <cell r="D117">
            <v>7896641805479</v>
          </cell>
          <cell r="E117">
            <v>1063900990264</v>
          </cell>
          <cell r="F117">
            <v>501102210136411</v>
          </cell>
          <cell r="G117" t="str">
            <v xml:space="preserve"> SOL ORAL FR C/ 30 ML</v>
          </cell>
          <cell r="H117">
            <v>24.07</v>
          </cell>
          <cell r="I117">
            <v>32.07</v>
          </cell>
          <cell r="J117">
            <v>20.914832190000002</v>
          </cell>
          <cell r="K117">
            <v>28.913528557090686</v>
          </cell>
          <cell r="L117">
            <v>22.2</v>
          </cell>
          <cell r="M117">
            <v>29.66</v>
          </cell>
          <cell r="N117">
            <v>23.74</v>
          </cell>
          <cell r="O117">
            <v>31.64</v>
          </cell>
          <cell r="P117">
            <v>23.90187105</v>
          </cell>
          <cell r="Q117">
            <v>31.852088680467268</v>
          </cell>
          <cell r="R117">
            <v>24.766874640000001</v>
          </cell>
          <cell r="S117">
            <v>32.965535075389731</v>
          </cell>
          <cell r="T117">
            <v>20.66</v>
          </cell>
          <cell r="U117">
            <v>28.56</v>
          </cell>
          <cell r="V117">
            <v>20.788079570000001</v>
          </cell>
          <cell r="W117">
            <v>28.738300495743466</v>
          </cell>
          <cell r="X117">
            <v>24.41</v>
          </cell>
          <cell r="Y117">
            <v>32.51</v>
          </cell>
          <cell r="Z117">
            <v>12.5</v>
          </cell>
        </row>
        <row r="118">
          <cell r="D118">
            <v>7896641807633</v>
          </cell>
          <cell r="E118">
            <v>1063900990353</v>
          </cell>
          <cell r="F118">
            <v>501112110020003</v>
          </cell>
          <cell r="G118" t="str">
            <v xml:space="preserve"> 100 MG COM MAST x 10</v>
          </cell>
          <cell r="H118">
            <v>12.77</v>
          </cell>
          <cell r="I118">
            <v>17.010000000000002</v>
          </cell>
          <cell r="J118">
            <v>11.09607009</v>
          </cell>
          <cell r="K118">
            <v>15.339665960699959</v>
          </cell>
          <cell r="L118">
            <v>11.78</v>
          </cell>
          <cell r="M118">
            <v>15.74</v>
          </cell>
          <cell r="N118">
            <v>12.59</v>
          </cell>
          <cell r="O118">
            <v>16.78</v>
          </cell>
          <cell r="P118">
            <v>12.68080155</v>
          </cell>
          <cell r="Q118">
            <v>16.89867770874811</v>
          </cell>
          <cell r="R118">
            <v>13.139717040000001</v>
          </cell>
          <cell r="S118">
            <v>17.4894010350115</v>
          </cell>
          <cell r="T118">
            <v>10.96</v>
          </cell>
          <cell r="U118">
            <v>15.15</v>
          </cell>
          <cell r="V118">
            <v>11.028823269999998</v>
          </cell>
          <cell r="W118">
            <v>15.246701177010552</v>
          </cell>
          <cell r="X118">
            <v>12.95</v>
          </cell>
          <cell r="Y118">
            <v>17.25</v>
          </cell>
          <cell r="Z118">
            <v>12.5</v>
          </cell>
        </row>
        <row r="119">
          <cell r="D119">
            <v>7896641800511</v>
          </cell>
          <cell r="E119">
            <v>1063901310070</v>
          </cell>
          <cell r="F119">
            <v>501102202117411</v>
          </cell>
          <cell r="G119" t="str">
            <v xml:space="preserve"> COM CX C/ 20</v>
          </cell>
          <cell r="H119">
            <v>26.22</v>
          </cell>
          <cell r="I119">
            <v>34.93</v>
          </cell>
          <cell r="J119">
            <v>22.783003740000002</v>
          </cell>
          <cell r="K119">
            <v>31.496166130740246</v>
          </cell>
          <cell r="L119">
            <v>24.18</v>
          </cell>
          <cell r="M119">
            <v>32.299999999999997</v>
          </cell>
          <cell r="N119">
            <v>25.86</v>
          </cell>
          <cell r="O119">
            <v>34.47</v>
          </cell>
          <cell r="P119">
            <v>26.036853299999997</v>
          </cell>
          <cell r="Q119">
            <v>34.697206697210291</v>
          </cell>
          <cell r="R119">
            <v>26.97912144</v>
          </cell>
          <cell r="S119">
            <v>35.910109251213903</v>
          </cell>
          <cell r="T119">
            <v>22.51</v>
          </cell>
          <cell r="U119">
            <v>31.12</v>
          </cell>
          <cell r="V119">
            <v>22.644929219999998</v>
          </cell>
          <cell r="W119">
            <v>31.305286206829813</v>
          </cell>
          <cell r="X119">
            <v>26.59</v>
          </cell>
          <cell r="Y119">
            <v>35.409999999999997</v>
          </cell>
          <cell r="Z119">
            <v>12.5</v>
          </cell>
        </row>
        <row r="120">
          <cell r="D120">
            <v>7896641805929</v>
          </cell>
          <cell r="E120">
            <v>1063901310089</v>
          </cell>
          <cell r="F120">
            <v>501104301112412</v>
          </cell>
          <cell r="G120" t="str">
            <v xml:space="preserve"> 100 MG + 0,35 MG COM MAST x 30</v>
          </cell>
          <cell r="H120">
            <v>39.340000000000003</v>
          </cell>
          <cell r="I120">
            <v>52.41301025744194</v>
          </cell>
          <cell r="J120">
            <v>34.183194780000008</v>
          </cell>
          <cell r="K120">
            <v>47.256261463894795</v>
          </cell>
          <cell r="L120">
            <v>36.28</v>
          </cell>
          <cell r="M120">
            <v>48.462245399559727</v>
          </cell>
          <cell r="N120">
            <v>38.79</v>
          </cell>
          <cell r="O120">
            <v>51.704144062487508</v>
          </cell>
          <cell r="P120">
            <v>39.065210100000002</v>
          </cell>
          <cell r="Q120">
            <v>52.059043152870061</v>
          </cell>
          <cell r="R120">
            <v>40.478971680000008</v>
          </cell>
          <cell r="S120">
            <v>53.878859570661909</v>
          </cell>
          <cell r="T120">
            <v>33.770000000000003</v>
          </cell>
          <cell r="U120">
            <v>46.685043920161256</v>
          </cell>
          <cell r="V120">
            <v>33.976030340000001</v>
          </cell>
          <cell r="W120">
            <v>46.969868778668385</v>
          </cell>
          <cell r="X120">
            <v>39.9</v>
          </cell>
          <cell r="Y120">
            <v>53.133972183899466</v>
          </cell>
          <cell r="Z120">
            <v>12.5</v>
          </cell>
        </row>
        <row r="121">
          <cell r="D121">
            <v>7896641807671</v>
          </cell>
          <cell r="E121">
            <v>1063901310097</v>
          </cell>
          <cell r="F121">
            <v>501112110019903</v>
          </cell>
          <cell r="G121" t="str">
            <v xml:space="preserve"> 100 MG + 0,35 MG COM MAST x 10</v>
          </cell>
          <cell r="H121">
            <v>13.12</v>
          </cell>
          <cell r="I121">
            <v>17.48</v>
          </cell>
          <cell r="J121">
            <v>11.400191039999999</v>
          </cell>
          <cell r="K121">
            <v>15.760095333154538</v>
          </cell>
          <cell r="L121">
            <v>12.1</v>
          </cell>
          <cell r="M121">
            <v>16.16</v>
          </cell>
          <cell r="N121">
            <v>12.94</v>
          </cell>
          <cell r="O121">
            <v>17.25</v>
          </cell>
          <cell r="P121">
            <v>13.028356799999999</v>
          </cell>
          <cell r="Q121">
            <v>17.361836455659766</v>
          </cell>
          <cell r="R121">
            <v>13.499850240000001</v>
          </cell>
          <cell r="S121">
            <v>17.968750319447995</v>
          </cell>
          <cell r="T121">
            <v>11.26</v>
          </cell>
          <cell r="U121">
            <v>15.57</v>
          </cell>
          <cell r="V121">
            <v>11.331101119999998</v>
          </cell>
          <cell r="W121">
            <v>15.664582571838562</v>
          </cell>
          <cell r="X121">
            <v>13.31</v>
          </cell>
          <cell r="Y121">
            <v>17.73</v>
          </cell>
          <cell r="Z121">
            <v>12.5</v>
          </cell>
        </row>
        <row r="122">
          <cell r="D122">
            <v>7896641803642</v>
          </cell>
          <cell r="E122">
            <v>1063901110071</v>
          </cell>
          <cell r="F122">
            <v>501102801169417</v>
          </cell>
          <cell r="G122" t="str">
            <v xml:space="preserve"> POMADA CART C/ 10 BG X 3 G + 10 APLICADORES</v>
          </cell>
          <cell r="H122">
            <v>38.71</v>
          </cell>
          <cell r="I122">
            <v>51.57</v>
          </cell>
          <cell r="J122">
            <v>33.635777070000003</v>
          </cell>
          <cell r="K122">
            <v>46.499488593476542</v>
          </cell>
          <cell r="L122">
            <v>35.700000000000003</v>
          </cell>
          <cell r="M122">
            <v>47.69</v>
          </cell>
          <cell r="N122">
            <v>38.17</v>
          </cell>
          <cell r="O122">
            <v>50.88</v>
          </cell>
          <cell r="P122">
            <v>38.439610649999999</v>
          </cell>
          <cell r="Q122">
            <v>51.225357408429076</v>
          </cell>
          <cell r="R122">
            <v>39.830731920000005</v>
          </cell>
          <cell r="S122">
            <v>53.016030858676217</v>
          </cell>
          <cell r="T122">
            <v>33.229999999999997</v>
          </cell>
          <cell r="U122">
            <v>45.94</v>
          </cell>
          <cell r="V122">
            <v>33.431930209999997</v>
          </cell>
          <cell r="W122">
            <v>46.217682267977956</v>
          </cell>
          <cell r="X122">
            <v>39.26</v>
          </cell>
          <cell r="Y122">
            <v>52.28</v>
          </cell>
          <cell r="Z122">
            <v>12.5</v>
          </cell>
        </row>
        <row r="123">
          <cell r="D123">
            <v>7896641805004</v>
          </cell>
          <cell r="E123">
            <v>1063901110055</v>
          </cell>
          <cell r="F123">
            <v>501102805164411</v>
          </cell>
          <cell r="G123" t="str">
            <v xml:space="preserve"> POMADA CART C/ 5 BG X 3 G + 5 APLICADORES</v>
          </cell>
          <cell r="H123">
            <v>19.36</v>
          </cell>
          <cell r="I123">
            <v>25.79</v>
          </cell>
          <cell r="J123">
            <v>16.82223312</v>
          </cell>
          <cell r="K123">
            <v>23.255750430630478</v>
          </cell>
          <cell r="L123">
            <v>17.850000000000001</v>
          </cell>
          <cell r="M123">
            <v>23.84</v>
          </cell>
          <cell r="N123">
            <v>19.09</v>
          </cell>
          <cell r="O123">
            <v>25.45</v>
          </cell>
          <cell r="P123">
            <v>19.224770400000001</v>
          </cell>
          <cell r="Q123">
            <v>25.61929525774185</v>
          </cell>
          <cell r="R123">
            <v>19.920510720000003</v>
          </cell>
          <cell r="S123">
            <v>26.51486327625863</v>
          </cell>
          <cell r="T123">
            <v>16.62</v>
          </cell>
          <cell r="U123">
            <v>22.97</v>
          </cell>
          <cell r="V123">
            <v>16.72028336</v>
          </cell>
          <cell r="W123">
            <v>23.114810868200809</v>
          </cell>
          <cell r="X123">
            <v>19.64</v>
          </cell>
          <cell r="Y123">
            <v>26.16</v>
          </cell>
          <cell r="Z123">
            <v>12.5</v>
          </cell>
        </row>
        <row r="124">
          <cell r="D124">
            <v>7896641801792</v>
          </cell>
          <cell r="E124">
            <v>1063901110039</v>
          </cell>
          <cell r="F124">
            <v>501102802165415</v>
          </cell>
          <cell r="G124" t="str">
            <v xml:space="preserve"> POMADA BG C/ 30 GR</v>
          </cell>
          <cell r="H124">
            <v>38.71</v>
          </cell>
          <cell r="I124">
            <v>51.57</v>
          </cell>
          <cell r="J124">
            <v>33.635777070000003</v>
          </cell>
          <cell r="K124">
            <v>46.499488593476542</v>
          </cell>
          <cell r="L124">
            <v>35.700000000000003</v>
          </cell>
          <cell r="M124">
            <v>47.69</v>
          </cell>
          <cell r="N124">
            <v>38.17</v>
          </cell>
          <cell r="O124">
            <v>50.88</v>
          </cell>
          <cell r="P124">
            <v>38.439610649999999</v>
          </cell>
          <cell r="Q124">
            <v>51.225357408429076</v>
          </cell>
          <cell r="R124">
            <v>39.830731920000005</v>
          </cell>
          <cell r="S124">
            <v>53.016030858676217</v>
          </cell>
          <cell r="T124">
            <v>33.229999999999997</v>
          </cell>
          <cell r="U124">
            <v>45.94</v>
          </cell>
          <cell r="V124">
            <v>33.431930209999997</v>
          </cell>
          <cell r="W124">
            <v>46.217682267977956</v>
          </cell>
          <cell r="X124">
            <v>39.26</v>
          </cell>
          <cell r="Y124">
            <v>52.28</v>
          </cell>
          <cell r="Z124">
            <v>12.5</v>
          </cell>
        </row>
        <row r="125">
          <cell r="D125">
            <v>7896641805905</v>
          </cell>
          <cell r="E125">
            <v>1063901110111</v>
          </cell>
          <cell r="F125">
            <v>501102804141416</v>
          </cell>
          <cell r="G125" t="str">
            <v xml:space="preserve"> 100 MG + 27 MG SUP RET CT STR x 15</v>
          </cell>
          <cell r="H125">
            <v>41.57</v>
          </cell>
          <cell r="I125">
            <v>55.38</v>
          </cell>
          <cell r="J125">
            <v>36.120879690000002</v>
          </cell>
          <cell r="K125">
            <v>49.934997179819682</v>
          </cell>
          <cell r="L125">
            <v>38.340000000000003</v>
          </cell>
          <cell r="M125">
            <v>51.22</v>
          </cell>
          <cell r="N125">
            <v>40.99</v>
          </cell>
          <cell r="O125">
            <v>54.64</v>
          </cell>
          <cell r="P125">
            <v>41.27963355</v>
          </cell>
          <cell r="Q125">
            <v>55.010026026050035</v>
          </cell>
          <cell r="R125">
            <v>42.773534640000001</v>
          </cell>
          <cell r="S125">
            <v>56.932999297214415</v>
          </cell>
          <cell r="T125">
            <v>35.68</v>
          </cell>
          <cell r="U125">
            <v>49.32</v>
          </cell>
          <cell r="V125">
            <v>35.901972069999999</v>
          </cell>
          <cell r="W125">
            <v>49.632370237143988</v>
          </cell>
          <cell r="X125">
            <v>42.16</v>
          </cell>
          <cell r="Y125">
            <v>56.15</v>
          </cell>
          <cell r="Z125">
            <v>12.5</v>
          </cell>
        </row>
        <row r="126">
          <cell r="D126">
            <v>7896641804205</v>
          </cell>
          <cell r="E126">
            <v>1063900520187</v>
          </cell>
          <cell r="F126">
            <v>501103601171319</v>
          </cell>
          <cell r="G126" t="str">
            <v xml:space="preserve"> GEL BG C/  30 G</v>
          </cell>
          <cell r="H126">
            <v>14.06</v>
          </cell>
          <cell r="I126">
            <v>18.73</v>
          </cell>
          <cell r="J126">
            <v>12.216973020000001</v>
          </cell>
          <cell r="K126">
            <v>16.889248504889697</v>
          </cell>
          <cell r="L126">
            <v>12.97</v>
          </cell>
          <cell r="M126">
            <v>17.329999999999998</v>
          </cell>
          <cell r="N126">
            <v>13.86</v>
          </cell>
          <cell r="O126">
            <v>18.48</v>
          </cell>
          <cell r="P126">
            <v>13.9617909</v>
          </cell>
          <cell r="Q126">
            <v>18.605748518793927</v>
          </cell>
          <cell r="R126">
            <v>14.467065120000001</v>
          </cell>
          <cell r="S126">
            <v>19.256145540506008</v>
          </cell>
          <cell r="T126">
            <v>12.07</v>
          </cell>
          <cell r="U126">
            <v>16.690000000000001</v>
          </cell>
          <cell r="V126">
            <v>12.142933059999999</v>
          </cell>
          <cell r="W126">
            <v>16.786892603662363</v>
          </cell>
          <cell r="X126">
            <v>14.26</v>
          </cell>
          <cell r="Y126">
            <v>18.989999999999998</v>
          </cell>
          <cell r="Z126">
            <v>12.5</v>
          </cell>
        </row>
        <row r="127">
          <cell r="D127">
            <v>7896641804212</v>
          </cell>
          <cell r="E127">
            <v>1063900520195</v>
          </cell>
          <cell r="F127">
            <v>501102906173317</v>
          </cell>
          <cell r="G127" t="str">
            <v xml:space="preserve"> GEL BG C/ 100 G</v>
          </cell>
          <cell r="H127">
            <v>37.54</v>
          </cell>
          <cell r="I127">
            <v>50.01</v>
          </cell>
          <cell r="J127">
            <v>32.619144179999999</v>
          </cell>
          <cell r="K127">
            <v>45.094053262699802</v>
          </cell>
          <cell r="L127">
            <v>34.619999999999997</v>
          </cell>
          <cell r="M127">
            <v>46.25</v>
          </cell>
          <cell r="N127">
            <v>37.020000000000003</v>
          </cell>
          <cell r="O127">
            <v>49.35</v>
          </cell>
          <cell r="P127">
            <v>37.277783100000001</v>
          </cell>
          <cell r="Q127">
            <v>49.677083883038691</v>
          </cell>
          <cell r="R127">
            <v>38.626858080000005</v>
          </cell>
          <cell r="S127">
            <v>51.413634679274224</v>
          </cell>
          <cell r="T127">
            <v>32.22</v>
          </cell>
          <cell r="U127">
            <v>44.54</v>
          </cell>
          <cell r="V127">
            <v>32.421458539999996</v>
          </cell>
          <cell r="W127">
            <v>44.820764462410033</v>
          </cell>
          <cell r="X127">
            <v>38.08</v>
          </cell>
          <cell r="Y127">
            <v>50.71</v>
          </cell>
          <cell r="Z127">
            <v>12.5</v>
          </cell>
        </row>
        <row r="128">
          <cell r="D128">
            <v>7896641800412</v>
          </cell>
          <cell r="E128">
            <v>1063901120476</v>
          </cell>
          <cell r="F128">
            <v>501103004130418</v>
          </cell>
          <cell r="G128" t="str">
            <v xml:space="preserve"> SUS FR C/ 240 ML</v>
          </cell>
          <cell r="H128">
            <v>17.22</v>
          </cell>
          <cell r="I128">
            <v>22.94</v>
          </cell>
          <cell r="J128">
            <v>14.962750740000001</v>
          </cell>
          <cell r="K128">
            <v>20.685125124765332</v>
          </cell>
          <cell r="L128">
            <v>15.88</v>
          </cell>
          <cell r="M128">
            <v>21.21</v>
          </cell>
          <cell r="N128">
            <v>16.98</v>
          </cell>
          <cell r="O128">
            <v>22.63</v>
          </cell>
          <cell r="P128">
            <v>17.099718299999999</v>
          </cell>
          <cell r="Q128">
            <v>22.787410348053442</v>
          </cell>
          <cell r="R128">
            <v>17.718553440000001</v>
          </cell>
          <cell r="S128">
            <v>23.583984794275494</v>
          </cell>
          <cell r="T128">
            <v>14.78</v>
          </cell>
          <cell r="U128">
            <v>20.43</v>
          </cell>
          <cell r="V128">
            <v>14.872070219999998</v>
          </cell>
          <cell r="W128">
            <v>20.559764625538115</v>
          </cell>
          <cell r="X128">
            <v>17.47</v>
          </cell>
          <cell r="Y128">
            <v>23.27</v>
          </cell>
          <cell r="Z128">
            <v>12.5</v>
          </cell>
        </row>
        <row r="129">
          <cell r="D129">
            <v>7896641800733</v>
          </cell>
          <cell r="E129">
            <v>1063901120506</v>
          </cell>
          <cell r="F129">
            <v>501103002111416</v>
          </cell>
          <cell r="G129" t="str">
            <v xml:space="preserve"> COM CX C/ 20</v>
          </cell>
          <cell r="H129">
            <v>21.64</v>
          </cell>
          <cell r="I129">
            <v>28.83</v>
          </cell>
          <cell r="J129">
            <v>18.803363880000003</v>
          </cell>
          <cell r="K129">
            <v>25.994547485477458</v>
          </cell>
          <cell r="L129">
            <v>19.96</v>
          </cell>
          <cell r="M129">
            <v>26.66</v>
          </cell>
          <cell r="N129">
            <v>21.34</v>
          </cell>
          <cell r="O129">
            <v>28.45</v>
          </cell>
          <cell r="P129">
            <v>21.4888446</v>
          </cell>
          <cell r="Q129">
            <v>28.636443666194918</v>
          </cell>
          <cell r="R129">
            <v>22.266521280000003</v>
          </cell>
          <cell r="S129">
            <v>29.637481472016361</v>
          </cell>
          <cell r="T129">
            <v>18.579999999999998</v>
          </cell>
          <cell r="U129">
            <v>25.68</v>
          </cell>
          <cell r="V129">
            <v>18.689407639999999</v>
          </cell>
          <cell r="W129">
            <v>25.837009668794707</v>
          </cell>
          <cell r="X129">
            <v>21.95</v>
          </cell>
          <cell r="Y129">
            <v>29.23</v>
          </cell>
          <cell r="Z129">
            <v>12.5</v>
          </cell>
        </row>
        <row r="130">
          <cell r="D130">
            <v>7896641800740</v>
          </cell>
          <cell r="E130">
            <v>1063901120484</v>
          </cell>
          <cell r="F130">
            <v>501103003134411</v>
          </cell>
          <cell r="G130" t="str">
            <v xml:space="preserve"> GEL FR C/ 240 ML</v>
          </cell>
          <cell r="H130">
            <v>23.24</v>
          </cell>
          <cell r="I130">
            <v>30.962845917207691</v>
          </cell>
          <cell r="J130">
            <v>20.193631079999999</v>
          </cell>
          <cell r="K130">
            <v>27.916510330984107</v>
          </cell>
          <cell r="L130">
            <v>21.43</v>
          </cell>
          <cell r="M130">
            <v>28.625852230225053</v>
          </cell>
          <cell r="N130">
            <v>22.92</v>
          </cell>
          <cell r="O130">
            <v>30.550631139783803</v>
          </cell>
          <cell r="P130">
            <v>23.077668599999999</v>
          </cell>
          <cell r="Q130">
            <v>30.753740794933915</v>
          </cell>
          <cell r="R130">
            <v>23.91284448</v>
          </cell>
          <cell r="S130">
            <v>31.828792486583186</v>
          </cell>
          <cell r="T130">
            <v>19.95</v>
          </cell>
          <cell r="U130">
            <v>27.579704655232955</v>
          </cell>
          <cell r="V130">
            <v>20.071249239999997</v>
          </cell>
          <cell r="W130">
            <v>27.747324616579892</v>
          </cell>
          <cell r="X130">
            <v>23.57</v>
          </cell>
          <cell r="Y130">
            <v>31.387662265025327</v>
          </cell>
          <cell r="Z130">
            <v>12.5</v>
          </cell>
        </row>
        <row r="131">
          <cell r="D131">
            <v>7896641806360</v>
          </cell>
          <cell r="E131">
            <v>1063902540037</v>
          </cell>
          <cell r="F131">
            <v>501104801115410</v>
          </cell>
          <cell r="G131" t="str">
            <v xml:space="preserve"> 50 MG COM REV CT BL AL PLAS INC x 30</v>
          </cell>
          <cell r="H131">
            <v>47.31</v>
          </cell>
          <cell r="I131">
            <v>63.031507760029946</v>
          </cell>
          <cell r="J131">
            <v>41.108463270000001</v>
          </cell>
          <cell r="K131">
            <v>56.830038888074789</v>
          </cell>
          <cell r="L131">
            <v>43.63</v>
          </cell>
          <cell r="M131">
            <v>58.280258180341541</v>
          </cell>
          <cell r="N131">
            <v>46.65</v>
          </cell>
          <cell r="O131">
            <v>62.180931181104462</v>
          </cell>
          <cell r="P131">
            <v>46.97953965</v>
          </cell>
          <cell r="Q131">
            <v>62.60582947540118</v>
          </cell>
          <cell r="R131">
            <v>48.679719120000009</v>
          </cell>
          <cell r="S131">
            <v>64.794327561972921</v>
          </cell>
          <cell r="T131">
            <v>40.61</v>
          </cell>
          <cell r="U131">
            <v>56.140942659098265</v>
          </cell>
          <cell r="V131">
            <v>40.859328810000001</v>
          </cell>
          <cell r="W131">
            <v>56.485625112323362</v>
          </cell>
          <cell r="X131">
            <v>47.99</v>
          </cell>
          <cell r="Y131">
            <v>63.907251255772827</v>
          </cell>
          <cell r="Z131">
            <v>12.5</v>
          </cell>
        </row>
        <row r="132">
          <cell r="D132">
            <v>7896641806384</v>
          </cell>
          <cell r="E132">
            <v>1063902540053</v>
          </cell>
          <cell r="F132">
            <v>501104802111419</v>
          </cell>
          <cell r="G132" t="str">
            <v xml:space="preserve"> 100 MG COM REV CT BL AL PLAS INC x 10</v>
          </cell>
          <cell r="H132">
            <v>18.02</v>
          </cell>
          <cell r="I132">
            <v>24.008196360932988</v>
          </cell>
          <cell r="J132">
            <v>15.657884340000001</v>
          </cell>
          <cell r="K132">
            <v>21.646106547518659</v>
          </cell>
          <cell r="L132">
            <v>16.62</v>
          </cell>
          <cell r="M132">
            <v>22.20073094103315</v>
          </cell>
          <cell r="N132">
            <v>17.77</v>
          </cell>
          <cell r="O132">
            <v>23.686069605321038</v>
          </cell>
          <cell r="P132">
            <v>17.8941303</v>
          </cell>
          <cell r="Q132">
            <v>23.84605891242294</v>
          </cell>
          <cell r="R132">
            <v>18.54171504</v>
          </cell>
          <cell r="S132">
            <v>24.679640301558909</v>
          </cell>
          <cell r="T132">
            <v>15.47</v>
          </cell>
          <cell r="U132">
            <v>21.386367469496435</v>
          </cell>
          <cell r="V132">
            <v>15.562991019999998</v>
          </cell>
          <cell r="W132">
            <v>21.514922099430709</v>
          </cell>
          <cell r="X132">
            <v>18.28</v>
          </cell>
          <cell r="Y132">
            <v>24.343082995530889</v>
          </cell>
          <cell r="Z132">
            <v>12.5</v>
          </cell>
        </row>
        <row r="133">
          <cell r="D133">
            <v>7896641806407</v>
          </cell>
          <cell r="E133">
            <v>1063902540071</v>
          </cell>
          <cell r="F133">
            <v>501104803118417</v>
          </cell>
          <cell r="G133" t="str">
            <v xml:space="preserve"> 100 MG COM REV CT BL AL PLAS INC x 30</v>
          </cell>
          <cell r="H133">
            <v>54.08</v>
          </cell>
          <cell r="I133">
            <v>72.051235249681241</v>
          </cell>
          <cell r="J133">
            <v>46.991031360000001</v>
          </cell>
          <cell r="K133">
            <v>64.962344178124809</v>
          </cell>
          <cell r="L133">
            <v>49.87</v>
          </cell>
          <cell r="M133">
            <v>66.615550663617512</v>
          </cell>
          <cell r="N133">
            <v>53.33</v>
          </cell>
          <cell r="O133">
            <v>71.084867307359076</v>
          </cell>
          <cell r="P133">
            <v>53.702251199999999</v>
          </cell>
          <cell r="Q133">
            <v>71.564642951378062</v>
          </cell>
          <cell r="R133">
            <v>55.64572416</v>
          </cell>
          <cell r="S133">
            <v>74.066312292358802</v>
          </cell>
          <cell r="T133">
            <v>46.42</v>
          </cell>
          <cell r="U133">
            <v>64.172926821850325</v>
          </cell>
          <cell r="V133">
            <v>46.706246079999993</v>
          </cell>
          <cell r="W133">
            <v>64.568645235139442</v>
          </cell>
          <cell r="X133">
            <v>54.85</v>
          </cell>
          <cell r="Y133">
            <v>73.042565771601161</v>
          </cell>
          <cell r="Z133">
            <v>12.5</v>
          </cell>
        </row>
        <row r="134">
          <cell r="D134">
            <v>7896641806414</v>
          </cell>
          <cell r="E134">
            <v>1063902540088</v>
          </cell>
          <cell r="F134">
            <v>501104804114415</v>
          </cell>
          <cell r="G134" t="str">
            <v xml:space="preserve"> 100 MG COM REV CT BL AL PLAS INC x 60</v>
          </cell>
          <cell r="H134">
            <v>98.27</v>
          </cell>
          <cell r="I134">
            <v>130.91999999999999</v>
          </cell>
          <cell r="J134">
            <v>85.388473590000004</v>
          </cell>
          <cell r="K134">
            <v>118.04455551746163</v>
          </cell>
          <cell r="L134">
            <v>90.62</v>
          </cell>
          <cell r="M134">
            <v>121.05</v>
          </cell>
          <cell r="N134">
            <v>96.9</v>
          </cell>
          <cell r="O134">
            <v>129.16999999999999</v>
          </cell>
          <cell r="P134">
            <v>97.583584049999999</v>
          </cell>
          <cell r="Q134">
            <v>130.04174302573821</v>
          </cell>
          <cell r="R134">
            <v>101.11511304000001</v>
          </cell>
          <cell r="S134">
            <v>134.58758337592641</v>
          </cell>
          <cell r="T134">
            <v>84.35</v>
          </cell>
          <cell r="U134">
            <v>116.6</v>
          </cell>
          <cell r="V134">
            <v>84.870983769999995</v>
          </cell>
          <cell r="W134">
            <v>117.32915619928168</v>
          </cell>
          <cell r="X134">
            <v>99.68</v>
          </cell>
          <cell r="Y134">
            <v>132.75</v>
          </cell>
          <cell r="Z134">
            <v>12.5</v>
          </cell>
        </row>
        <row r="135">
          <cell r="D135">
            <v>7896641807022</v>
          </cell>
          <cell r="E135">
            <v>1063902560011</v>
          </cell>
          <cell r="F135">
            <v>501105001112415</v>
          </cell>
          <cell r="G135" t="str">
            <v xml:space="preserve"> COM REV CT BL AL/AL x 2</v>
          </cell>
          <cell r="H135">
            <v>17.920000000000002</v>
          </cell>
          <cell r="I135">
            <v>23.87</v>
          </cell>
          <cell r="J135">
            <v>15.570992640000002</v>
          </cell>
          <cell r="K135">
            <v>21.525983869674494</v>
          </cell>
          <cell r="L135">
            <v>16.53</v>
          </cell>
          <cell r="M135">
            <v>22.08</v>
          </cell>
          <cell r="N135">
            <v>17.670000000000002</v>
          </cell>
          <cell r="O135">
            <v>23.55</v>
          </cell>
          <cell r="P135">
            <v>17.794828800000001</v>
          </cell>
          <cell r="Q135">
            <v>23.713727841876754</v>
          </cell>
          <cell r="R135">
            <v>18.438819840000004</v>
          </cell>
          <cell r="S135">
            <v>24.542683363148488</v>
          </cell>
          <cell r="T135">
            <v>15.38</v>
          </cell>
          <cell r="U135">
            <v>21.26</v>
          </cell>
          <cell r="V135">
            <v>15.47662592</v>
          </cell>
          <cell r="W135">
            <v>21.395527415194138</v>
          </cell>
          <cell r="X135">
            <v>18.18</v>
          </cell>
          <cell r="Y135">
            <v>24.21</v>
          </cell>
          <cell r="Z135">
            <v>12.5</v>
          </cell>
        </row>
        <row r="136">
          <cell r="D136">
            <v>7896641808425</v>
          </cell>
          <cell r="E136">
            <v>1063902560046</v>
          </cell>
          <cell r="F136">
            <v>501105008117412</v>
          </cell>
          <cell r="G136" t="str">
            <v xml:space="preserve"> COM REV CT BL AL/AL x 15</v>
          </cell>
          <cell r="H136">
            <v>134.44999999999999</v>
          </cell>
          <cell r="I136">
            <v>179.12</v>
          </cell>
          <cell r="J136">
            <v>116.82589064999999</v>
          </cell>
          <cell r="K136">
            <v>161.50494036148075</v>
          </cell>
          <cell r="L136">
            <v>123.99</v>
          </cell>
          <cell r="M136">
            <v>165.63</v>
          </cell>
          <cell r="N136">
            <v>132.58000000000001</v>
          </cell>
          <cell r="O136">
            <v>176.73</v>
          </cell>
          <cell r="P136">
            <v>133.51086674999999</v>
          </cell>
          <cell r="Q136">
            <v>177.91912434934872</v>
          </cell>
          <cell r="R136">
            <v>138.34259639999999</v>
          </cell>
          <cell r="S136">
            <v>184.1386036928188</v>
          </cell>
          <cell r="T136">
            <v>115.41</v>
          </cell>
          <cell r="U136">
            <v>159.54</v>
          </cell>
          <cell r="V136">
            <v>116.11787694999998</v>
          </cell>
          <cell r="W136">
            <v>160.5261529560743</v>
          </cell>
          <cell r="X136">
            <v>136.37</v>
          </cell>
          <cell r="Y136">
            <v>181.61</v>
          </cell>
          <cell r="Z136">
            <v>12.5</v>
          </cell>
        </row>
        <row r="137">
          <cell r="D137">
            <v>7896641807053</v>
          </cell>
          <cell r="E137">
            <v>1063902560054</v>
          </cell>
          <cell r="F137" t="str">
            <v>501105005118418</v>
          </cell>
          <cell r="G137" t="str">
            <v xml:space="preserve"> COM REV CT BL AL/AL x 28 &gt; preços reduzidos</v>
          </cell>
          <cell r="H137">
            <v>172.06</v>
          </cell>
          <cell r="I137">
            <v>229.2369736882425</v>
          </cell>
          <cell r="J137">
            <v>149.50585902</v>
          </cell>
          <cell r="K137">
            <v>206.6830794986715</v>
          </cell>
          <cell r="L137">
            <v>158.6694305</v>
          </cell>
          <cell r="M137">
            <v>211.94809477120694</v>
          </cell>
          <cell r="N137">
            <v>169.67318367999999</v>
          </cell>
          <cell r="O137">
            <v>226.16155536302202</v>
          </cell>
          <cell r="P137">
            <v>170.8581609</v>
          </cell>
          <cell r="Q137">
            <v>227.68883998176977</v>
          </cell>
          <cell r="R137">
            <v>177.04148112000001</v>
          </cell>
          <cell r="S137">
            <v>235.64810822898036</v>
          </cell>
          <cell r="T137">
            <v>147.70456288</v>
          </cell>
          <cell r="U137">
            <v>204.1928932561747</v>
          </cell>
          <cell r="V137">
            <v>148.59979106</v>
          </cell>
          <cell r="W137">
            <v>205.43049369744998</v>
          </cell>
          <cell r="X137">
            <v>174.51529619999999</v>
          </cell>
          <cell r="Y137">
            <v>232.39826801894176</v>
          </cell>
          <cell r="Z137">
            <v>12.5</v>
          </cell>
        </row>
        <row r="138">
          <cell r="D138">
            <v>7896641808432</v>
          </cell>
          <cell r="E138">
            <v>1063902560062</v>
          </cell>
          <cell r="F138" t="str">
            <v>501105006114416</v>
          </cell>
          <cell r="G138" t="str">
            <v xml:space="preserve"> COM REV CT BL AL/AL x 30 &gt; preços reduzidos</v>
          </cell>
          <cell r="H138">
            <v>184.46</v>
          </cell>
          <cell r="I138">
            <v>245.75759715525521</v>
          </cell>
          <cell r="J138">
            <v>160.28042982000002</v>
          </cell>
          <cell r="K138">
            <v>221.57829155134806</v>
          </cell>
          <cell r="L138">
            <v>170.1044005</v>
          </cell>
          <cell r="M138">
            <v>227.22274533009897</v>
          </cell>
          <cell r="N138">
            <v>181.90117088</v>
          </cell>
          <cell r="O138">
            <v>242.46053994108473</v>
          </cell>
          <cell r="P138">
            <v>183.17154690000001</v>
          </cell>
          <cell r="Q138">
            <v>244.097892729497</v>
          </cell>
          <cell r="R138">
            <v>189.80048592000003</v>
          </cell>
          <cell r="S138">
            <v>252.63076859187331</v>
          </cell>
          <cell r="T138">
            <v>158.34931808000002</v>
          </cell>
          <cell r="U138">
            <v>218.9086428573404</v>
          </cell>
          <cell r="V138">
            <v>159.30906346</v>
          </cell>
          <cell r="W138">
            <v>220.23543454278519</v>
          </cell>
          <cell r="X138">
            <v>187.09224420000001</v>
          </cell>
          <cell r="Y138">
            <v>249.14671927684532</v>
          </cell>
          <cell r="Z138">
            <v>12.5</v>
          </cell>
        </row>
        <row r="139">
          <cell r="D139">
            <v>7896641808449</v>
          </cell>
          <cell r="E139">
            <v>1063902560070</v>
          </cell>
          <cell r="F139">
            <v>501105004111411</v>
          </cell>
          <cell r="G139" t="str">
            <v xml:space="preserve"> COM REV CT BL AL/AL x 45</v>
          </cell>
          <cell r="H139">
            <v>403.31</v>
          </cell>
          <cell r="I139">
            <v>537.32000000000005</v>
          </cell>
          <cell r="J139">
            <v>350.44291527000001</v>
          </cell>
          <cell r="K139">
            <v>484.46677201330465</v>
          </cell>
          <cell r="L139">
            <v>371.93</v>
          </cell>
          <cell r="M139">
            <v>496.83</v>
          </cell>
          <cell r="N139">
            <v>397.7</v>
          </cell>
          <cell r="O139">
            <v>530.13</v>
          </cell>
          <cell r="P139">
            <v>400.49287965000002</v>
          </cell>
          <cell r="Q139">
            <v>533.70444061982778</v>
          </cell>
          <cell r="R139">
            <v>414.98663112000003</v>
          </cell>
          <cell r="S139">
            <v>552.36102830309233</v>
          </cell>
          <cell r="T139">
            <v>346.2</v>
          </cell>
          <cell r="U139">
            <v>478.57</v>
          </cell>
          <cell r="V139">
            <v>348.31908480999999</v>
          </cell>
          <cell r="W139">
            <v>481.53070099452833</v>
          </cell>
          <cell r="X139">
            <v>409.08</v>
          </cell>
          <cell r="Y139">
            <v>544.79</v>
          </cell>
          <cell r="Z139">
            <v>12.5</v>
          </cell>
        </row>
        <row r="140">
          <cell r="D140">
            <v>7896641808456</v>
          </cell>
          <cell r="E140">
            <v>1063902560089</v>
          </cell>
          <cell r="F140" t="str">
            <v>501105007110414</v>
          </cell>
          <cell r="G140" t="str">
            <v xml:space="preserve"> COM REV CT BL AL/AL x 60 &gt; preços reduzidos</v>
          </cell>
          <cell r="H140">
            <v>257.27999999999997</v>
          </cell>
          <cell r="I140">
            <v>342.77629077363144</v>
          </cell>
          <cell r="J140">
            <v>223.55496575999999</v>
          </cell>
          <cell r="K140">
            <v>309.05162555746949</v>
          </cell>
          <cell r="L140">
            <v>237.25718399999997</v>
          </cell>
          <cell r="M140">
            <v>316.92436256385048</v>
          </cell>
          <cell r="N140">
            <v>253.71101183999997</v>
          </cell>
          <cell r="O140">
            <v>338.17764130999825</v>
          </cell>
          <cell r="P140">
            <v>255.48289919999996</v>
          </cell>
          <cell r="Q140">
            <v>340.46137830123047</v>
          </cell>
          <cell r="R140">
            <v>264.72877055999999</v>
          </cell>
          <cell r="S140">
            <v>352.362811142346</v>
          </cell>
          <cell r="T140">
            <v>220.86150143999998</v>
          </cell>
          <cell r="U140">
            <v>305.32806914418586</v>
          </cell>
          <cell r="V140">
            <v>222.20012927999997</v>
          </cell>
          <cell r="W140">
            <v>307.17864360385863</v>
          </cell>
          <cell r="X140">
            <v>260.95138559999998</v>
          </cell>
          <cell r="Y140">
            <v>347.50334997043672</v>
          </cell>
          <cell r="Z140">
            <v>12.5</v>
          </cell>
        </row>
        <row r="141">
          <cell r="D141">
            <v>7896641805769</v>
          </cell>
          <cell r="E141">
            <v>1063901170041</v>
          </cell>
          <cell r="F141">
            <v>501103206116319</v>
          </cell>
          <cell r="G141" t="str">
            <v xml:space="preserve"> 15 MG + 90 MG CPR REV CT BL AL PLAS INC x 10</v>
          </cell>
          <cell r="H141">
            <v>11.97</v>
          </cell>
          <cell r="I141">
            <v>15.95</v>
          </cell>
          <cell r="J141">
            <v>10.400936490000001</v>
          </cell>
          <cell r="K141">
            <v>14.378684537946635</v>
          </cell>
          <cell r="L141">
            <v>11.04</v>
          </cell>
          <cell r="M141">
            <v>14.75</v>
          </cell>
          <cell r="N141">
            <v>11.8</v>
          </cell>
          <cell r="O141">
            <v>15.73</v>
          </cell>
          <cell r="P141">
            <v>11.886389550000001</v>
          </cell>
          <cell r="Q141">
            <v>15.840029144378613</v>
          </cell>
          <cell r="R141">
            <v>12.316555440000002</v>
          </cell>
          <cell r="S141">
            <v>16.39374552772809</v>
          </cell>
          <cell r="T141">
            <v>10.28</v>
          </cell>
          <cell r="U141">
            <v>14.21</v>
          </cell>
          <cell r="V141">
            <v>10.33790247</v>
          </cell>
          <cell r="W141">
            <v>14.291543703117959</v>
          </cell>
          <cell r="X141">
            <v>12.14</v>
          </cell>
          <cell r="Y141">
            <v>16.170000000000002</v>
          </cell>
          <cell r="Z141">
            <v>12.5</v>
          </cell>
        </row>
        <row r="142">
          <cell r="D142">
            <v>7896641805776</v>
          </cell>
          <cell r="E142">
            <v>1063901170058</v>
          </cell>
          <cell r="F142">
            <v>501103205111313</v>
          </cell>
          <cell r="G142" t="str">
            <v xml:space="preserve"> 15 MG + 90 MG CPR REV CT BL AL PLAS INC x 30</v>
          </cell>
          <cell r="H142">
            <v>35.909999999999997</v>
          </cell>
          <cell r="I142">
            <v>47.84319263713116</v>
          </cell>
          <cell r="J142">
            <v>31.202809469999998</v>
          </cell>
          <cell r="K142">
            <v>43.136053613839898</v>
          </cell>
          <cell r="L142">
            <v>33.119999999999997</v>
          </cell>
          <cell r="M142">
            <v>44.241167795849449</v>
          </cell>
          <cell r="N142">
            <v>35.409999999999997</v>
          </cell>
          <cell r="O142">
            <v>47.19885901656825</v>
          </cell>
          <cell r="P142">
            <v>35.659168649999998</v>
          </cell>
          <cell r="Q142">
            <v>47.520087433135835</v>
          </cell>
          <cell r="R142">
            <v>36.949666319999999</v>
          </cell>
          <cell r="S142">
            <v>49.181236583184258</v>
          </cell>
          <cell r="T142">
            <v>30.83</v>
          </cell>
          <cell r="U142">
            <v>42.620666392021654</v>
          </cell>
          <cell r="V142">
            <v>31.013707409999995</v>
          </cell>
          <cell r="W142">
            <v>42.874631109353871</v>
          </cell>
          <cell r="X142">
            <v>36.42</v>
          </cell>
          <cell r="Y142">
            <v>48.49973100094283</v>
          </cell>
          <cell r="Z142">
            <v>12.5</v>
          </cell>
        </row>
        <row r="143">
          <cell r="D143">
            <v>7896641802782</v>
          </cell>
          <cell r="E143">
            <v>1063901170027</v>
          </cell>
          <cell r="F143">
            <v>501103202110413</v>
          </cell>
          <cell r="G143" t="str">
            <v xml:space="preserve"> 15 MG + 90 MG CPR REV CT BL AL PLAS INC x 60</v>
          </cell>
          <cell r="H143">
            <v>64.87</v>
          </cell>
          <cell r="I143">
            <v>86.426842282670535</v>
          </cell>
          <cell r="J143">
            <v>56.366645790000007</v>
          </cell>
          <cell r="K143">
            <v>77.923581117510295</v>
          </cell>
          <cell r="L143">
            <v>59.82</v>
          </cell>
          <cell r="M143">
            <v>79.906601979097658</v>
          </cell>
          <cell r="N143">
            <v>63.97</v>
          </cell>
          <cell r="O143">
            <v>85.267184730016126</v>
          </cell>
          <cell r="P143">
            <v>64.41688305000001</v>
          </cell>
          <cell r="Q143">
            <v>85.843165463311678</v>
          </cell>
          <cell r="R143">
            <v>66.748116240000016</v>
          </cell>
          <cell r="S143">
            <v>88.84396594684388</v>
          </cell>
          <cell r="T143">
            <v>55.68</v>
          </cell>
          <cell r="U143">
            <v>76.974333594153933</v>
          </cell>
          <cell r="V143">
            <v>56.025040369999999</v>
          </cell>
          <cell r="W143">
            <v>77.451331664265837</v>
          </cell>
          <cell r="X143">
            <v>65.8</v>
          </cell>
          <cell r="Y143">
            <v>87.624445355904385</v>
          </cell>
          <cell r="Z143">
            <v>12.5</v>
          </cell>
        </row>
        <row r="144">
          <cell r="D144">
            <v>7896641800245</v>
          </cell>
          <cell r="E144">
            <v>1063901190083</v>
          </cell>
          <cell r="F144">
            <v>501103302115417</v>
          </cell>
          <cell r="G144" t="str">
            <v>100 MG + 20 MG COM REV CT BL AL PLAS INC x 20</v>
          </cell>
          <cell r="H144">
            <v>4.68</v>
          </cell>
          <cell r="I144">
            <v>6.24</v>
          </cell>
          <cell r="J144">
            <v>4.0665315599999996</v>
          </cell>
          <cell r="K144">
            <v>5.6217413231069537</v>
          </cell>
          <cell r="L144">
            <v>4.32</v>
          </cell>
          <cell r="M144">
            <v>5.77</v>
          </cell>
          <cell r="N144">
            <v>4.6100000000000003</v>
          </cell>
          <cell r="O144">
            <v>6.15</v>
          </cell>
          <cell r="P144">
            <v>4.6473101999999997</v>
          </cell>
          <cell r="Q144">
            <v>6.1930941015615621</v>
          </cell>
          <cell r="R144">
            <v>4.8154953599999999</v>
          </cell>
          <cell r="S144">
            <v>6.4095847176079737</v>
          </cell>
          <cell r="T144">
            <v>4.0199999999999996</v>
          </cell>
          <cell r="U144">
            <v>5.56</v>
          </cell>
          <cell r="V144">
            <v>4.0418866799999993</v>
          </cell>
          <cell r="W144">
            <v>5.5876712222716822</v>
          </cell>
          <cell r="X144">
            <v>4.75</v>
          </cell>
          <cell r="Y144">
            <v>6.33</v>
          </cell>
          <cell r="Z144">
            <v>12.5</v>
          </cell>
        </row>
        <row r="145">
          <cell r="D145">
            <v>7896641808647</v>
          </cell>
          <cell r="E145">
            <v>1063901190113</v>
          </cell>
          <cell r="F145">
            <v>501103306110312</v>
          </cell>
          <cell r="G145" t="str">
            <v>100 MG + 20 MG COM REV CT BL AL PLAS INC x 30</v>
          </cell>
          <cell r="H145">
            <v>6.57</v>
          </cell>
          <cell r="I145">
            <v>8.75</v>
          </cell>
          <cell r="J145">
            <v>5.7087846900000008</v>
          </cell>
          <cell r="K145">
            <v>7.8920599343616873</v>
          </cell>
          <cell r="L145">
            <v>6.06</v>
          </cell>
          <cell r="M145">
            <v>8.0948513539507143</v>
          </cell>
          <cell r="N145">
            <v>6.48</v>
          </cell>
          <cell r="O145">
            <v>8.64</v>
          </cell>
          <cell r="P145">
            <v>6.5241085500000002</v>
          </cell>
          <cell r="Q145">
            <v>8.6941513348845021</v>
          </cell>
          <cell r="R145">
            <v>6.7602146400000009</v>
          </cell>
          <cell r="S145">
            <v>8.9980708535650411</v>
          </cell>
          <cell r="T145">
            <v>5.64</v>
          </cell>
          <cell r="U145">
            <v>7.8</v>
          </cell>
          <cell r="V145">
            <v>5.6741870700000003</v>
          </cell>
          <cell r="W145">
            <v>7.8442307543429406</v>
          </cell>
          <cell r="X145">
            <v>6.66</v>
          </cell>
          <cell r="Y145">
            <v>8.8699999999999992</v>
          </cell>
          <cell r="Z145">
            <v>12.5</v>
          </cell>
        </row>
        <row r="146">
          <cell r="D146">
            <v>7896641804465</v>
          </cell>
          <cell r="E146">
            <v>1063901190091</v>
          </cell>
          <cell r="F146">
            <v>501103301119419</v>
          </cell>
          <cell r="G146" t="str">
            <v xml:space="preserve"> DRG CT 10 BL 10   EMB MÚLT</v>
          </cell>
          <cell r="H146">
            <v>20.38</v>
          </cell>
          <cell r="I146">
            <v>27.152444053041858</v>
          </cell>
          <cell r="J146">
            <v>17.70852846</v>
          </cell>
          <cell r="K146">
            <v>24.481001744640967</v>
          </cell>
          <cell r="L146">
            <v>18.79</v>
          </cell>
          <cell r="M146">
            <v>25.099382333454443</v>
          </cell>
          <cell r="N146">
            <v>20.100000000000001</v>
          </cell>
          <cell r="O146">
            <v>26.791783852951767</v>
          </cell>
          <cell r="P146">
            <v>20.237645699999998</v>
          </cell>
          <cell r="Q146">
            <v>26.969072177312956</v>
          </cell>
          <cell r="R146">
            <v>20.970041760000001</v>
          </cell>
          <cell r="S146">
            <v>27.911824048044981</v>
          </cell>
          <cell r="T146">
            <v>17.489999999999998</v>
          </cell>
          <cell r="U146">
            <v>24.178898968422274</v>
          </cell>
          <cell r="V146">
            <v>17.601207379999998</v>
          </cell>
          <cell r="W146">
            <v>24.332636647413867</v>
          </cell>
          <cell r="X146">
            <v>20.67</v>
          </cell>
          <cell r="Y146">
            <v>27.525794612561459</v>
          </cell>
          <cell r="Z146">
            <v>12.5</v>
          </cell>
        </row>
        <row r="147">
          <cell r="G147" t="str">
            <v xml:space="preserve">     FRAÇÃO DE VENDA</v>
          </cell>
          <cell r="I147">
            <v>2.715244405304186</v>
          </cell>
          <cell r="K147">
            <v>2.4481001744640967</v>
          </cell>
          <cell r="M147">
            <v>2.5099382333454443</v>
          </cell>
          <cell r="O147">
            <v>2.6791783852951765</v>
          </cell>
          <cell r="Q147">
            <v>2.6969072177312956</v>
          </cell>
          <cell r="S147">
            <v>2.791182404804498</v>
          </cell>
          <cell r="U147">
            <v>2.4178898968422273</v>
          </cell>
          <cell r="W147">
            <v>2.4332636647413866</v>
          </cell>
          <cell r="Y147">
            <v>2.7525794612561461</v>
          </cell>
          <cell r="Z147">
            <v>12.5</v>
          </cell>
        </row>
        <row r="148">
          <cell r="D148">
            <v>7896641804441</v>
          </cell>
          <cell r="E148">
            <v>1063901190040</v>
          </cell>
          <cell r="F148">
            <v>501103305130417</v>
          </cell>
          <cell r="G148" t="str">
            <v xml:space="preserve"> FR C/ 100 ML</v>
          </cell>
          <cell r="H148">
            <v>7.6</v>
          </cell>
          <cell r="I148">
            <v>10.130000000000001</v>
          </cell>
          <cell r="J148">
            <v>6.6037692000000003</v>
          </cell>
          <cell r="K148">
            <v>9.1293235161565924</v>
          </cell>
          <cell r="L148">
            <v>7.01</v>
          </cell>
          <cell r="M148">
            <v>9.36</v>
          </cell>
          <cell r="N148">
            <v>7.49</v>
          </cell>
          <cell r="O148">
            <v>9.98</v>
          </cell>
          <cell r="P148">
            <v>7.5469139999999992</v>
          </cell>
          <cell r="Q148">
            <v>10.057161361510229</v>
          </cell>
          <cell r="R148">
            <v>7.8200352000000004</v>
          </cell>
          <cell r="S148">
            <v>10.408727319192437</v>
          </cell>
          <cell r="T148">
            <v>6.52</v>
          </cell>
          <cell r="U148">
            <v>9.01</v>
          </cell>
          <cell r="V148">
            <v>6.5637475999999992</v>
          </cell>
          <cell r="W148">
            <v>9.0739960019796548</v>
          </cell>
          <cell r="X148">
            <v>7.71</v>
          </cell>
          <cell r="Y148">
            <v>10.27</v>
          </cell>
          <cell r="Z148">
            <v>12.5</v>
          </cell>
        </row>
        <row r="149">
          <cell r="D149">
            <v>7896641804434</v>
          </cell>
          <cell r="E149">
            <v>1063901190044</v>
          </cell>
          <cell r="F149">
            <v>501103401131410</v>
          </cell>
          <cell r="G149" t="str">
            <v xml:space="preserve"> CX C/ 12 FLA X 10 ML</v>
          </cell>
          <cell r="H149">
            <v>22.22</v>
          </cell>
          <cell r="I149">
            <v>29.6</v>
          </cell>
          <cell r="J149">
            <v>19.307335739999999</v>
          </cell>
          <cell r="K149">
            <v>26.691259016973614</v>
          </cell>
          <cell r="L149">
            <v>20.49</v>
          </cell>
          <cell r="M149">
            <v>27.37</v>
          </cell>
          <cell r="N149">
            <v>21.91</v>
          </cell>
          <cell r="O149">
            <v>29.21</v>
          </cell>
          <cell r="P149">
            <v>22.064793299999998</v>
          </cell>
          <cell r="Q149">
            <v>29.403963875362802</v>
          </cell>
          <cell r="R149">
            <v>22.863313440000002</v>
          </cell>
          <cell r="S149">
            <v>30.431831714796836</v>
          </cell>
          <cell r="T149">
            <v>19.07</v>
          </cell>
          <cell r="U149">
            <v>26.36</v>
          </cell>
          <cell r="V149">
            <v>19.190325219999998</v>
          </cell>
          <cell r="W149">
            <v>26.529498837366837</v>
          </cell>
          <cell r="X149">
            <v>22.54</v>
          </cell>
          <cell r="Y149">
            <v>30.02</v>
          </cell>
          <cell r="Z149">
            <v>12.5</v>
          </cell>
        </row>
        <row r="150">
          <cell r="D150">
            <v>7896641804472</v>
          </cell>
          <cell r="E150">
            <v>1063901190044</v>
          </cell>
          <cell r="F150">
            <v>501103402136416</v>
          </cell>
          <cell r="G150" t="str">
            <v xml:space="preserve"> CART C/ 60 FLA x 10 ML - EMB MÚLT</v>
          </cell>
          <cell r="H150">
            <v>111.06</v>
          </cell>
          <cell r="I150">
            <v>147.96</v>
          </cell>
          <cell r="J150">
            <v>96.501922020000009</v>
          </cell>
          <cell r="K150">
            <v>133.40824601373043</v>
          </cell>
          <cell r="L150">
            <v>102.42</v>
          </cell>
          <cell r="M150">
            <v>136.82</v>
          </cell>
          <cell r="N150">
            <v>109.52</v>
          </cell>
          <cell r="O150">
            <v>145.99</v>
          </cell>
          <cell r="P150">
            <v>110.2842459</v>
          </cell>
          <cell r="Q150">
            <v>146.96688694859554</v>
          </cell>
          <cell r="R150">
            <v>114.27540912000001</v>
          </cell>
          <cell r="S150">
            <v>152.10437579862</v>
          </cell>
          <cell r="T150">
            <v>95.33</v>
          </cell>
          <cell r="U150">
            <v>131.78</v>
          </cell>
          <cell r="V150">
            <v>95.917080059999989</v>
          </cell>
          <cell r="W150">
            <v>132.59973631313954</v>
          </cell>
          <cell r="X150">
            <v>112.65</v>
          </cell>
          <cell r="Y150">
            <v>150.02000000000001</v>
          </cell>
          <cell r="Z150">
            <v>12.5</v>
          </cell>
        </row>
        <row r="151">
          <cell r="G151" t="str">
            <v xml:space="preserve">     FRAÇÃO DE VENDA</v>
          </cell>
          <cell r="I151">
            <v>2.4660000000000002</v>
          </cell>
          <cell r="K151">
            <v>2.2234707668955074</v>
          </cell>
          <cell r="M151">
            <v>2.2803333333333331</v>
          </cell>
          <cell r="O151">
            <v>2.4331666666666667</v>
          </cell>
          <cell r="Q151">
            <v>2.4494481158099259</v>
          </cell>
          <cell r="S151">
            <v>2.5350729299769998</v>
          </cell>
          <cell r="U151">
            <v>2.1963333333333335</v>
          </cell>
          <cell r="W151">
            <v>2.2099956052189924</v>
          </cell>
          <cell r="Y151">
            <v>2.5003333333333333</v>
          </cell>
          <cell r="Z151">
            <v>12.5</v>
          </cell>
        </row>
        <row r="158">
          <cell r="D158">
            <v>7896641811036</v>
          </cell>
          <cell r="E158" t="str">
            <v>Not. Simplificada</v>
          </cell>
          <cell r="G158" t="str">
            <v xml:space="preserve"> SOLUÇÃO NASAL FRASCO 100 ML</v>
          </cell>
          <cell r="H158">
            <v>27.97</v>
          </cell>
          <cell r="I158">
            <v>37.26466438486657</v>
          </cell>
          <cell r="J158">
            <v>24.303608490000002</v>
          </cell>
          <cell r="K158">
            <v>33.598312993013145</v>
          </cell>
          <cell r="L158">
            <v>25.793234749999996</v>
          </cell>
          <cell r="M158">
            <v>34.454191623565364</v>
          </cell>
          <cell r="N158">
            <v>27.58200016</v>
          </cell>
          <cell r="O158">
            <v>36.764725697452782</v>
          </cell>
          <cell r="P158">
            <v>27.774629549999997</v>
          </cell>
          <cell r="Q158">
            <v>37.013000431768567</v>
          </cell>
          <cell r="R158">
            <v>28.77978744</v>
          </cell>
          <cell r="S158">
            <v>38.30685567339637</v>
          </cell>
          <cell r="T158">
            <v>24.01079056</v>
          </cell>
          <cell r="U158">
            <v>33.193509382629351</v>
          </cell>
          <cell r="V158">
            <v>24.156318469999999</v>
          </cell>
          <cell r="W158">
            <v>33.394693180969867</v>
          </cell>
          <cell r="X158">
            <v>28.369131899999999</v>
          </cell>
          <cell r="Y158">
            <v>37.778563038996872</v>
          </cell>
          <cell r="Z158">
            <v>12.5</v>
          </cell>
        </row>
        <row r="159">
          <cell r="D159" t="str">
            <v>7896641802720</v>
          </cell>
          <cell r="E159">
            <v>1063902020254</v>
          </cell>
          <cell r="F159">
            <v>501101904134421</v>
          </cell>
          <cell r="G159" t="str">
            <v xml:space="preserve"> XPE ADULTO 100 ML</v>
          </cell>
          <cell r="H159">
            <v>36.47</v>
          </cell>
          <cell r="I159">
            <v>48.59</v>
          </cell>
          <cell r="J159">
            <v>31.689512400000002</v>
          </cell>
          <cell r="K159">
            <v>43.808891862673811</v>
          </cell>
          <cell r="L159">
            <v>33.630000000000003</v>
          </cell>
          <cell r="M159">
            <v>44.92</v>
          </cell>
          <cell r="N159">
            <v>35.96</v>
          </cell>
          <cell r="O159">
            <v>47.93</v>
          </cell>
          <cell r="P159">
            <v>36.215439400000001</v>
          </cell>
          <cell r="Q159">
            <v>48.261384431278167</v>
          </cell>
          <cell r="R159">
            <v>37.525806500000002</v>
          </cell>
          <cell r="S159">
            <v>49.948098352713181</v>
          </cell>
          <cell r="T159">
            <v>31.31</v>
          </cell>
          <cell r="U159">
            <v>43.28</v>
          </cell>
          <cell r="V159">
            <v>31.497351969999997</v>
          </cell>
          <cell r="W159">
            <v>43.543241341078691</v>
          </cell>
          <cell r="X159">
            <v>36.99</v>
          </cell>
          <cell r="Y159">
            <v>49.26</v>
          </cell>
          <cell r="Z159">
            <v>12.5</v>
          </cell>
        </row>
        <row r="160">
          <cell r="D160">
            <v>7896641802737</v>
          </cell>
          <cell r="E160">
            <v>1063902020246</v>
          </cell>
          <cell r="F160">
            <v>501101905130421</v>
          </cell>
          <cell r="G160" t="str">
            <v xml:space="preserve"> XPE PEDIATRICO 100 ML</v>
          </cell>
          <cell r="H160">
            <v>24.1</v>
          </cell>
          <cell r="I160">
            <v>32.11</v>
          </cell>
          <cell r="J160">
            <v>20.940972000000002</v>
          </cell>
          <cell r="K160">
            <v>28.949665310952536</v>
          </cell>
          <cell r="L160">
            <v>22.23</v>
          </cell>
          <cell r="M160">
            <v>29.7</v>
          </cell>
          <cell r="N160">
            <v>23.77</v>
          </cell>
          <cell r="O160">
            <v>31.68</v>
          </cell>
          <cell r="P160">
            <v>23.931782000000002</v>
          </cell>
          <cell r="Q160">
            <v>31.891948582226597</v>
          </cell>
          <cell r="R160">
            <v>24.797695000000001</v>
          </cell>
          <cell r="S160">
            <v>33.006558001107422</v>
          </cell>
          <cell r="T160">
            <v>20.69</v>
          </cell>
          <cell r="U160">
            <v>28.6</v>
          </cell>
          <cell r="V160">
            <v>20.813989100000001</v>
          </cell>
          <cell r="W160">
            <v>28.77411890101444</v>
          </cell>
          <cell r="X160">
            <v>24.44</v>
          </cell>
          <cell r="Y160">
            <v>32.549999999999997</v>
          </cell>
          <cell r="Z160">
            <v>12.5</v>
          </cell>
        </row>
        <row r="161">
          <cell r="D161">
            <v>7896641802713</v>
          </cell>
          <cell r="E161">
            <v>1063902020238</v>
          </cell>
          <cell r="F161">
            <v>501101903138423</v>
          </cell>
          <cell r="G161" t="str">
            <v xml:space="preserve"> PED GTS 20 ML</v>
          </cell>
          <cell r="H161">
            <v>18.2</v>
          </cell>
          <cell r="I161">
            <v>24.25</v>
          </cell>
          <cell r="J161">
            <v>15.814344</v>
          </cell>
          <cell r="K161">
            <v>21.862402848935108</v>
          </cell>
          <cell r="L161">
            <v>16.78</v>
          </cell>
          <cell r="M161">
            <v>22.42</v>
          </cell>
          <cell r="N161">
            <v>17.95</v>
          </cell>
          <cell r="O161">
            <v>23.93</v>
          </cell>
          <cell r="P161">
            <v>18.072963999999999</v>
          </cell>
          <cell r="Q161">
            <v>24.084376107739583</v>
          </cell>
          <cell r="R161">
            <v>18.726890000000001</v>
          </cell>
          <cell r="S161">
            <v>24.926114341085274</v>
          </cell>
          <cell r="T161">
            <v>15.62</v>
          </cell>
          <cell r="U161">
            <v>21.59</v>
          </cell>
          <cell r="V161">
            <v>15.718448199999999</v>
          </cell>
          <cell r="W161">
            <v>21.729832531056545</v>
          </cell>
          <cell r="X161">
            <v>18.46</v>
          </cell>
          <cell r="Y161">
            <v>24.58</v>
          </cell>
          <cell r="Z161">
            <v>12.5</v>
          </cell>
        </row>
        <row r="162">
          <cell r="D162">
            <v>7896641803147</v>
          </cell>
          <cell r="E162">
            <v>1063902020149</v>
          </cell>
          <cell r="F162">
            <v>501101902131425</v>
          </cell>
          <cell r="G162" t="str">
            <v xml:space="preserve"> 250 MG CART 15 ENV X 4 G      </v>
          </cell>
          <cell r="H162">
            <v>44.69</v>
          </cell>
          <cell r="I162">
            <v>59.54</v>
          </cell>
          <cell r="J162">
            <v>38.832034800000002</v>
          </cell>
          <cell r="K162">
            <v>53.683010072467582</v>
          </cell>
          <cell r="L162">
            <v>41.21</v>
          </cell>
          <cell r="M162">
            <v>55.05</v>
          </cell>
          <cell r="N162">
            <v>44.07</v>
          </cell>
          <cell r="O162">
            <v>58.74</v>
          </cell>
          <cell r="P162">
            <v>44.3780638</v>
          </cell>
          <cell r="Q162">
            <v>59.139053200817692</v>
          </cell>
          <cell r="R162">
            <v>45.9837755</v>
          </cell>
          <cell r="S162">
            <v>61.205936807862685</v>
          </cell>
          <cell r="T162">
            <v>38.36</v>
          </cell>
          <cell r="U162">
            <v>53.03</v>
          </cell>
          <cell r="V162">
            <v>38.596563189999998</v>
          </cell>
          <cell r="W162">
            <v>53.357484385325108</v>
          </cell>
          <cell r="X162">
            <v>45.33</v>
          </cell>
          <cell r="Y162">
            <v>60.37</v>
          </cell>
          <cell r="Z162">
            <v>12.5</v>
          </cell>
        </row>
        <row r="163">
          <cell r="D163">
            <v>7896641805738</v>
          </cell>
          <cell r="E163" t="str">
            <v>Not. Simplificada</v>
          </cell>
          <cell r="G163" t="str">
            <v xml:space="preserve"> 10 MG/ML SOL TOP  FR PLAS  x 30 ML</v>
          </cell>
          <cell r="H163">
            <v>9.1199999999999992</v>
          </cell>
          <cell r="I163">
            <v>12.150652098319025</v>
          </cell>
          <cell r="J163">
            <v>7.9245230399999995</v>
          </cell>
          <cell r="K163">
            <v>10.95518821938791</v>
          </cell>
          <cell r="L163">
            <v>8.4102359999999994</v>
          </cell>
          <cell r="M163">
            <v>11.234259120733505</v>
          </cell>
          <cell r="N163">
            <v>8.9934873599999996</v>
          </cell>
          <cell r="O163">
            <v>11.987640270317103</v>
          </cell>
          <cell r="P163">
            <v>9.0562967999999984</v>
          </cell>
          <cell r="Q163">
            <v>12.068593633812274</v>
          </cell>
          <cell r="R163">
            <v>9.3840422399999994</v>
          </cell>
          <cell r="S163">
            <v>12.490472783030922</v>
          </cell>
          <cell r="T163">
            <v>7.8290457599999996</v>
          </cell>
          <cell r="U163">
            <v>10.823196480857336</v>
          </cell>
          <cell r="V163">
            <v>7.8764971199999989</v>
          </cell>
          <cell r="W163">
            <v>10.888795202375587</v>
          </cell>
          <cell r="X163">
            <v>9.2501423999999997</v>
          </cell>
          <cell r="Y163">
            <v>12.31821576387742</v>
          </cell>
          <cell r="Z163">
            <v>12.5</v>
          </cell>
        </row>
        <row r="164">
          <cell r="D164">
            <v>7896641806308</v>
          </cell>
          <cell r="E164" t="str">
            <v>Not. Simplificada</v>
          </cell>
          <cell r="G164" t="str">
            <v xml:space="preserve"> 10 MG/ML SOL TOP  CT FR SPRAY  x 30 ML</v>
          </cell>
          <cell r="H164">
            <v>16.66</v>
          </cell>
          <cell r="I164">
            <v>22.196257012938045</v>
          </cell>
          <cell r="J164">
            <v>14.476157220000001</v>
          </cell>
          <cell r="K164">
            <v>20.012438128838006</v>
          </cell>
          <cell r="L164">
            <v>15.3634355</v>
          </cell>
          <cell r="M164">
            <v>20.522232121866253</v>
          </cell>
          <cell r="N164">
            <v>16.428892480000002</v>
          </cell>
          <cell r="O164">
            <v>21.898474441171377</v>
          </cell>
          <cell r="P164">
            <v>16.543629899999999</v>
          </cell>
          <cell r="Q164">
            <v>22.046356352994792</v>
          </cell>
          <cell r="R164">
            <v>17.142340320000002</v>
          </cell>
          <cell r="S164">
            <v>22.817025939177107</v>
          </cell>
          <cell r="T164">
            <v>14.30174368</v>
          </cell>
          <cell r="U164">
            <v>19.771321641566139</v>
          </cell>
          <cell r="V164">
            <v>14.388425659999999</v>
          </cell>
          <cell r="W164">
            <v>19.891154393813299</v>
          </cell>
          <cell r="X164">
            <v>16.897738199999999</v>
          </cell>
          <cell r="Y164">
            <v>22.502354673925201</v>
          </cell>
          <cell r="Z164">
            <v>12.5</v>
          </cell>
        </row>
        <row r="165">
          <cell r="D165">
            <v>7896641803871</v>
          </cell>
          <cell r="E165">
            <v>1063902310058</v>
          </cell>
          <cell r="F165">
            <v>501103501118416</v>
          </cell>
          <cell r="G165" t="str">
            <v xml:space="preserve"> CX C/2 BL X 10 DRG</v>
          </cell>
          <cell r="H165">
            <v>13.14</v>
          </cell>
          <cell r="I165">
            <v>17.510000000000002</v>
          </cell>
          <cell r="J165">
            <v>11.413994007400003</v>
          </cell>
          <cell r="K165">
            <v>15.778261000000002</v>
          </cell>
          <cell r="L165">
            <v>12.12</v>
          </cell>
          <cell r="M165">
            <v>16.190000000000001</v>
          </cell>
          <cell r="N165">
            <v>12.96</v>
          </cell>
          <cell r="O165">
            <v>17.28</v>
          </cell>
          <cell r="P165">
            <v>13.048282800000001</v>
          </cell>
          <cell r="Q165">
            <v>17.38839022284056</v>
          </cell>
          <cell r="R165">
            <v>13.520403000000002</v>
          </cell>
          <cell r="S165">
            <v>17.996106727574755</v>
          </cell>
          <cell r="T165">
            <v>11.28</v>
          </cell>
          <cell r="U165">
            <v>15.59</v>
          </cell>
          <cell r="V165">
            <v>11.348374140000001</v>
          </cell>
          <cell r="W165">
            <v>15.688461508685881</v>
          </cell>
          <cell r="X165">
            <v>13.33</v>
          </cell>
          <cell r="Y165">
            <v>17.75</v>
          </cell>
          <cell r="Z165">
            <v>0</v>
          </cell>
        </row>
        <row r="166">
          <cell r="D166">
            <v>7896641808630</v>
          </cell>
          <cell r="E166">
            <v>1063902310112</v>
          </cell>
          <cell r="F166">
            <v>501113050020803</v>
          </cell>
          <cell r="G166" t="str">
            <v xml:space="preserve"> 30 MG + 300 MG + 30 MG DRG DISPLAY BL AL PLAS INC x 30</v>
          </cell>
          <cell r="H166">
            <v>18.41</v>
          </cell>
          <cell r="I166">
            <v>24.53</v>
          </cell>
          <cell r="J166">
            <v>15.96</v>
          </cell>
          <cell r="K166">
            <v>22.06</v>
          </cell>
          <cell r="L166">
            <v>16.98</v>
          </cell>
          <cell r="M166">
            <v>22.68</v>
          </cell>
          <cell r="N166">
            <v>18.149999999999999</v>
          </cell>
          <cell r="O166">
            <v>24.19</v>
          </cell>
          <cell r="P166">
            <v>18.281498200000001</v>
          </cell>
          <cell r="Q166">
            <v>24.362272755136583</v>
          </cell>
          <cell r="R166">
            <v>18.9429695</v>
          </cell>
          <cell r="S166">
            <v>25.213723352713181</v>
          </cell>
          <cell r="T166">
            <v>15.8</v>
          </cell>
          <cell r="U166">
            <v>21.84</v>
          </cell>
          <cell r="V166">
            <v>15.89981491</v>
          </cell>
          <cell r="W166">
            <v>21.980561367953353</v>
          </cell>
          <cell r="X166">
            <v>18.670000000000002</v>
          </cell>
          <cell r="Y166">
            <v>24.86</v>
          </cell>
          <cell r="Z166">
            <v>0</v>
          </cell>
        </row>
        <row r="167">
          <cell r="D167">
            <v>7896641803925</v>
          </cell>
          <cell r="E167">
            <v>1063902310090</v>
          </cell>
          <cell r="G167" t="str">
            <v xml:space="preserve"> DRG DISPLAY 100 BL AL PL INC x 01</v>
          </cell>
          <cell r="H167">
            <v>85.58</v>
          </cell>
          <cell r="I167">
            <v>114.01894808926998</v>
          </cell>
          <cell r="J167">
            <v>74.361916860000008</v>
          </cell>
          <cell r="K167">
            <v>102.80098769903701</v>
          </cell>
          <cell r="L167">
            <v>78.919736499999999</v>
          </cell>
          <cell r="M167">
            <v>105.41972538951464</v>
          </cell>
          <cell r="N167">
            <v>84.392834239999999</v>
          </cell>
          <cell r="O167">
            <v>112.48928227343615</v>
          </cell>
          <cell r="P167">
            <v>84.982223699999992</v>
          </cell>
          <cell r="Q167">
            <v>113.24893017342703</v>
          </cell>
          <cell r="R167">
            <v>88.057712160000008</v>
          </cell>
          <cell r="S167">
            <v>117.20774789164325</v>
          </cell>
          <cell r="T167">
            <v>73.465979840000003</v>
          </cell>
          <cell r="U167">
            <v>101.56240732804504</v>
          </cell>
          <cell r="V167">
            <v>73.911252579999996</v>
          </cell>
          <cell r="W167">
            <v>102.17797076966039</v>
          </cell>
          <cell r="X167">
            <v>86.801226599999993</v>
          </cell>
          <cell r="Y167">
            <v>115.59132731059535</v>
          </cell>
          <cell r="Z167">
            <v>0</v>
          </cell>
        </row>
        <row r="168">
          <cell r="G168" t="str">
            <v xml:space="preserve">     FRAÇÃO DE VENDA</v>
          </cell>
          <cell r="I168">
            <v>1.1401894808926998</v>
          </cell>
          <cell r="K168">
            <v>1.0274247412324118</v>
          </cell>
          <cell r="M168">
            <v>1.0541972538951463</v>
          </cell>
          <cell r="O168">
            <v>1.1248928227343615</v>
          </cell>
          <cell r="Q168">
            <v>1.1324893017342703</v>
          </cell>
          <cell r="S168">
            <v>1.1720774789164325</v>
          </cell>
          <cell r="U168">
            <v>1.0156240732804505</v>
          </cell>
          <cell r="W168">
            <v>1.021779707696604</v>
          </cell>
          <cell r="Y168">
            <v>1.1559132731059534</v>
          </cell>
          <cell r="Z168">
            <v>0</v>
          </cell>
        </row>
        <row r="169">
          <cell r="D169">
            <v>7896641805653</v>
          </cell>
          <cell r="E169">
            <v>1063902310082</v>
          </cell>
          <cell r="F169">
            <v>501103504117321</v>
          </cell>
          <cell r="G169" t="str">
            <v xml:space="preserve"> DRG DISPLAY 50 BL AL PL INC x 04</v>
          </cell>
          <cell r="H169">
            <v>159.88999999999999</v>
          </cell>
          <cell r="I169">
            <v>213.02</v>
          </cell>
          <cell r="J169">
            <v>138.62</v>
          </cell>
          <cell r="K169">
            <v>191.62</v>
          </cell>
          <cell r="L169">
            <v>147.44999999999999</v>
          </cell>
          <cell r="M169">
            <v>196.97</v>
          </cell>
          <cell r="N169">
            <v>157.66999999999999</v>
          </cell>
          <cell r="O169">
            <v>210.17</v>
          </cell>
          <cell r="P169">
            <v>158.77396779999998</v>
          </cell>
          <cell r="Q169">
            <v>211.5852140585979</v>
          </cell>
          <cell r="R169">
            <v>164.51881549999999</v>
          </cell>
          <cell r="S169">
            <v>218.98002318660022</v>
          </cell>
          <cell r="T169">
            <v>137.25</v>
          </cell>
          <cell r="U169">
            <v>189.73</v>
          </cell>
          <cell r="V169">
            <v>138.08915838999997</v>
          </cell>
          <cell r="W169">
            <v>190.9001606258588</v>
          </cell>
          <cell r="X169">
            <v>162.18</v>
          </cell>
          <cell r="Y169">
            <v>215.98</v>
          </cell>
          <cell r="Z169">
            <v>0</v>
          </cell>
        </row>
        <row r="170">
          <cell r="G170" t="str">
            <v xml:space="preserve">     FRAÇÃO DE VENDA</v>
          </cell>
          <cell r="I170">
            <v>4.2604000000000006</v>
          </cell>
          <cell r="K170">
            <v>3.8390464400000006</v>
          </cell>
          <cell r="M170">
            <v>3.9394</v>
          </cell>
          <cell r="O170">
            <v>4.2033999999999994</v>
          </cell>
          <cell r="Q170">
            <v>4.2317042811719583</v>
          </cell>
          <cell r="S170">
            <v>4.3796004637320047</v>
          </cell>
          <cell r="U170">
            <v>3.7946</v>
          </cell>
          <cell r="W170">
            <v>3.8180032125171759</v>
          </cell>
          <cell r="Y170">
            <v>4.3195999999999994</v>
          </cell>
          <cell r="Z170">
            <v>0</v>
          </cell>
        </row>
        <row r="171">
          <cell r="D171">
            <v>7896641804663</v>
          </cell>
          <cell r="E171">
            <v>1063902310023</v>
          </cell>
          <cell r="F171">
            <v>501103502130411</v>
          </cell>
          <cell r="G171" t="str">
            <v xml:space="preserve"> CT FR 15 ML SOL ORAL</v>
          </cell>
          <cell r="H171">
            <v>13.23</v>
          </cell>
          <cell r="I171">
            <v>17.63</v>
          </cell>
          <cell r="J171">
            <v>11.47</v>
          </cell>
          <cell r="K171">
            <v>15.86</v>
          </cell>
          <cell r="L171">
            <v>12.2</v>
          </cell>
          <cell r="M171">
            <v>16.3</v>
          </cell>
          <cell r="N171">
            <v>13.05</v>
          </cell>
          <cell r="O171">
            <v>17.399999999999999</v>
          </cell>
          <cell r="P171">
            <v>13.137654600000001</v>
          </cell>
          <cell r="Q171">
            <v>17.5074887860107</v>
          </cell>
          <cell r="R171">
            <v>13.613008500000001</v>
          </cell>
          <cell r="S171">
            <v>18.119367732558143</v>
          </cell>
          <cell r="T171">
            <v>11.36</v>
          </cell>
          <cell r="U171">
            <v>15.7</v>
          </cell>
          <cell r="V171">
            <v>11.42610273</v>
          </cell>
          <cell r="W171">
            <v>15.795916724498797</v>
          </cell>
          <cell r="X171">
            <v>13.42</v>
          </cell>
          <cell r="Y171">
            <v>17.87</v>
          </cell>
          <cell r="Z171">
            <v>0</v>
          </cell>
        </row>
        <row r="172">
          <cell r="D172">
            <v>7896641808470</v>
          </cell>
          <cell r="E172">
            <v>1063902310163</v>
          </cell>
          <cell r="F172">
            <v>501113020020703</v>
          </cell>
          <cell r="G172" t="str">
            <v xml:space="preserve"> 30 MG + 300 MG + 30 MG LT BL AL PLAS INC x 40</v>
          </cell>
          <cell r="H172">
            <v>29.87</v>
          </cell>
          <cell r="I172">
            <v>39.79</v>
          </cell>
          <cell r="J172">
            <v>25.9</v>
          </cell>
          <cell r="K172">
            <v>35.799999999999997</v>
          </cell>
          <cell r="L172">
            <v>27.55</v>
          </cell>
          <cell r="M172">
            <v>36.799999999999997</v>
          </cell>
          <cell r="N172">
            <v>29.45</v>
          </cell>
          <cell r="O172">
            <v>39.26</v>
          </cell>
          <cell r="P172">
            <v>29.661507400000001</v>
          </cell>
          <cell r="Q172">
            <v>39.527489798801177</v>
          </cell>
          <cell r="R172">
            <v>30.7347365</v>
          </cell>
          <cell r="S172">
            <v>40.908957987264678</v>
          </cell>
          <cell r="T172">
            <v>25.64</v>
          </cell>
          <cell r="U172">
            <v>35.44</v>
          </cell>
          <cell r="V172">
            <v>25.797255369999998</v>
          </cell>
          <cell r="W172">
            <v>35.66319218146478</v>
          </cell>
          <cell r="X172">
            <v>30.3</v>
          </cell>
          <cell r="Y172">
            <v>40.35</v>
          </cell>
          <cell r="Z172">
            <v>0</v>
          </cell>
        </row>
        <row r="173">
          <cell r="D173">
            <v>7896641808623</v>
          </cell>
          <cell r="E173">
            <v>1063902310120</v>
          </cell>
          <cell r="F173">
            <v>501113100021303</v>
          </cell>
          <cell r="G173" t="str">
            <v xml:space="preserve"> 30 MG + 300 MG + 30 MG DRG CT BL AL PLAS INC x 240</v>
          </cell>
          <cell r="H173">
            <v>184.89</v>
          </cell>
          <cell r="I173">
            <v>246.32</v>
          </cell>
          <cell r="J173">
            <v>160.29</v>
          </cell>
          <cell r="K173">
            <v>221.58</v>
          </cell>
          <cell r="L173">
            <v>170.51</v>
          </cell>
          <cell r="M173">
            <v>227.77</v>
          </cell>
          <cell r="N173">
            <v>182.32</v>
          </cell>
          <cell r="O173">
            <v>243.03</v>
          </cell>
          <cell r="P173">
            <v>183.59946779999999</v>
          </cell>
          <cell r="Q173">
            <v>244.66814827252591</v>
          </cell>
          <cell r="R173">
            <v>190.24256549999998</v>
          </cell>
          <cell r="S173">
            <v>253.21919123754151</v>
          </cell>
          <cell r="T173">
            <v>158.71</v>
          </cell>
          <cell r="U173">
            <v>219.39</v>
          </cell>
          <cell r="V173">
            <v>159.68043338999999</v>
          </cell>
          <cell r="W173">
            <v>220.74883168500244</v>
          </cell>
          <cell r="X173">
            <v>187.53</v>
          </cell>
          <cell r="Y173">
            <v>249.74</v>
          </cell>
          <cell r="Z173">
            <v>0</v>
          </cell>
        </row>
        <row r="174">
          <cell r="G174" t="str">
            <v xml:space="preserve">     FRAÇÃO DE VENDA</v>
          </cell>
          <cell r="I174">
            <v>10.263333333333334</v>
          </cell>
          <cell r="K174">
            <v>9.2482896666666665</v>
          </cell>
          <cell r="M174">
            <v>9.4904166666666665</v>
          </cell>
          <cell r="O174">
            <v>10.126250000000001</v>
          </cell>
          <cell r="Q174">
            <v>10.194506178021912</v>
          </cell>
          <cell r="S174">
            <v>10.550799634897563</v>
          </cell>
          <cell r="U174">
            <v>9.1412499999999994</v>
          </cell>
          <cell r="W174">
            <v>9.1978679868751012</v>
          </cell>
          <cell r="Y174">
            <v>10.405833333333334</v>
          </cell>
          <cell r="Z174">
            <v>0</v>
          </cell>
        </row>
        <row r="176">
          <cell r="X176" t="str">
            <v/>
          </cell>
        </row>
        <row r="177">
          <cell r="G177" t="str">
            <v>PRODUTOS FITOTERÁPICOS - LIBERADOS</v>
          </cell>
        </row>
        <row r="179">
          <cell r="D179">
            <v>7896641801488</v>
          </cell>
          <cell r="E179">
            <v>1063901840010</v>
          </cell>
          <cell r="G179" t="str">
            <v xml:space="preserve"> TUBO 100 G</v>
          </cell>
          <cell r="H179">
            <v>60.89</v>
          </cell>
          <cell r="I179">
            <v>81.124255073097089</v>
          </cell>
          <cell r="J179">
            <v>52.908356130000001</v>
          </cell>
          <cell r="K179">
            <v>73.142698539312491</v>
          </cell>
          <cell r="L179">
            <v>56.151235749999998</v>
          </cell>
          <cell r="M179">
            <v>75.005925204107811</v>
          </cell>
          <cell r="N179">
            <v>60.045333919999997</v>
          </cell>
          <cell r="O179">
            <v>80.035900883728985</v>
          </cell>
          <cell r="P179">
            <v>60.464683350000001</v>
          </cell>
          <cell r="Q179">
            <v>80.576388855573413</v>
          </cell>
          <cell r="R179">
            <v>62.652887280000009</v>
          </cell>
          <cell r="S179">
            <v>83.393079798108886</v>
          </cell>
          <cell r="T179">
            <v>52.270898719999998</v>
          </cell>
          <cell r="U179">
            <v>72.261451065724032</v>
          </cell>
          <cell r="V179">
            <v>52.587709390000001</v>
          </cell>
          <cell r="W179">
            <v>72.699423231650172</v>
          </cell>
          <cell r="X179">
            <v>61.758900300000001</v>
          </cell>
          <cell r="Y179">
            <v>82.242999765624575</v>
          </cell>
          <cell r="Z179">
            <v>12.5</v>
          </cell>
        </row>
        <row r="180">
          <cell r="D180">
            <v>7896641801495</v>
          </cell>
          <cell r="E180">
            <v>1063901840029</v>
          </cell>
          <cell r="G180" t="str">
            <v xml:space="preserve"> TUBO 250 G</v>
          </cell>
          <cell r="H180">
            <v>129.91999999999999</v>
          </cell>
          <cell r="I180">
            <v>173.09350006728155</v>
          </cell>
          <cell r="J180">
            <v>112.88969664</v>
          </cell>
          <cell r="K180">
            <v>156.06338305514006</v>
          </cell>
          <cell r="L180">
            <v>119.80897599999999</v>
          </cell>
          <cell r="M180">
            <v>160.03891940413345</v>
          </cell>
          <cell r="N180">
            <v>128.11774975999998</v>
          </cell>
          <cell r="O180">
            <v>170.77129648241205</v>
          </cell>
          <cell r="P180">
            <v>129.01250879999998</v>
          </cell>
          <cell r="Q180">
            <v>171.92452685360644</v>
          </cell>
          <cell r="R180">
            <v>133.68144383999999</v>
          </cell>
          <cell r="S180">
            <v>177.93445438282646</v>
          </cell>
          <cell r="T180">
            <v>111.52956415999999</v>
          </cell>
          <cell r="U180">
            <v>154.18307969221325</v>
          </cell>
          <cell r="V180">
            <v>112.20553791999998</v>
          </cell>
          <cell r="W180">
            <v>155.11757376015748</v>
          </cell>
          <cell r="X180">
            <v>131.7739584</v>
          </cell>
          <cell r="Y180">
            <v>175.48054737313097</v>
          </cell>
          <cell r="Z180">
            <v>12.5</v>
          </cell>
        </row>
        <row r="181">
          <cell r="D181">
            <v>7896641800849</v>
          </cell>
          <cell r="E181">
            <v>1063901840037</v>
          </cell>
          <cell r="G181" t="str">
            <v xml:space="preserve"> CAIXA C/ 20 ENV X 5 G</v>
          </cell>
          <cell r="H181">
            <v>71.91</v>
          </cell>
          <cell r="I181">
            <v>95.806293025232577</v>
          </cell>
          <cell r="J181">
            <v>62.483821470000002</v>
          </cell>
          <cell r="K181">
            <v>86.380217637739548</v>
          </cell>
          <cell r="L181">
            <v>66.313604249999997</v>
          </cell>
          <cell r="M181">
            <v>88.580654974994118</v>
          </cell>
          <cell r="N181">
            <v>70.912464479999997</v>
          </cell>
          <cell r="O181">
            <v>94.520966210362161</v>
          </cell>
          <cell r="P181">
            <v>71.407708649999989</v>
          </cell>
          <cell r="Q181">
            <v>95.159272829763225</v>
          </cell>
          <cell r="R181">
            <v>73.991938320000003</v>
          </cell>
          <cell r="S181">
            <v>98.485734410937908</v>
          </cell>
          <cell r="T181">
            <v>61.730995679999999</v>
          </cell>
          <cell r="U181">
            <v>85.339480146759982</v>
          </cell>
          <cell r="V181">
            <v>62.105143409999997</v>
          </cell>
          <cell r="W181">
            <v>85.856717434520661</v>
          </cell>
          <cell r="X181">
            <v>72.9361557</v>
          </cell>
          <cell r="Y181">
            <v>97.127510480309795</v>
          </cell>
          <cell r="Z181">
            <v>12.5</v>
          </cell>
        </row>
        <row r="182">
          <cell r="D182">
            <v>7896641800306</v>
          </cell>
          <cell r="E182">
            <v>1063900300012</v>
          </cell>
          <cell r="G182" t="str">
            <v xml:space="preserve"> DRG CX C/ 20</v>
          </cell>
          <cell r="H182">
            <v>17.79</v>
          </cell>
          <cell r="I182">
            <v>23.701765441786783</v>
          </cell>
          <cell r="J182">
            <v>15.45803343</v>
          </cell>
          <cell r="K182">
            <v>21.369824388477078</v>
          </cell>
          <cell r="L182">
            <v>16.405493249999999</v>
          </cell>
          <cell r="M182">
            <v>21.914196245378186</v>
          </cell>
          <cell r="N182">
            <v>17.543217119999998</v>
          </cell>
          <cell r="O182">
            <v>23.383785132559346</v>
          </cell>
          <cell r="P182">
            <v>17.665736849999998</v>
          </cell>
          <cell r="Q182">
            <v>23.541697450166708</v>
          </cell>
          <cell r="R182">
            <v>18.30505608</v>
          </cell>
          <cell r="S182">
            <v>24.364639343214925</v>
          </cell>
          <cell r="T182">
            <v>15.27178992</v>
          </cell>
          <cell r="U182">
            <v>21.112353661672369</v>
          </cell>
          <cell r="V182">
            <v>15.364351289999998</v>
          </cell>
          <cell r="W182">
            <v>21.24031432568659</v>
          </cell>
          <cell r="X182">
            <v>18.043863299999998</v>
          </cell>
          <cell r="Y182">
            <v>24.028624828879309</v>
          </cell>
          <cell r="Z182">
            <v>5</v>
          </cell>
        </row>
        <row r="183">
          <cell r="D183">
            <v>7896641804151</v>
          </cell>
          <cell r="E183">
            <v>1063900300098</v>
          </cell>
          <cell r="G183" t="str">
            <v xml:space="preserve"> DRG DISPLAY 30 BL AL PL INC x 4</v>
          </cell>
          <cell r="H183">
            <v>107.76</v>
          </cell>
          <cell r="I183">
            <v>143.56954716171691</v>
          </cell>
          <cell r="J183">
            <v>93.634495920000006</v>
          </cell>
          <cell r="K183">
            <v>129.44419764487296</v>
          </cell>
          <cell r="L183">
            <v>99.373577999999995</v>
          </cell>
          <cell r="M183">
            <v>132.74164066340379</v>
          </cell>
          <cell r="N183">
            <v>106.26515328000001</v>
          </cell>
          <cell r="O183">
            <v>141.64343372032579</v>
          </cell>
          <cell r="P183">
            <v>107.0072964</v>
          </cell>
          <cell r="Q183">
            <v>142.59996162057138</v>
          </cell>
          <cell r="R183">
            <v>110.87986752000002</v>
          </cell>
          <cell r="S183">
            <v>147.58479683107592</v>
          </cell>
          <cell r="T183">
            <v>92.506356480000008</v>
          </cell>
          <cell r="U183">
            <v>127.8846110501301</v>
          </cell>
          <cell r="V183">
            <v>93.067031759999992</v>
          </cell>
          <cell r="W183">
            <v>128.65971173333259</v>
          </cell>
          <cell r="X183">
            <v>109.29773520000001</v>
          </cell>
          <cell r="Y183">
            <v>145.54944415739374</v>
          </cell>
          <cell r="Z183">
            <v>5</v>
          </cell>
        </row>
        <row r="184">
          <cell r="G184" t="str">
            <v xml:space="preserve">     FRAÇÃO DE VENDA</v>
          </cell>
          <cell r="I184">
            <v>4.7856515720572306</v>
          </cell>
          <cell r="K184">
            <v>4.3148065881624316</v>
          </cell>
          <cell r="M184">
            <v>4.4247213554467928</v>
          </cell>
          <cell r="O184">
            <v>4.7214477906775265</v>
          </cell>
          <cell r="Q184">
            <v>4.7533320540190456</v>
          </cell>
          <cell r="S184">
            <v>4.9194932277025307</v>
          </cell>
          <cell r="U184">
            <v>4.2628203683376702</v>
          </cell>
          <cell r="W184">
            <v>4.288657057777753</v>
          </cell>
          <cell r="Y184">
            <v>4.8516481385797912</v>
          </cell>
          <cell r="Z184">
            <v>5</v>
          </cell>
        </row>
        <row r="185">
          <cell r="D185">
            <v>7896641800313</v>
          </cell>
          <cell r="E185">
            <v>1063900300041</v>
          </cell>
          <cell r="G185" t="str">
            <v xml:space="preserve"> SOLUÇÃO FR C/ 200 ML tradic Hortelã</v>
          </cell>
          <cell r="H185">
            <v>31.75</v>
          </cell>
          <cell r="I185">
            <v>42.300789925617224</v>
          </cell>
          <cell r="J185">
            <v>27.588114750000003</v>
          </cell>
          <cell r="K185">
            <v>38.138950215522613</v>
          </cell>
          <cell r="L185">
            <v>29.27905625</v>
          </cell>
          <cell r="M185">
            <v>39.110496390711496</v>
          </cell>
          <cell r="N185">
            <v>31.309564000000002</v>
          </cell>
          <cell r="O185">
            <v>41.733287125281585</v>
          </cell>
          <cell r="P185">
            <v>31.528226249999999</v>
          </cell>
          <cell r="Q185">
            <v>42.015114898414446</v>
          </cell>
          <cell r="R185">
            <v>32.669226000000002</v>
          </cell>
          <cell r="S185">
            <v>43.483827945310509</v>
          </cell>
          <cell r="T185">
            <v>27.255724000000001</v>
          </cell>
          <cell r="U185">
            <v>37.679439502984692</v>
          </cell>
          <cell r="V185">
            <v>27.420919249999997</v>
          </cell>
          <cell r="W185">
            <v>37.907812245112375</v>
          </cell>
          <cell r="X185">
            <v>32.203072499999998</v>
          </cell>
          <cell r="Y185">
            <v>42.884139309551323</v>
          </cell>
          <cell r="Z185">
            <v>5</v>
          </cell>
        </row>
        <row r="186">
          <cell r="D186">
            <v>7896641800757</v>
          </cell>
          <cell r="E186">
            <v>1063900300063</v>
          </cell>
          <cell r="G186" t="str">
            <v xml:space="preserve"> CX C/ 12 FLA X 10 ML tradic Hortelã</v>
          </cell>
          <cell r="H186">
            <v>28.59</v>
          </cell>
          <cell r="I186">
            <v>38.090695558217206</v>
          </cell>
          <cell r="J186">
            <v>24.842337030000003</v>
          </cell>
          <cell r="K186">
            <v>34.343073595646977</v>
          </cell>
          <cell r="L186">
            <v>26.364983249999998</v>
          </cell>
          <cell r="M186">
            <v>35.217924151509969</v>
          </cell>
          <cell r="N186">
            <v>28.19339952</v>
          </cell>
          <cell r="O186">
            <v>37.579674926355921</v>
          </cell>
          <cell r="P186">
            <v>28.390298850000001</v>
          </cell>
          <cell r="Q186">
            <v>37.833453069154935</v>
          </cell>
          <cell r="R186">
            <v>29.417737680000002</v>
          </cell>
          <cell r="S186">
            <v>39.155988691541019</v>
          </cell>
          <cell r="T186">
            <v>24.543028320000001</v>
          </cell>
          <cell r="U186">
            <v>33.929296862687636</v>
          </cell>
          <cell r="V186">
            <v>24.691782089999997</v>
          </cell>
          <cell r="W186">
            <v>34.134940223236626</v>
          </cell>
          <cell r="X186">
            <v>28.997979300000001</v>
          </cell>
          <cell r="Y186">
            <v>38.615985601892049</v>
          </cell>
          <cell r="Z186">
            <v>5</v>
          </cell>
        </row>
        <row r="187">
          <cell r="D187">
            <v>7896641800764</v>
          </cell>
          <cell r="E187">
            <v>1063900300071</v>
          </cell>
          <cell r="G187" t="str">
            <v xml:space="preserve"> CX C/ 60 FLA X 10 ML tradic Hortelã</v>
          </cell>
          <cell r="H187">
            <v>122.65</v>
          </cell>
          <cell r="I187">
            <v>163.40761840557332</v>
          </cell>
          <cell r="J187">
            <v>106.57267005000001</v>
          </cell>
          <cell r="K187">
            <v>147.33046437586924</v>
          </cell>
          <cell r="L187">
            <v>113.10476375</v>
          </cell>
          <cell r="M187">
            <v>151.08353960065401</v>
          </cell>
          <cell r="N187">
            <v>120.9485992</v>
          </cell>
          <cell r="O187">
            <v>161.21535955640272</v>
          </cell>
          <cell r="P187">
            <v>121.79328975</v>
          </cell>
          <cell r="Q187">
            <v>162.30405802489864</v>
          </cell>
          <cell r="R187">
            <v>126.20096280000001</v>
          </cell>
          <cell r="S187">
            <v>167.97768496038847</v>
          </cell>
          <cell r="T187">
            <v>105.2886472</v>
          </cell>
          <cell r="U187">
            <v>145.55537811152985</v>
          </cell>
          <cell r="V187">
            <v>105.92679515</v>
          </cell>
          <cell r="W187">
            <v>146.43758021615855</v>
          </cell>
          <cell r="X187">
            <v>124.4002155</v>
          </cell>
          <cell r="Y187">
            <v>165.66109248240852</v>
          </cell>
          <cell r="Z187">
            <v>5</v>
          </cell>
        </row>
        <row r="188">
          <cell r="G188" t="str">
            <v xml:space="preserve">     FRAÇÃO DE VENDA</v>
          </cell>
          <cell r="I188">
            <v>2.7234603067595553</v>
          </cell>
          <cell r="K188">
            <v>2.4555077395978206</v>
          </cell>
          <cell r="M188">
            <v>2.5180589933442334</v>
          </cell>
          <cell r="O188">
            <v>2.6869226592733786</v>
          </cell>
          <cell r="Q188">
            <v>2.7050676337483108</v>
          </cell>
          <cell r="S188">
            <v>2.799628082673141</v>
          </cell>
          <cell r="U188">
            <v>2.4259229685254975</v>
          </cell>
          <cell r="W188">
            <v>2.440626336935976</v>
          </cell>
          <cell r="Y188">
            <v>2.761018208040142</v>
          </cell>
          <cell r="Z188">
            <v>5</v>
          </cell>
        </row>
        <row r="189">
          <cell r="D189">
            <v>7896641808708</v>
          </cell>
          <cell r="E189">
            <v>1063900300284</v>
          </cell>
          <cell r="G189" t="str">
            <v xml:space="preserve"> LARANJA - CX C/ 12 FLA x 10 ML</v>
          </cell>
          <cell r="H189">
            <v>28.59</v>
          </cell>
          <cell r="I189">
            <v>38.090695558217206</v>
          </cell>
          <cell r="J189">
            <v>24.842337030000003</v>
          </cell>
          <cell r="K189">
            <v>34.343073595646977</v>
          </cell>
          <cell r="L189">
            <v>26.364983249999998</v>
          </cell>
          <cell r="M189">
            <v>35.217924151509969</v>
          </cell>
          <cell r="N189">
            <v>28.19339952</v>
          </cell>
          <cell r="O189">
            <v>37.579674926355921</v>
          </cell>
          <cell r="P189">
            <v>28.390298850000001</v>
          </cell>
          <cell r="Q189">
            <v>37.833453069154935</v>
          </cell>
          <cell r="R189">
            <v>29.417737680000002</v>
          </cell>
          <cell r="S189">
            <v>39.155988691541019</v>
          </cell>
          <cell r="T189">
            <v>24.543028320000001</v>
          </cell>
          <cell r="U189">
            <v>33.929296862687636</v>
          </cell>
          <cell r="V189">
            <v>24.691782089999997</v>
          </cell>
          <cell r="W189">
            <v>34.134940223236626</v>
          </cell>
          <cell r="X189">
            <v>28.997979300000001</v>
          </cell>
          <cell r="Y189">
            <v>38.615985601892049</v>
          </cell>
          <cell r="Z189">
            <v>5</v>
          </cell>
        </row>
        <row r="190">
          <cell r="D190">
            <v>7896641808715</v>
          </cell>
          <cell r="E190">
            <v>1063900300292</v>
          </cell>
          <cell r="G190" t="str">
            <v xml:space="preserve"> LARANJA - CX C/ 36 FLA x 10 ML</v>
          </cell>
          <cell r="H190">
            <v>73.569999999999993</v>
          </cell>
          <cell r="I190">
            <v>98.017924876461691</v>
          </cell>
          <cell r="J190">
            <v>63.92622369</v>
          </cell>
          <cell r="K190">
            <v>88.3742540899527</v>
          </cell>
          <cell r="L190">
            <v>67.844414749999984</v>
          </cell>
          <cell r="M190">
            <v>90.625487227232881</v>
          </cell>
          <cell r="N190">
            <v>72.549436959999994</v>
          </cell>
          <cell r="O190">
            <v>96.702927049038294</v>
          </cell>
          <cell r="P190">
            <v>73.056113549999992</v>
          </cell>
          <cell r="Q190">
            <v>97.355968600829939</v>
          </cell>
          <cell r="R190">
            <v>75.699998640000004</v>
          </cell>
          <cell r="S190">
            <v>100.75921958855099</v>
          </cell>
          <cell r="T190">
            <v>63.156019359999995</v>
          </cell>
          <cell r="U190">
            <v>87.309491786916027</v>
          </cell>
          <cell r="V190">
            <v>63.538804069999991</v>
          </cell>
          <cell r="W190">
            <v>87.838669192847789</v>
          </cell>
          <cell r="X190">
            <v>74.619843899999992</v>
          </cell>
          <cell r="Y190">
            <v>99.369641858383972</v>
          </cell>
          <cell r="Z190">
            <v>5</v>
          </cell>
        </row>
        <row r="191">
          <cell r="D191">
            <v>7896641808531</v>
          </cell>
          <cell r="E191">
            <v>1063900300241</v>
          </cell>
          <cell r="G191" t="str">
            <v xml:space="preserve"> GUARANÁ - CX C/ 12 FLA x 10 ML</v>
          </cell>
          <cell r="H191">
            <v>28.59</v>
          </cell>
          <cell r="I191">
            <v>38.090695558217206</v>
          </cell>
          <cell r="J191">
            <v>24.842337030000003</v>
          </cell>
          <cell r="K191">
            <v>34.343073595646977</v>
          </cell>
          <cell r="L191">
            <v>26.364983249999998</v>
          </cell>
          <cell r="M191">
            <v>35.217924151509969</v>
          </cell>
          <cell r="N191">
            <v>28.19339952</v>
          </cell>
          <cell r="O191">
            <v>37.579674926355921</v>
          </cell>
          <cell r="P191">
            <v>28.390298850000001</v>
          </cell>
          <cell r="Q191">
            <v>37.833453069154935</v>
          </cell>
          <cell r="R191">
            <v>29.417737680000002</v>
          </cell>
          <cell r="S191">
            <v>39.155988691541019</v>
          </cell>
          <cell r="T191">
            <v>24.543028320000001</v>
          </cell>
          <cell r="U191">
            <v>33.929296862687636</v>
          </cell>
          <cell r="V191">
            <v>24.691782089999997</v>
          </cell>
          <cell r="W191">
            <v>34.134940223236626</v>
          </cell>
          <cell r="X191">
            <v>28.997979300000001</v>
          </cell>
          <cell r="Y191">
            <v>38.615985601892049</v>
          </cell>
          <cell r="Z191">
            <v>5</v>
          </cell>
        </row>
        <row r="192">
          <cell r="D192">
            <v>7896641808548</v>
          </cell>
          <cell r="E192">
            <v>1063900300251</v>
          </cell>
          <cell r="G192" t="str">
            <v xml:space="preserve"> GUARANÁ - CX C/ 36 FLA x 10 ML</v>
          </cell>
          <cell r="H192">
            <v>73.569999999999993</v>
          </cell>
          <cell r="I192">
            <v>98.017924876461691</v>
          </cell>
          <cell r="J192">
            <v>63.92622369</v>
          </cell>
          <cell r="K192">
            <v>88.3742540899527</v>
          </cell>
          <cell r="L192">
            <v>67.844414749999984</v>
          </cell>
          <cell r="M192">
            <v>90.625487227232881</v>
          </cell>
          <cell r="N192">
            <v>72.549436959999994</v>
          </cell>
          <cell r="O192">
            <v>96.702927049038294</v>
          </cell>
          <cell r="P192">
            <v>73.056113549999992</v>
          </cell>
          <cell r="Q192">
            <v>97.355968600829939</v>
          </cell>
          <cell r="R192">
            <v>75.699998640000004</v>
          </cell>
          <cell r="S192">
            <v>100.75921958855099</v>
          </cell>
          <cell r="T192">
            <v>63.156019359999995</v>
          </cell>
          <cell r="U192">
            <v>87.309491786916027</v>
          </cell>
          <cell r="V192">
            <v>63.538804069999991</v>
          </cell>
          <cell r="W192">
            <v>87.838669192847789</v>
          </cell>
          <cell r="X192">
            <v>74.619843899999992</v>
          </cell>
          <cell r="Y192">
            <v>99.369641858383972</v>
          </cell>
          <cell r="Z192">
            <v>5</v>
          </cell>
        </row>
        <row r="193">
          <cell r="D193">
            <v>7896641810749</v>
          </cell>
          <cell r="E193">
            <v>1063902630036</v>
          </cell>
          <cell r="G193" t="str">
            <v xml:space="preserve"> 7 MG/ML CT FR VD AMB x 100 ML + CP MED</v>
          </cell>
          <cell r="H193">
            <v>26.8</v>
          </cell>
          <cell r="I193">
            <v>35.705863622253275</v>
          </cell>
          <cell r="J193">
            <v>23.286975600000002</v>
          </cell>
          <cell r="K193">
            <v>32.192877662236405</v>
          </cell>
          <cell r="L193">
            <v>24.714289999999998</v>
          </cell>
          <cell r="M193">
            <v>33.012954433734421</v>
          </cell>
          <cell r="N193">
            <v>26.4282304</v>
          </cell>
          <cell r="O193">
            <v>35.226837636458157</v>
          </cell>
          <cell r="P193">
            <v>26.612801999999999</v>
          </cell>
          <cell r="Q193">
            <v>35.464726906378182</v>
          </cell>
          <cell r="R193">
            <v>27.575913600000003</v>
          </cell>
          <cell r="S193">
            <v>36.704459493994385</v>
          </cell>
          <cell r="T193">
            <v>23.006406399999999</v>
          </cell>
          <cell r="U193">
            <v>31.805007202519363</v>
          </cell>
          <cell r="V193">
            <v>23.145846799999998</v>
          </cell>
          <cell r="W193">
            <v>31.997775375401943</v>
          </cell>
          <cell r="X193">
            <v>27.182435999999999</v>
          </cell>
          <cell r="Y193">
            <v>36.198265621920491</v>
          </cell>
          <cell r="Z193">
            <v>12.5</v>
          </cell>
        </row>
        <row r="194">
          <cell r="D194">
            <v>7896641804380</v>
          </cell>
          <cell r="E194">
            <v>1063901620347</v>
          </cell>
          <cell r="G194" t="str">
            <v xml:space="preserve"> SOL ORAL FR 20 ML</v>
          </cell>
          <cell r="H194">
            <v>41.21</v>
          </cell>
          <cell r="I194">
            <v>54.904426860934983</v>
          </cell>
          <cell r="J194">
            <v>35.808069570000001</v>
          </cell>
          <cell r="K194">
            <v>49.502555539580683</v>
          </cell>
          <cell r="L194">
            <v>38.002831749999999</v>
          </cell>
          <cell r="M194">
            <v>50.763576575156556</v>
          </cell>
          <cell r="N194">
            <v>40.638334880000002</v>
          </cell>
          <cell r="O194">
            <v>54.167835037255252</v>
          </cell>
          <cell r="P194">
            <v>40.922148149999998</v>
          </cell>
          <cell r="Q194">
            <v>54.533634172083758</v>
          </cell>
          <cell r="R194">
            <v>42.403111920000008</v>
          </cell>
          <cell r="S194">
            <v>56.439954318936891</v>
          </cell>
          <cell r="T194">
            <v>35.376642080000003</v>
          </cell>
          <cell r="U194">
            <v>48.906132343873999</v>
          </cell>
          <cell r="V194">
            <v>35.591057710000001</v>
          </cell>
          <cell r="W194">
            <v>49.202549373892325</v>
          </cell>
          <cell r="X194">
            <v>41.7980667</v>
          </cell>
          <cell r="Y194">
            <v>55.66158680146804</v>
          </cell>
          <cell r="Z194">
            <v>0</v>
          </cell>
        </row>
        <row r="195">
          <cell r="D195">
            <v>7896641804397</v>
          </cell>
          <cell r="E195">
            <v>1063901620339</v>
          </cell>
          <cell r="G195" t="str">
            <v xml:space="preserve"> SOL ORAL FR 50 ML</v>
          </cell>
          <cell r="H195">
            <v>64.62</v>
          </cell>
          <cell r="I195">
            <v>86.093765196642053</v>
          </cell>
          <cell r="J195">
            <v>56.149416540000004</v>
          </cell>
          <cell r="K195">
            <v>77.623274422899883</v>
          </cell>
          <cell r="L195">
            <v>59.590948500000003</v>
          </cell>
          <cell r="M195">
            <v>79.600638638355179</v>
          </cell>
          <cell r="N195">
            <v>63.723591360000007</v>
          </cell>
          <cell r="O195">
            <v>84.93874059954949</v>
          </cell>
          <cell r="P195">
            <v>64.168629300000006</v>
          </cell>
          <cell r="Q195">
            <v>85.512337786946205</v>
          </cell>
          <cell r="R195">
            <v>66.490878240000015</v>
          </cell>
          <cell r="S195">
            <v>88.501573600817807</v>
          </cell>
          <cell r="T195">
            <v>55.47290976</v>
          </cell>
          <cell r="U195">
            <v>76.688043486074676</v>
          </cell>
          <cell r="V195">
            <v>55.809127619999998</v>
          </cell>
          <cell r="W195">
            <v>77.152844953674389</v>
          </cell>
          <cell r="X195">
            <v>65.542127399999998</v>
          </cell>
          <cell r="Y195">
            <v>87.281041958526203</v>
          </cell>
          <cell r="Z195">
            <v>0</v>
          </cell>
        </row>
        <row r="196">
          <cell r="D196">
            <v>7896641800429</v>
          </cell>
          <cell r="E196">
            <v>1063901620282</v>
          </cell>
          <cell r="G196" t="str">
            <v xml:space="preserve"> 90 MG 30 DRÁGEAS</v>
          </cell>
          <cell r="H196">
            <v>58.71</v>
          </cell>
          <cell r="I196">
            <v>78.219822882928725</v>
          </cell>
          <cell r="J196">
            <v>51.014117070000005</v>
          </cell>
          <cell r="K196">
            <v>70.524024162309686</v>
          </cell>
          <cell r="L196">
            <v>54.140894250000002</v>
          </cell>
          <cell r="M196">
            <v>72.320543089721951</v>
          </cell>
          <cell r="N196">
            <v>57.895574879999998</v>
          </cell>
          <cell r="O196">
            <v>77.170434240166358</v>
          </cell>
          <cell r="P196">
            <v>58.299910650000001</v>
          </cell>
          <cell r="Q196">
            <v>77.691571517666532</v>
          </cell>
          <cell r="R196">
            <v>60.409771920000004</v>
          </cell>
          <cell r="S196">
            <v>80.407418540761569</v>
          </cell>
          <cell r="T196">
            <v>50.399482079999999</v>
          </cell>
          <cell r="U196">
            <v>69.674327345519103</v>
          </cell>
          <cell r="V196">
            <v>50.70495021</v>
          </cell>
          <cell r="W196">
            <v>70.096619115292853</v>
          </cell>
          <cell r="X196">
            <v>59.547791699999998</v>
          </cell>
          <cell r="Y196">
            <v>79.298513979960887</v>
          </cell>
          <cell r="Z196">
            <v>12.5</v>
          </cell>
        </row>
        <row r="197">
          <cell r="D197">
            <v>7896641802225</v>
          </cell>
          <cell r="E197">
            <v>1063901620312</v>
          </cell>
          <cell r="G197" t="str">
            <v xml:space="preserve"> 180 MG  20 CÁPSULAS</v>
          </cell>
          <cell r="H197">
            <v>79.61</v>
          </cell>
          <cell r="I197">
            <v>106.06506727490982</v>
          </cell>
          <cell r="J197">
            <v>69.174482370000007</v>
          </cell>
          <cell r="K197">
            <v>95.629663831740316</v>
          </cell>
          <cell r="L197">
            <v>73.414351749999994</v>
          </cell>
          <cell r="M197">
            <v>98.065720241402886</v>
          </cell>
          <cell r="N197">
            <v>78.505650079999995</v>
          </cell>
          <cell r="O197">
            <v>104.64210985964304</v>
          </cell>
          <cell r="P197">
            <v>79.05392415</v>
          </cell>
          <cell r="Q197">
            <v>105.34876526181966</v>
          </cell>
          <cell r="R197">
            <v>81.914868720000001</v>
          </cell>
          <cell r="S197">
            <v>109.03141866854077</v>
          </cell>
          <cell r="T197">
            <v>68.341045280000003</v>
          </cell>
          <cell r="U197">
            <v>94.477485947483828</v>
          </cell>
          <cell r="V197">
            <v>68.755256109999991</v>
          </cell>
          <cell r="W197">
            <v>95.050108120736894</v>
          </cell>
          <cell r="X197">
            <v>80.746034699999996</v>
          </cell>
          <cell r="Y197">
            <v>107.52775843884665</v>
          </cell>
          <cell r="Z197">
            <v>12.5</v>
          </cell>
        </row>
        <row r="198">
          <cell r="D198">
            <v>7896641800337</v>
          </cell>
          <cell r="E198">
            <v>1063901620339</v>
          </cell>
          <cell r="G198" t="str">
            <v xml:space="preserve"> SUSPENSÃO 100 ML (64 mg/5 ml)</v>
          </cell>
          <cell r="H198">
            <v>36.92</v>
          </cell>
          <cell r="I198">
            <v>49.188824064686237</v>
          </cell>
          <cell r="J198">
            <v>32.080415640000005</v>
          </cell>
          <cell r="K198">
            <v>44.349292660065984</v>
          </cell>
          <cell r="L198">
            <v>34.046700999999999</v>
          </cell>
          <cell r="M198">
            <v>45.479040212443095</v>
          </cell>
          <cell r="N198">
            <v>36.407845760000001</v>
          </cell>
          <cell r="O198">
            <v>48.528912146941607</v>
          </cell>
          <cell r="P198">
            <v>36.6621138</v>
          </cell>
          <cell r="Q198">
            <v>48.856631245652331</v>
          </cell>
          <cell r="R198">
            <v>37.988907840000003</v>
          </cell>
          <cell r="S198">
            <v>50.564501661129576</v>
          </cell>
          <cell r="T198">
            <v>31.693900160000002</v>
          </cell>
          <cell r="U198">
            <v>43.814957683470709</v>
          </cell>
          <cell r="V198">
            <v>31.885994919999998</v>
          </cell>
          <cell r="W198">
            <v>44.080517420143273</v>
          </cell>
          <cell r="X198">
            <v>37.4468484</v>
          </cell>
          <cell r="Y198">
            <v>49.867162938854648</v>
          </cell>
          <cell r="Z198">
            <v>12.5</v>
          </cell>
        </row>
        <row r="199">
          <cell r="D199">
            <v>7896641803048</v>
          </cell>
          <cell r="E199">
            <v>1063901820370</v>
          </cell>
          <cell r="G199" t="str">
            <v xml:space="preserve"> CART C/ 10 ENV X 5 G      </v>
          </cell>
          <cell r="H199">
            <v>27</v>
          </cell>
          <cell r="I199">
            <v>35.972325291076061</v>
          </cell>
          <cell r="J199">
            <v>23.460759000000003</v>
          </cell>
          <cell r="K199">
            <v>32.433123017924743</v>
          </cell>
          <cell r="L199">
            <v>24.898724999999999</v>
          </cell>
          <cell r="M199">
            <v>33.259319765329458</v>
          </cell>
          <cell r="N199">
            <v>26.625456</v>
          </cell>
          <cell r="O199">
            <v>35.489724484491425</v>
          </cell>
          <cell r="P199">
            <v>26.811405000000001</v>
          </cell>
          <cell r="Q199">
            <v>35.729389047470555</v>
          </cell>
          <cell r="R199">
            <v>27.781704000000001</v>
          </cell>
          <cell r="S199">
            <v>36.978373370815234</v>
          </cell>
          <cell r="T199">
            <v>23.178096</v>
          </cell>
          <cell r="U199">
            <v>32.042358002538165</v>
          </cell>
          <cell r="V199">
            <v>23.318576999999998</v>
          </cell>
          <cell r="W199">
            <v>32.236564743875093</v>
          </cell>
          <cell r="X199">
            <v>27.385290000000001</v>
          </cell>
          <cell r="Y199">
            <v>36.46840193253184</v>
          </cell>
          <cell r="Z199">
            <v>12.5</v>
          </cell>
        </row>
        <row r="200">
          <cell r="D200">
            <v>7896641803055</v>
          </cell>
          <cell r="E200">
            <v>1063901820052</v>
          </cell>
          <cell r="G200" t="str">
            <v xml:space="preserve"> CART C/ 30 ENV X 5 G     </v>
          </cell>
          <cell r="H200">
            <v>71.27</v>
          </cell>
          <cell r="I200">
            <v>94.953615684999662</v>
          </cell>
          <cell r="J200">
            <v>61.927714590000001</v>
          </cell>
          <cell r="K200">
            <v>85.611432499536889</v>
          </cell>
          <cell r="L200">
            <v>65.723412249999996</v>
          </cell>
          <cell r="M200">
            <v>87.792285913890012</v>
          </cell>
          <cell r="N200">
            <v>70.281342559999999</v>
          </cell>
          <cell r="O200">
            <v>93.679728296655696</v>
          </cell>
          <cell r="P200">
            <v>70.772179049999991</v>
          </cell>
          <cell r="Q200">
            <v>94.312353978267637</v>
          </cell>
          <cell r="R200">
            <v>73.333409040000006</v>
          </cell>
          <cell r="S200">
            <v>97.60921000511118</v>
          </cell>
          <cell r="T200">
            <v>61.181588959999999</v>
          </cell>
          <cell r="U200">
            <v>84.57995758669982</v>
          </cell>
          <cell r="V200">
            <v>61.55240676999999</v>
          </cell>
          <cell r="W200">
            <v>85.092591455406577</v>
          </cell>
          <cell r="X200">
            <v>72.287022899999997</v>
          </cell>
          <cell r="Y200">
            <v>96.263074286353486</v>
          </cell>
          <cell r="Z200">
            <v>12.5</v>
          </cell>
        </row>
        <row r="201">
          <cell r="D201">
            <v>7896641800450</v>
          </cell>
          <cell r="E201">
            <v>1063900520187</v>
          </cell>
          <cell r="G201" t="str">
            <v xml:space="preserve"> 40 MG CPR  30</v>
          </cell>
          <cell r="H201">
            <v>60.73</v>
          </cell>
          <cell r="I201">
            <v>80.911085738038864</v>
          </cell>
          <cell r="J201">
            <v>52.769329409999997</v>
          </cell>
          <cell r="K201">
            <v>72.950502254761815</v>
          </cell>
          <cell r="L201">
            <v>56.003687749999997</v>
          </cell>
          <cell r="M201">
            <v>74.808832938831785</v>
          </cell>
          <cell r="N201">
            <v>59.887553439999998</v>
          </cell>
          <cell r="O201">
            <v>79.825591405302376</v>
          </cell>
          <cell r="P201">
            <v>60.305800949999998</v>
          </cell>
          <cell r="Q201">
            <v>80.364659142699509</v>
          </cell>
          <cell r="R201">
            <v>62.488254959999999</v>
          </cell>
          <cell r="S201">
            <v>83.173948696652189</v>
          </cell>
          <cell r="T201">
            <v>52.133547039999996</v>
          </cell>
          <cell r="U201">
            <v>72.071570425708984</v>
          </cell>
          <cell r="V201">
            <v>52.449525229999992</v>
          </cell>
          <cell r="W201">
            <v>72.508391736871644</v>
          </cell>
          <cell r="X201">
            <v>61.596617099999996</v>
          </cell>
          <cell r="Y201">
            <v>82.026890717135501</v>
          </cell>
          <cell r="Z201">
            <v>0</v>
          </cell>
        </row>
        <row r="202">
          <cell r="D202">
            <v>7896641803604</v>
          </cell>
          <cell r="E202">
            <v>1063901120476</v>
          </cell>
          <cell r="G202" t="str">
            <v xml:space="preserve"> 40 MG GTS  60 ML     </v>
          </cell>
          <cell r="H202">
            <v>114.83</v>
          </cell>
          <cell r="I202">
            <v>152.98896715460239</v>
          </cell>
          <cell r="J202">
            <v>99.777739109999999</v>
          </cell>
          <cell r="K202">
            <v>137.93687096845545</v>
          </cell>
          <cell r="L202">
            <v>105.89335525</v>
          </cell>
          <cell r="M202">
            <v>141.45065513528823</v>
          </cell>
          <cell r="N202">
            <v>113.23707824</v>
          </cell>
          <cell r="O202">
            <v>150.93648379830188</v>
          </cell>
          <cell r="P202">
            <v>114.02791245</v>
          </cell>
          <cell r="Q202">
            <v>151.9557683081868</v>
          </cell>
          <cell r="R202">
            <v>118.15455816000001</v>
          </cell>
          <cell r="S202">
            <v>157.26765237669309</v>
          </cell>
          <cell r="T202">
            <v>98.575583839999993</v>
          </cell>
          <cell r="U202">
            <v>136.27496183079472</v>
          </cell>
          <cell r="V202">
            <v>99.173044329999996</v>
          </cell>
          <cell r="W202">
            <v>137.10091590885841</v>
          </cell>
          <cell r="X202">
            <v>116.4686241</v>
          </cell>
          <cell r="Y202">
            <v>155.09876273750484</v>
          </cell>
          <cell r="Z202">
            <v>10</v>
          </cell>
        </row>
        <row r="203">
          <cell r="D203">
            <v>7896641806735</v>
          </cell>
          <cell r="E203">
            <v>1063901350056</v>
          </cell>
          <cell r="G203" t="str">
            <v xml:space="preserve"> 80 MG CPR  10</v>
          </cell>
          <cell r="H203">
            <v>33.97</v>
          </cell>
          <cell r="I203">
            <v>45.258514449550141</v>
          </cell>
          <cell r="J203">
            <v>29.51711049</v>
          </cell>
          <cell r="K203">
            <v>40.805673663663086</v>
          </cell>
          <cell r="L203">
            <v>31.326284749999999</v>
          </cell>
          <cell r="M203">
            <v>41.845151571416359</v>
          </cell>
          <cell r="N203">
            <v>33.498768159999997</v>
          </cell>
          <cell r="O203">
            <v>44.651331138450871</v>
          </cell>
          <cell r="P203">
            <v>33.732719549999999</v>
          </cell>
          <cell r="Q203">
            <v>44.952864664539803</v>
          </cell>
          <cell r="R203">
            <v>34.953499440000002</v>
          </cell>
          <cell r="S203">
            <v>46.524271978021986</v>
          </cell>
          <cell r="T203">
            <v>29.161478559999999</v>
          </cell>
          <cell r="U203">
            <v>40.314033383193383</v>
          </cell>
          <cell r="V203">
            <v>29.338224469999997</v>
          </cell>
          <cell r="W203">
            <v>40.558374235164329</v>
          </cell>
          <cell r="X203">
            <v>34.454751899999998</v>
          </cell>
          <cell r="Y203">
            <v>45.882652357337278</v>
          </cell>
          <cell r="Z203">
            <v>10</v>
          </cell>
        </row>
        <row r="204">
          <cell r="D204">
            <v>7896641800771</v>
          </cell>
          <cell r="E204">
            <v>1063900520195</v>
          </cell>
          <cell r="G204" t="str">
            <v xml:space="preserve"> 80 MG CPR  20</v>
          </cell>
          <cell r="H204">
            <v>73.14</v>
          </cell>
          <cell r="I204">
            <v>97.445032288492712</v>
          </cell>
          <cell r="J204">
            <v>63.552589380000008</v>
          </cell>
          <cell r="K204">
            <v>87.857726575222799</v>
          </cell>
          <cell r="L204">
            <v>67.447879499999999</v>
          </cell>
          <cell r="M204">
            <v>90.095801764303573</v>
          </cell>
          <cell r="N204">
            <v>72.125401920000002</v>
          </cell>
          <cell r="O204">
            <v>96.137720325766779</v>
          </cell>
          <cell r="P204">
            <v>72.629117100000002</v>
          </cell>
          <cell r="Q204">
            <v>96.786944997481356</v>
          </cell>
          <cell r="R204">
            <v>75.257549280000006</v>
          </cell>
          <cell r="S204">
            <v>100.17030475338616</v>
          </cell>
          <cell r="T204">
            <v>62.786886719999998</v>
          </cell>
          <cell r="U204">
            <v>86.799187566875602</v>
          </cell>
          <cell r="V204">
            <v>63.167434139999997</v>
          </cell>
          <cell r="W204">
            <v>87.325272050630531</v>
          </cell>
          <cell r="X204">
            <v>74.183707800000008</v>
          </cell>
          <cell r="Y204">
            <v>98.788848790569588</v>
          </cell>
          <cell r="Z204">
            <v>10</v>
          </cell>
        </row>
        <row r="205">
          <cell r="D205">
            <v>7896641807381</v>
          </cell>
          <cell r="E205">
            <v>1063901350072</v>
          </cell>
          <cell r="G205" t="str">
            <v xml:space="preserve"> 80 MG CPR  30</v>
          </cell>
          <cell r="H205">
            <v>106.51</v>
          </cell>
          <cell r="I205">
            <v>141.9041617315745</v>
          </cell>
          <cell r="J205">
            <v>92.548349670000007</v>
          </cell>
          <cell r="K205">
            <v>127.94266417182089</v>
          </cell>
          <cell r="L205">
            <v>98.220859250000004</v>
          </cell>
          <cell r="M205">
            <v>131.20185734093485</v>
          </cell>
          <cell r="N205">
            <v>105.03249328000001</v>
          </cell>
          <cell r="O205">
            <v>140.00039092011787</v>
          </cell>
          <cell r="P205">
            <v>105.76602765</v>
          </cell>
          <cell r="Q205">
            <v>140.94582323874403</v>
          </cell>
          <cell r="R205">
            <v>109.59367752000001</v>
          </cell>
          <cell r="S205">
            <v>145.87283510094559</v>
          </cell>
          <cell r="T205">
            <v>91.43329648000001</v>
          </cell>
          <cell r="U205">
            <v>126.4011685500126</v>
          </cell>
          <cell r="V205">
            <v>91.987468010000001</v>
          </cell>
          <cell r="W205">
            <v>127.16727818037543</v>
          </cell>
          <cell r="X205">
            <v>108.02989770000001</v>
          </cell>
          <cell r="Y205">
            <v>143.86109221607282</v>
          </cell>
          <cell r="Z205">
            <v>0</v>
          </cell>
        </row>
        <row r="206">
          <cell r="D206">
            <v>7896641806315</v>
          </cell>
          <cell r="E206">
            <v>1063901350153</v>
          </cell>
          <cell r="G206" t="str">
            <v xml:space="preserve"> 120 MG CPR  10</v>
          </cell>
          <cell r="H206">
            <v>48.82</v>
          </cell>
          <cell r="I206">
            <v>65.043293359641979</v>
          </cell>
          <cell r="J206">
            <v>42.420527939999999</v>
          </cell>
          <cell r="K206">
            <v>58.643891323521693</v>
          </cell>
          <cell r="L206">
            <v>45.020583500000001</v>
          </cell>
          <cell r="M206">
            <v>60.137777442347563</v>
          </cell>
          <cell r="N206">
            <v>48.142768959999998</v>
          </cell>
          <cell r="O206">
            <v>64.170679604921162</v>
          </cell>
          <cell r="P206">
            <v>48.478992300000002</v>
          </cell>
          <cell r="Q206">
            <v>64.604028640648608</v>
          </cell>
          <cell r="R206">
            <v>50.233436640000008</v>
          </cell>
          <cell r="S206">
            <v>66.862377331970364</v>
          </cell>
          <cell r="T206">
            <v>41.909431359999999</v>
          </cell>
          <cell r="U206">
            <v>57.937330284589379</v>
          </cell>
          <cell r="V206">
            <v>42.163441819999996</v>
          </cell>
          <cell r="W206">
            <v>58.288484844295631</v>
          </cell>
          <cell r="X206">
            <v>49.516661400000004</v>
          </cell>
          <cell r="Y206">
            <v>65.940273420229801</v>
          </cell>
          <cell r="Z206">
            <v>10</v>
          </cell>
        </row>
        <row r="207">
          <cell r="D207">
            <v>7896641802669</v>
          </cell>
          <cell r="E207">
            <v>1063901110071</v>
          </cell>
          <cell r="G207" t="str">
            <v xml:space="preserve"> 120 MG CPR  20</v>
          </cell>
          <cell r="H207">
            <v>105.11</v>
          </cell>
          <cell r="I207">
            <v>140.03893004981501</v>
          </cell>
          <cell r="J207">
            <v>91.331865870000001</v>
          </cell>
          <cell r="K207">
            <v>126.26094668200255</v>
          </cell>
          <cell r="L207">
            <v>96.929814249999993</v>
          </cell>
          <cell r="M207">
            <v>129.47730001976961</v>
          </cell>
          <cell r="N207">
            <v>103.65191408</v>
          </cell>
          <cell r="O207">
            <v>138.16018298388494</v>
          </cell>
          <cell r="P207">
            <v>104.37580665</v>
          </cell>
          <cell r="Q207">
            <v>139.09318825109742</v>
          </cell>
          <cell r="R207">
            <v>108.15314472000001</v>
          </cell>
          <cell r="S207">
            <v>143.95543796319961</v>
          </cell>
          <cell r="T207">
            <v>90.231469279999999</v>
          </cell>
          <cell r="U207">
            <v>124.73971294988098</v>
          </cell>
          <cell r="V207">
            <v>90.778356609999989</v>
          </cell>
          <cell r="W207">
            <v>125.49575260106337</v>
          </cell>
          <cell r="X207">
            <v>106.60991970000001</v>
          </cell>
          <cell r="Y207">
            <v>141.9701380417934</v>
          </cell>
          <cell r="Z207">
            <v>10</v>
          </cell>
        </row>
        <row r="208">
          <cell r="D208">
            <v>7896641807404</v>
          </cell>
          <cell r="E208">
            <v>1063901350110</v>
          </cell>
          <cell r="G208" t="str">
            <v xml:space="preserve"> 120 MG CPR  30</v>
          </cell>
          <cell r="H208">
            <v>153.07</v>
          </cell>
          <cell r="I208">
            <v>203.936438233519</v>
          </cell>
          <cell r="J208">
            <v>133.00512519</v>
          </cell>
          <cell r="K208">
            <v>183.87178297606442</v>
          </cell>
          <cell r="L208">
            <v>141.15732724999998</v>
          </cell>
          <cell r="M208">
            <v>188.5557065362585</v>
          </cell>
          <cell r="N208">
            <v>150.94661295999998</v>
          </cell>
          <cell r="O208">
            <v>201.20044914226304</v>
          </cell>
          <cell r="P208">
            <v>152.00080604999999</v>
          </cell>
          <cell r="Q208">
            <v>202.5591696850488</v>
          </cell>
          <cell r="R208">
            <v>157.50168264000001</v>
          </cell>
          <cell r="S208">
            <v>209.63998562484031</v>
          </cell>
          <cell r="T208">
            <v>131.40263536</v>
          </cell>
          <cell r="U208">
            <v>181.65643479438953</v>
          </cell>
          <cell r="V208">
            <v>132.19905856999998</v>
          </cell>
          <cell r="W208">
            <v>182.75744316092445</v>
          </cell>
          <cell r="X208">
            <v>155.25430889999998</v>
          </cell>
          <cell r="Y208">
            <v>206.74882532639435</v>
          </cell>
          <cell r="Z208">
            <v>0</v>
          </cell>
        </row>
        <row r="212">
          <cell r="D212">
            <v>7896641810510</v>
          </cell>
          <cell r="E212">
            <v>2081902480011</v>
          </cell>
          <cell r="G212" t="str">
            <v xml:space="preserve"> FRASCO 100 ML</v>
          </cell>
          <cell r="H212">
            <v>23.34</v>
          </cell>
          <cell r="J212">
            <v>20.280522780000002</v>
          </cell>
          <cell r="L212">
            <v>21.523564499999999</v>
          </cell>
          <cell r="N212">
            <v>23.016227520000001</v>
          </cell>
          <cell r="P212">
            <v>23.176970099999998</v>
          </cell>
          <cell r="R212">
            <v>24.015739680000003</v>
          </cell>
          <cell r="T212">
            <v>20.036176319999999</v>
          </cell>
          <cell r="V212">
            <v>20.157614339999999</v>
          </cell>
          <cell r="X212">
            <v>23.673061799999999</v>
          </cell>
          <cell r="Z212">
            <v>0</v>
          </cell>
        </row>
        <row r="213">
          <cell r="D213">
            <v>7896641810619</v>
          </cell>
          <cell r="E213" t="str">
            <v>Resol RDC 27/10</v>
          </cell>
          <cell r="G213" t="str">
            <v>10ML MEL</v>
          </cell>
          <cell r="H213">
            <v>27.77</v>
          </cell>
          <cell r="J213">
            <v>24.129825090000001</v>
          </cell>
          <cell r="L213">
            <v>25.608799749999999</v>
          </cell>
          <cell r="N213">
            <v>27.38477456</v>
          </cell>
          <cell r="P213">
            <v>27.576026549999998</v>
          </cell>
          <cell r="R213">
            <v>28.573997040000002</v>
          </cell>
          <cell r="T213">
            <v>23.83910096</v>
          </cell>
          <cell r="V213">
            <v>23.983588269999998</v>
          </cell>
          <cell r="X213">
            <v>28.166277900000001</v>
          </cell>
          <cell r="Z213">
            <v>12.5</v>
          </cell>
        </row>
        <row r="214">
          <cell r="D214">
            <v>7896641810626</v>
          </cell>
          <cell r="E214" t="str">
            <v>Resol RDC 27/10</v>
          </cell>
          <cell r="G214" t="str">
            <v>20ML MEL</v>
          </cell>
          <cell r="H214">
            <v>45.86</v>
          </cell>
          <cell r="J214">
            <v>39.848533620000005</v>
          </cell>
          <cell r="L214">
            <v>42.290945499999999</v>
          </cell>
          <cell r="N214">
            <v>45.223830079999999</v>
          </cell>
          <cell r="P214">
            <v>45.539667899999998</v>
          </cell>
          <cell r="R214">
            <v>47.187738720000006</v>
          </cell>
          <cell r="T214">
            <v>39.368425279999997</v>
          </cell>
          <cell r="V214">
            <v>39.607034859999999</v>
          </cell>
          <cell r="X214">
            <v>46.514422199999998</v>
          </cell>
          <cell r="Z214">
            <v>12.5</v>
          </cell>
        </row>
        <row r="215">
          <cell r="D215">
            <v>7896641810824</v>
          </cell>
          <cell r="E215" t="str">
            <v>Resol RDC 27/10</v>
          </cell>
          <cell r="G215" t="str">
            <v>10ML MARACUJÁ</v>
          </cell>
          <cell r="H215">
            <v>27.77</v>
          </cell>
          <cell r="J215">
            <v>24.129825090000001</v>
          </cell>
          <cell r="L215">
            <v>25.608799749999999</v>
          </cell>
          <cell r="N215">
            <v>27.38477456</v>
          </cell>
          <cell r="P215">
            <v>27.576026549999998</v>
          </cell>
          <cell r="R215">
            <v>28.573997040000002</v>
          </cell>
          <cell r="T215">
            <v>23.83910096</v>
          </cell>
          <cell r="V215">
            <v>23.983588269999998</v>
          </cell>
          <cell r="X215">
            <v>28.166277900000001</v>
          </cell>
          <cell r="Z215">
            <v>12.5</v>
          </cell>
        </row>
        <row r="216">
          <cell r="D216">
            <v>7896641810817</v>
          </cell>
          <cell r="E216" t="str">
            <v>Resol RDC 27/10</v>
          </cell>
          <cell r="G216" t="str">
            <v>20ML MARACUJÁ</v>
          </cell>
          <cell r="H216">
            <v>45.86</v>
          </cell>
          <cell r="J216">
            <v>39.848533620000005</v>
          </cell>
          <cell r="L216">
            <v>42.290945499999999</v>
          </cell>
          <cell r="N216">
            <v>45.223830079999999</v>
          </cell>
          <cell r="P216">
            <v>45.539667899999998</v>
          </cell>
          <cell r="R216">
            <v>47.187738720000006</v>
          </cell>
          <cell r="T216">
            <v>39.368425279999997</v>
          </cell>
          <cell r="V216">
            <v>39.607034859999999</v>
          </cell>
          <cell r="X216">
            <v>46.514422199999998</v>
          </cell>
          <cell r="Z216">
            <v>12.5</v>
          </cell>
        </row>
        <row r="220">
          <cell r="D220">
            <v>7896641803796</v>
          </cell>
          <cell r="G220" t="str">
            <v xml:space="preserve"> 50000+10000 UI/ML SOL OR CT FR PLAS AMB GOT x 10 ML</v>
          </cell>
          <cell r="H220">
            <v>5.87</v>
          </cell>
          <cell r="I220">
            <v>7.82</v>
          </cell>
          <cell r="J220">
            <v>5.0975118868000004</v>
          </cell>
          <cell r="K220">
            <v>7.046602</v>
          </cell>
          <cell r="L220">
            <v>5.41</v>
          </cell>
          <cell r="M220">
            <v>7.23</v>
          </cell>
          <cell r="N220">
            <v>5.79</v>
          </cell>
          <cell r="O220">
            <v>7.72</v>
          </cell>
          <cell r="P220">
            <v>5.82899805</v>
          </cell>
          <cell r="Q220">
            <v>7.7678338410611909</v>
          </cell>
          <cell r="R220">
            <v>6.0399482400000002</v>
          </cell>
          <cell r="S220">
            <v>8.0393722846920532</v>
          </cell>
          <cell r="T220">
            <v>5.04</v>
          </cell>
          <cell r="U220">
            <v>6.97</v>
          </cell>
          <cell r="V220">
            <v>5.0696313699999997</v>
          </cell>
          <cell r="W220">
            <v>7.0084679646869184</v>
          </cell>
          <cell r="X220">
            <v>5.95</v>
          </cell>
          <cell r="Y220">
            <v>7.92</v>
          </cell>
        </row>
        <row r="221">
          <cell r="G221" t="str">
            <v xml:space="preserve"> INJ CX C/100 AMP X 10 ML  EMB FRAC</v>
          </cell>
          <cell r="H221">
            <v>221.57</v>
          </cell>
          <cell r="I221">
            <v>295.19</v>
          </cell>
          <cell r="J221">
            <v>192.42129589059999</v>
          </cell>
          <cell r="K221">
            <v>265.99570899999998</v>
          </cell>
          <cell r="L221">
            <v>204.33</v>
          </cell>
          <cell r="M221">
            <v>272.95</v>
          </cell>
          <cell r="N221">
            <v>218.49</v>
          </cell>
          <cell r="O221">
            <v>291.24</v>
          </cell>
          <cell r="P221">
            <v>220.02233354999998</v>
          </cell>
          <cell r="Q221">
            <v>293.20595300918706</v>
          </cell>
          <cell r="R221">
            <v>227.98489464000002</v>
          </cell>
          <cell r="S221">
            <v>303.45548843598266</v>
          </cell>
          <cell r="T221">
            <v>190.2</v>
          </cell>
          <cell r="U221">
            <v>262.93</v>
          </cell>
          <cell r="V221">
            <v>191.35915206999999</v>
          </cell>
          <cell r="W221">
            <v>264.54280186297797</v>
          </cell>
          <cell r="X221">
            <v>224.74</v>
          </cell>
          <cell r="Y221">
            <v>299.29000000000002</v>
          </cell>
        </row>
        <row r="222">
          <cell r="G222" t="str">
            <v xml:space="preserve"> INJ CX C/100 AMP X 10 ML PFIZER  EMB FRAC</v>
          </cell>
          <cell r="H222">
            <v>221.57</v>
          </cell>
          <cell r="I222">
            <v>295.19</v>
          </cell>
          <cell r="J222">
            <v>192.42129589059999</v>
          </cell>
          <cell r="K222">
            <v>265.99570899999998</v>
          </cell>
          <cell r="L222">
            <v>204.33</v>
          </cell>
          <cell r="M222">
            <v>272.95</v>
          </cell>
          <cell r="N222">
            <v>218.49</v>
          </cell>
          <cell r="O222">
            <v>291.24</v>
          </cell>
          <cell r="P222">
            <v>220.02233354999998</v>
          </cell>
          <cell r="Q222">
            <v>293.20595300918706</v>
          </cell>
          <cell r="R222">
            <v>227.98489464000002</v>
          </cell>
          <cell r="S222">
            <v>303.45548843598266</v>
          </cell>
          <cell r="T222">
            <v>190.2</v>
          </cell>
          <cell r="U222">
            <v>262.93</v>
          </cell>
          <cell r="V222">
            <v>191.35915206999999</v>
          </cell>
          <cell r="W222">
            <v>264.54280186297797</v>
          </cell>
          <cell r="X222">
            <v>224.74</v>
          </cell>
          <cell r="Y222">
            <v>299.29000000000002</v>
          </cell>
        </row>
        <row r="223">
          <cell r="G223" t="str">
            <v xml:space="preserve"> INJ CX C/100 AMP X 10 ML  BRA  EMB FRAC</v>
          </cell>
          <cell r="H223">
            <v>221.57</v>
          </cell>
          <cell r="I223">
            <v>295.19</v>
          </cell>
          <cell r="J223">
            <v>192.42129589059999</v>
          </cell>
          <cell r="K223">
            <v>265.99570899999998</v>
          </cell>
          <cell r="L223">
            <v>204.33</v>
          </cell>
          <cell r="M223">
            <v>272.95</v>
          </cell>
          <cell r="N223">
            <v>218.49</v>
          </cell>
          <cell r="O223">
            <v>291.24</v>
          </cell>
          <cell r="P223">
            <v>220.02233354999998</v>
          </cell>
          <cell r="Q223">
            <v>293.20595300918706</v>
          </cell>
          <cell r="R223">
            <v>227.98489464000002</v>
          </cell>
          <cell r="S223">
            <v>303.45548843598266</v>
          </cell>
          <cell r="T223">
            <v>190.2</v>
          </cell>
          <cell r="U223">
            <v>262.93</v>
          </cell>
          <cell r="V223">
            <v>191.35915206999999</v>
          </cell>
          <cell r="W223">
            <v>264.54280186297797</v>
          </cell>
          <cell r="X223">
            <v>224.74</v>
          </cell>
          <cell r="Y223">
            <v>299.29000000000002</v>
          </cell>
        </row>
        <row r="224">
          <cell r="G224" t="str">
            <v xml:space="preserve"> CX C/ 12 FLA X 10 ML tradic Hortelã</v>
          </cell>
          <cell r="H224">
            <v>28.59</v>
          </cell>
          <cell r="I224">
            <v>38.090695558217206</v>
          </cell>
          <cell r="J224">
            <v>24.82963854021639</v>
          </cell>
          <cell r="K224">
            <v>34.323525767509523</v>
          </cell>
          <cell r="L224">
            <v>26.364983249999998</v>
          </cell>
          <cell r="M224">
            <v>35.217924151509969</v>
          </cell>
          <cell r="N224">
            <v>28.19339952</v>
          </cell>
          <cell r="O224">
            <v>37.579674926355921</v>
          </cell>
          <cell r="P224">
            <v>28.390298850000001</v>
          </cell>
          <cell r="Q224">
            <v>37.833453069154935</v>
          </cell>
          <cell r="R224">
            <v>29.417737680000002</v>
          </cell>
          <cell r="S224">
            <v>39.155988691541019</v>
          </cell>
          <cell r="T224">
            <v>24.543028320000001</v>
          </cell>
          <cell r="U224">
            <v>33.929296862687636</v>
          </cell>
          <cell r="V224">
            <v>24.691782089999997</v>
          </cell>
          <cell r="W224">
            <v>34.134940223236626</v>
          </cell>
          <cell r="X224">
            <v>28.997979300000001</v>
          </cell>
          <cell r="Y224">
            <v>38.615985601892049</v>
          </cell>
        </row>
        <row r="225">
          <cell r="G225" t="str">
            <v xml:space="preserve"> CX C/ 60 FLA X 10 ML tradic Hortelã</v>
          </cell>
          <cell r="H225">
            <v>122.65</v>
          </cell>
          <cell r="I225">
            <v>163.40761840557332</v>
          </cell>
          <cell r="J225">
            <v>106.51819401740262</v>
          </cell>
          <cell r="K225">
            <v>147.24660494526211</v>
          </cell>
          <cell r="L225">
            <v>113.10476375</v>
          </cell>
          <cell r="M225">
            <v>151.08353960065401</v>
          </cell>
          <cell r="N225">
            <v>120.9485992</v>
          </cell>
          <cell r="O225">
            <v>161.21535955640272</v>
          </cell>
          <cell r="P225">
            <v>121.79328975</v>
          </cell>
          <cell r="Q225">
            <v>162.30405802489864</v>
          </cell>
          <cell r="R225">
            <v>126.20096280000001</v>
          </cell>
          <cell r="S225">
            <v>167.97768496038847</v>
          </cell>
          <cell r="T225">
            <v>105.2886472</v>
          </cell>
          <cell r="U225">
            <v>145.55537811152985</v>
          </cell>
          <cell r="V225">
            <v>105.92679515</v>
          </cell>
          <cell r="W225">
            <v>146.43758021615855</v>
          </cell>
          <cell r="X225">
            <v>124.4002155</v>
          </cell>
          <cell r="Y225">
            <v>165.66109248240852</v>
          </cell>
        </row>
        <row r="226">
          <cell r="G226" t="str">
            <v xml:space="preserve"> SOLUÇÃO FR C/ 200 ML tradic Hortelã</v>
          </cell>
          <cell r="H226">
            <v>31.75</v>
          </cell>
          <cell r="I226">
            <v>42.300789925617224</v>
          </cell>
          <cell r="J226">
            <v>27.574012719547763</v>
          </cell>
          <cell r="K226">
            <v>38.117241801973684</v>
          </cell>
          <cell r="L226">
            <v>29.27905625</v>
          </cell>
          <cell r="M226">
            <v>39.110496390711496</v>
          </cell>
          <cell r="N226">
            <v>31.309564000000002</v>
          </cell>
          <cell r="O226">
            <v>41.733287125281585</v>
          </cell>
          <cell r="P226">
            <v>31.528226249999999</v>
          </cell>
          <cell r="Q226">
            <v>42.015114898414446</v>
          </cell>
          <cell r="R226">
            <v>32.669226000000002</v>
          </cell>
          <cell r="S226">
            <v>43.483827945310509</v>
          </cell>
          <cell r="T226">
            <v>27.255724000000001</v>
          </cell>
          <cell r="U226">
            <v>37.679439502984692</v>
          </cell>
          <cell r="V226">
            <v>27.420919249999997</v>
          </cell>
          <cell r="W226">
            <v>37.907812245112375</v>
          </cell>
          <cell r="X226">
            <v>32.203072499999998</v>
          </cell>
          <cell r="Y226">
            <v>42.884139309551323</v>
          </cell>
        </row>
        <row r="227">
          <cell r="G227" t="str">
            <v xml:space="preserve"> SOLUÇÃO FR C/ 200 ML tradic Hortelã</v>
          </cell>
          <cell r="H227">
            <v>31.75</v>
          </cell>
          <cell r="I227">
            <v>42.300789925617224</v>
          </cell>
          <cell r="J227">
            <v>27.574012719547763</v>
          </cell>
          <cell r="K227">
            <v>38.117241801973684</v>
          </cell>
          <cell r="L227">
            <v>29.27905625</v>
          </cell>
          <cell r="M227">
            <v>39.110496390711496</v>
          </cell>
          <cell r="N227">
            <v>31.309564000000002</v>
          </cell>
          <cell r="O227">
            <v>41.733287125281585</v>
          </cell>
          <cell r="P227">
            <v>31.528226249999999</v>
          </cell>
          <cell r="Q227">
            <v>42.015114898414446</v>
          </cell>
          <cell r="R227">
            <v>32.669226000000002</v>
          </cell>
          <cell r="S227">
            <v>43.483827945310509</v>
          </cell>
          <cell r="T227">
            <v>27.255724000000001</v>
          </cell>
          <cell r="U227">
            <v>37.679439502984692</v>
          </cell>
          <cell r="V227">
            <v>27.420919249999997</v>
          </cell>
          <cell r="W227">
            <v>37.907812245112375</v>
          </cell>
          <cell r="X227">
            <v>32.203072499999998</v>
          </cell>
          <cell r="Y227">
            <v>42.884139309551323</v>
          </cell>
        </row>
        <row r="228">
          <cell r="D228">
            <v>7896641808692</v>
          </cell>
          <cell r="G228" t="str">
            <v xml:space="preserve"> 7 MG/ML CT FR VD AMB x 100 ML + CP MED</v>
          </cell>
          <cell r="H228">
            <v>26.8</v>
          </cell>
          <cell r="I228">
            <v>35.705863622253275</v>
          </cell>
          <cell r="J228">
            <v>23.27507215382299</v>
          </cell>
          <cell r="K228">
            <v>32.174553710012425</v>
          </cell>
          <cell r="L228">
            <v>24.714289999999998</v>
          </cell>
          <cell r="M228">
            <v>33.012954433734421</v>
          </cell>
          <cell r="N228">
            <v>26.4282304</v>
          </cell>
          <cell r="O228">
            <v>35.226837636458157</v>
          </cell>
          <cell r="P228">
            <v>26.612801999999999</v>
          </cell>
          <cell r="Q228">
            <v>35.464726906378182</v>
          </cell>
          <cell r="R228">
            <v>27.575913600000003</v>
          </cell>
          <cell r="S228">
            <v>36.704459493994385</v>
          </cell>
          <cell r="T228">
            <v>23.006406399999999</v>
          </cell>
          <cell r="U228">
            <v>31.805007202519363</v>
          </cell>
          <cell r="V228">
            <v>23.145846799999998</v>
          </cell>
          <cell r="W228">
            <v>31.997775375401943</v>
          </cell>
          <cell r="X228">
            <v>27.182435999999999</v>
          </cell>
          <cell r="Y228">
            <v>36.198265621920491</v>
          </cell>
        </row>
        <row r="229">
          <cell r="G229" t="str">
            <v xml:space="preserve"> GEL BISNAGA  10 G</v>
          </cell>
          <cell r="H229">
            <v>8.23</v>
          </cell>
          <cell r="I229">
            <v>10.96489767205763</v>
          </cell>
          <cell r="J229">
            <v>7.1475314860434036</v>
          </cell>
          <cell r="K229">
            <v>9.8804692922911297</v>
          </cell>
          <cell r="L229">
            <v>7.59</v>
          </cell>
          <cell r="M229">
            <v>10.1386009532155</v>
          </cell>
          <cell r="N229">
            <v>8.1199999999999992</v>
          </cell>
          <cell r="O229">
            <v>10.823347506764591</v>
          </cell>
          <cell r="P229">
            <v>8.1725134500000003</v>
          </cell>
          <cell r="Q229">
            <v>10.89084710595121</v>
          </cell>
          <cell r="R229">
            <v>8.4682749600000005</v>
          </cell>
          <cell r="S229">
            <v>11.271556031178125</v>
          </cell>
          <cell r="T229">
            <v>7.06</v>
          </cell>
          <cell r="U229">
            <v>9.7600358328794314</v>
          </cell>
          <cell r="V229">
            <v>7.1078477299999996</v>
          </cell>
          <cell r="W229">
            <v>9.8261825126700746</v>
          </cell>
          <cell r="X229">
            <v>8.35</v>
          </cell>
          <cell r="Y229">
            <v>11.119515482094251</v>
          </cell>
        </row>
        <row r="230">
          <cell r="G230" t="str">
            <v xml:space="preserve"> SOLUÇÃO VIDRO  10 G</v>
          </cell>
          <cell r="H230">
            <v>6.87</v>
          </cell>
          <cell r="I230">
            <v>9.15</v>
          </cell>
          <cell r="J230">
            <v>5.9644800210000009</v>
          </cell>
          <cell r="K230">
            <v>8.2450650000000003</v>
          </cell>
          <cell r="L230">
            <v>6.34</v>
          </cell>
          <cell r="M230">
            <v>8.4700000000000006</v>
          </cell>
          <cell r="N230">
            <v>6.77</v>
          </cell>
          <cell r="O230">
            <v>9.02</v>
          </cell>
          <cell r="P230">
            <v>6.8220130499999998</v>
          </cell>
          <cell r="Q230">
            <v>9.0911445465230631</v>
          </cell>
          <cell r="R230">
            <v>7.0689002400000005</v>
          </cell>
          <cell r="S230">
            <v>9.4089416687963219</v>
          </cell>
          <cell r="T230">
            <v>5.9</v>
          </cell>
          <cell r="U230">
            <v>8.16</v>
          </cell>
          <cell r="V230">
            <v>5.9332823699999997</v>
          </cell>
          <cell r="W230">
            <v>8.2024148070526621</v>
          </cell>
          <cell r="X230">
            <v>6.97</v>
          </cell>
          <cell r="Y230">
            <v>9.2799999999999994</v>
          </cell>
        </row>
        <row r="231">
          <cell r="G231" t="str">
            <v xml:space="preserve"> 50 MCG/DOSE SUS NAS FR SPR 120</v>
          </cell>
          <cell r="H231">
            <v>37.92</v>
          </cell>
          <cell r="I231">
            <v>52.42</v>
          </cell>
          <cell r="J231">
            <v>34.170277890800008</v>
          </cell>
          <cell r="K231">
            <v>47.235662000000005</v>
          </cell>
          <cell r="L231">
            <v>35.33</v>
          </cell>
          <cell r="M231">
            <v>48.84</v>
          </cell>
          <cell r="N231">
            <v>37.46</v>
          </cell>
          <cell r="O231">
            <v>51.78</v>
          </cell>
          <cell r="P231">
            <v>37.69016688</v>
          </cell>
          <cell r="Q231">
            <v>52.104444659490881</v>
          </cell>
          <cell r="R231">
            <v>38.867999999999995</v>
          </cell>
          <cell r="S231">
            <v>53.732729851608745</v>
          </cell>
          <cell r="T231">
            <v>37.46</v>
          </cell>
          <cell r="U231">
            <v>51.78</v>
          </cell>
          <cell r="V231">
            <v>37.69016688</v>
          </cell>
          <cell r="W231">
            <v>52.104444659490881</v>
          </cell>
          <cell r="X231">
            <v>38.39</v>
          </cell>
          <cell r="Y231">
            <v>53.07</v>
          </cell>
        </row>
        <row r="232">
          <cell r="G232" t="str">
            <v xml:space="preserve"> CPR CX C/ 14                 </v>
          </cell>
          <cell r="H232">
            <v>60.79</v>
          </cell>
          <cell r="I232">
            <v>84.03</v>
          </cell>
          <cell r="J232">
            <v>54.775437832199998</v>
          </cell>
          <cell r="K232">
            <v>75.719432999999995</v>
          </cell>
          <cell r="L232">
            <v>56.64</v>
          </cell>
          <cell r="M232">
            <v>78.3</v>
          </cell>
          <cell r="N232">
            <v>60.06</v>
          </cell>
          <cell r="O232">
            <v>83.02</v>
          </cell>
          <cell r="P232">
            <v>60.421551809999997</v>
          </cell>
          <cell r="Q232">
            <v>83.529250813566733</v>
          </cell>
          <cell r="R232">
            <v>62.309749999999994</v>
          </cell>
          <cell r="S232">
            <v>86.139574042175525</v>
          </cell>
          <cell r="T232">
            <v>60.06</v>
          </cell>
          <cell r="U232">
            <v>83.02</v>
          </cell>
          <cell r="V232">
            <v>60.421551809999997</v>
          </cell>
          <cell r="W232">
            <v>83.529250813566733</v>
          </cell>
          <cell r="X232">
            <v>61.54</v>
          </cell>
          <cell r="Y232">
            <v>85.07</v>
          </cell>
        </row>
        <row r="233">
          <cell r="G233" t="str">
            <v xml:space="preserve"> CPR CX C/ 28               </v>
          </cell>
          <cell r="H233">
            <v>114.46</v>
          </cell>
          <cell r="I233">
            <v>158.22999999999999</v>
          </cell>
          <cell r="J233">
            <v>103.1431337402</v>
          </cell>
          <cell r="K233">
            <v>142.581053</v>
          </cell>
          <cell r="L233">
            <v>106.65</v>
          </cell>
          <cell r="M233">
            <v>147.43</v>
          </cell>
          <cell r="N233">
            <v>113.09</v>
          </cell>
          <cell r="O233">
            <v>156.33000000000001</v>
          </cell>
          <cell r="P233">
            <v>113.76625794</v>
          </cell>
          <cell r="Q233">
            <v>157.27517762988728</v>
          </cell>
          <cell r="R233">
            <v>117.32149999999999</v>
          </cell>
          <cell r="S233">
            <v>162.19009121347935</v>
          </cell>
          <cell r="T233">
            <v>113.09</v>
          </cell>
          <cell r="U233">
            <v>156.33000000000001</v>
          </cell>
          <cell r="V233">
            <v>113.76625794</v>
          </cell>
          <cell r="W233">
            <v>157.27517762988728</v>
          </cell>
          <cell r="X233">
            <v>115.88</v>
          </cell>
          <cell r="Y233">
            <v>160.19</v>
          </cell>
        </row>
        <row r="234">
          <cell r="G234" t="str">
            <v xml:space="preserve"> CPR CX C/ 42 - 6 semanas</v>
          </cell>
          <cell r="H234">
            <v>188.41</v>
          </cell>
          <cell r="I234">
            <v>260.45</v>
          </cell>
          <cell r="J234">
            <v>169.775827483</v>
          </cell>
          <cell r="K234">
            <v>234.691495</v>
          </cell>
          <cell r="L234">
            <v>175.56</v>
          </cell>
          <cell r="M234">
            <v>242.69</v>
          </cell>
          <cell r="N234">
            <v>186.15</v>
          </cell>
          <cell r="O234">
            <v>257.33</v>
          </cell>
          <cell r="P234">
            <v>187.26804698999999</v>
          </cell>
          <cell r="Q234">
            <v>258.88708909004947</v>
          </cell>
          <cell r="R234">
            <v>193.12024999999997</v>
          </cell>
          <cell r="S234">
            <v>266.97741643833342</v>
          </cell>
          <cell r="T234">
            <v>186.15</v>
          </cell>
          <cell r="U234">
            <v>257.33</v>
          </cell>
          <cell r="V234">
            <v>187.26804698999999</v>
          </cell>
          <cell r="W234">
            <v>258.88708909004947</v>
          </cell>
          <cell r="X234">
            <v>190.75</v>
          </cell>
          <cell r="Y234">
            <v>263.69</v>
          </cell>
        </row>
        <row r="235">
          <cell r="G235" t="str">
            <v xml:space="preserve"> CPR CX C/ 56 - 6 semanas</v>
          </cell>
          <cell r="H235">
            <v>251.08</v>
          </cell>
          <cell r="I235">
            <v>347.08</v>
          </cell>
          <cell r="J235">
            <v>226.24609023920002</v>
          </cell>
          <cell r="K235">
            <v>312.75378799999999</v>
          </cell>
          <cell r="L235">
            <v>233.96</v>
          </cell>
          <cell r="M235">
            <v>323.42</v>
          </cell>
          <cell r="N235">
            <v>248.07</v>
          </cell>
          <cell r="O235">
            <v>342.92</v>
          </cell>
          <cell r="P235">
            <v>249.55820412000003</v>
          </cell>
          <cell r="Q235">
            <v>344.99957713884419</v>
          </cell>
          <cell r="R235">
            <v>257.35699999999997</v>
          </cell>
          <cell r="S235">
            <v>355.78095493517731</v>
          </cell>
          <cell r="T235">
            <v>248.07</v>
          </cell>
          <cell r="U235">
            <v>342.92</v>
          </cell>
          <cell r="V235">
            <v>249.55820412000003</v>
          </cell>
          <cell r="W235">
            <v>344.99957713884419</v>
          </cell>
          <cell r="X235">
            <v>254.19</v>
          </cell>
          <cell r="Y235">
            <v>351.38</v>
          </cell>
        </row>
        <row r="236">
          <cell r="G236" t="str">
            <v xml:space="preserve"> CPR CX C/ 28</v>
          </cell>
          <cell r="H236">
            <v>201.71</v>
          </cell>
          <cell r="I236">
            <v>278.83999999999997</v>
          </cell>
          <cell r="J236">
            <v>181.7634545416</v>
          </cell>
          <cell r="K236">
            <v>251.26272399999999</v>
          </cell>
          <cell r="L236">
            <v>187.95</v>
          </cell>
          <cell r="M236">
            <v>259.81</v>
          </cell>
          <cell r="N236">
            <v>199.29</v>
          </cell>
          <cell r="O236">
            <v>275.49</v>
          </cell>
          <cell r="P236">
            <v>200.48743569000001</v>
          </cell>
          <cell r="Q236">
            <v>277.16211846692789</v>
          </cell>
          <cell r="R236">
            <v>206.75274999999999</v>
          </cell>
          <cell r="S236">
            <v>285.82354795274262</v>
          </cell>
          <cell r="T236">
            <v>199.29</v>
          </cell>
          <cell r="U236">
            <v>275.49</v>
          </cell>
          <cell r="V236">
            <v>200.48743569000001</v>
          </cell>
          <cell r="W236">
            <v>277.16211846692789</v>
          </cell>
          <cell r="X236">
            <v>204.21</v>
          </cell>
          <cell r="Y236">
            <v>282.29000000000002</v>
          </cell>
        </row>
        <row r="237">
          <cell r="G237" t="str">
            <v xml:space="preserve"> CPR CX C/ 42 - 6 semanas</v>
          </cell>
          <cell r="H237">
            <v>327.02999999999997</v>
          </cell>
          <cell r="I237">
            <v>452.07</v>
          </cell>
          <cell r="J237">
            <v>294.6844243818</v>
          </cell>
          <cell r="K237">
            <v>407.360277</v>
          </cell>
          <cell r="L237">
            <v>304.73</v>
          </cell>
          <cell r="M237">
            <v>421.25</v>
          </cell>
          <cell r="N237">
            <v>323.11</v>
          </cell>
          <cell r="O237">
            <v>446.65</v>
          </cell>
          <cell r="P237">
            <v>325.04787116999995</v>
          </cell>
          <cell r="Q237">
            <v>449.35961331733387</v>
          </cell>
          <cell r="R237">
            <v>335.20574999999997</v>
          </cell>
          <cell r="S237">
            <v>463.4022848990403</v>
          </cell>
          <cell r="T237">
            <v>323.11</v>
          </cell>
          <cell r="U237">
            <v>446.65</v>
          </cell>
          <cell r="V237">
            <v>325.04787116999995</v>
          </cell>
          <cell r="W237">
            <v>449.35961331733387</v>
          </cell>
          <cell r="X237">
            <v>331.09</v>
          </cell>
          <cell r="Y237">
            <v>457.69</v>
          </cell>
        </row>
        <row r="238">
          <cell r="G238" t="str">
            <v xml:space="preserve"> CPR CX C/ 56 - 8 semanas</v>
          </cell>
          <cell r="H238">
            <v>435.78</v>
          </cell>
          <cell r="I238">
            <v>602.41</v>
          </cell>
          <cell r="J238">
            <v>392.68441633340001</v>
          </cell>
          <cell r="K238">
            <v>542.83165099999997</v>
          </cell>
          <cell r="L238">
            <v>406.06</v>
          </cell>
          <cell r="M238">
            <v>561.32000000000005</v>
          </cell>
          <cell r="N238">
            <v>430.55</v>
          </cell>
          <cell r="O238">
            <v>595.17999999999995</v>
          </cell>
          <cell r="P238">
            <v>433.13873741999998</v>
          </cell>
          <cell r="Q238">
            <v>598.78889487639594</v>
          </cell>
          <cell r="R238">
            <v>446.67449999999991</v>
          </cell>
          <cell r="S238">
            <v>617.50129258264917</v>
          </cell>
          <cell r="T238">
            <v>430.55</v>
          </cell>
          <cell r="U238">
            <v>595.17999999999995</v>
          </cell>
          <cell r="V238">
            <v>433.13873741999998</v>
          </cell>
          <cell r="W238">
            <v>598.78889487639594</v>
          </cell>
          <cell r="X238">
            <v>441.18</v>
          </cell>
          <cell r="Y238">
            <v>609.87</v>
          </cell>
        </row>
        <row r="239">
          <cell r="G239" t="str">
            <v xml:space="preserve"> 15 MG + 90 MG CPR REV CT BL AL PLAS INC x 10</v>
          </cell>
          <cell r="H239">
            <v>11.97</v>
          </cell>
          <cell r="I239">
            <v>15.95</v>
          </cell>
          <cell r="J239">
            <v>10.397099053</v>
          </cell>
          <cell r="K239">
            <v>14.372544999999999</v>
          </cell>
          <cell r="L239">
            <v>11.04</v>
          </cell>
          <cell r="M239">
            <v>14.75</v>
          </cell>
          <cell r="N239">
            <v>11.8</v>
          </cell>
          <cell r="O239">
            <v>15.73</v>
          </cell>
          <cell r="P239">
            <v>11.886389550000001</v>
          </cell>
          <cell r="Q239">
            <v>15.840029144378613</v>
          </cell>
          <cell r="R239">
            <v>12.316555440000002</v>
          </cell>
          <cell r="S239">
            <v>16.39374552772809</v>
          </cell>
          <cell r="T239">
            <v>10.28</v>
          </cell>
          <cell r="U239">
            <v>14.21</v>
          </cell>
          <cell r="V239">
            <v>10.33790247</v>
          </cell>
          <cell r="W239">
            <v>14.291543703117959</v>
          </cell>
          <cell r="X239">
            <v>12.14</v>
          </cell>
          <cell r="Y239">
            <v>16.170000000000002</v>
          </cell>
        </row>
        <row r="240">
          <cell r="G240" t="str">
            <v xml:space="preserve"> 15 MG + 90 MG CPR REV CT BL AL PLAS INC x 30</v>
          </cell>
          <cell r="H240">
            <v>35.909999999999997</v>
          </cell>
          <cell r="I240">
            <v>47.84319263713116</v>
          </cell>
          <cell r="J240">
            <v>31.186859740439687</v>
          </cell>
          <cell r="K240">
            <v>43.11150088531889</v>
          </cell>
          <cell r="L240">
            <v>33.119999999999997</v>
          </cell>
          <cell r="M240">
            <v>44.241167795849449</v>
          </cell>
          <cell r="N240">
            <v>35.409999999999997</v>
          </cell>
          <cell r="O240">
            <v>47.19885901656825</v>
          </cell>
          <cell r="P240">
            <v>35.659168649999998</v>
          </cell>
          <cell r="Q240">
            <v>47.520087433135835</v>
          </cell>
          <cell r="R240">
            <v>36.949666319999999</v>
          </cell>
          <cell r="S240">
            <v>49.181236583184258</v>
          </cell>
          <cell r="T240">
            <v>30.83</v>
          </cell>
          <cell r="U240">
            <v>42.620666392021654</v>
          </cell>
          <cell r="V240">
            <v>31.013707409999995</v>
          </cell>
          <cell r="W240">
            <v>42.874631109353871</v>
          </cell>
          <cell r="X240">
            <v>36.42</v>
          </cell>
          <cell r="Y240">
            <v>48.49973100094283</v>
          </cell>
        </row>
        <row r="241">
          <cell r="G241" t="str">
            <v xml:space="preserve"> 15 MG + 90 MG CPR REV CT BL AL PLAS INC x 60</v>
          </cell>
          <cell r="H241">
            <v>64.87</v>
          </cell>
          <cell r="I241">
            <v>86.426842282670535</v>
          </cell>
          <cell r="J241">
            <v>56.337833232033496</v>
          </cell>
          <cell r="K241">
            <v>77.879227580914417</v>
          </cell>
          <cell r="L241">
            <v>59.82</v>
          </cell>
          <cell r="M241">
            <v>79.906601979097658</v>
          </cell>
          <cell r="N241">
            <v>63.97</v>
          </cell>
          <cell r="O241">
            <v>85.267184730016126</v>
          </cell>
          <cell r="P241">
            <v>64.41688305000001</v>
          </cell>
          <cell r="Q241">
            <v>85.843165463311678</v>
          </cell>
          <cell r="R241">
            <v>66.748116240000016</v>
          </cell>
          <cell r="S241">
            <v>88.84396594684388</v>
          </cell>
          <cell r="T241">
            <v>55.68</v>
          </cell>
          <cell r="U241">
            <v>76.974333594153933</v>
          </cell>
          <cell r="V241">
            <v>56.025040369999999</v>
          </cell>
          <cell r="W241">
            <v>77.451331664265837</v>
          </cell>
          <cell r="X241">
            <v>65.8</v>
          </cell>
          <cell r="Y241">
            <v>87.624445355904385</v>
          </cell>
        </row>
        <row r="242">
          <cell r="G242" t="str">
            <v xml:space="preserve"> DRG DISPLAY 100 BL AL PL INC x 01</v>
          </cell>
          <cell r="H242">
            <v>85.58</v>
          </cell>
          <cell r="I242">
            <v>114.01894808926998</v>
          </cell>
          <cell r="J242">
            <v>74.323905780752668</v>
          </cell>
          <cell r="K242">
            <v>102.74247412324118</v>
          </cell>
          <cell r="L242">
            <v>78.919736499999999</v>
          </cell>
          <cell r="M242">
            <v>105.41972538951464</v>
          </cell>
          <cell r="N242">
            <v>84.392834239999999</v>
          </cell>
          <cell r="O242">
            <v>112.48928227343615</v>
          </cell>
          <cell r="P242">
            <v>84.982223699999992</v>
          </cell>
          <cell r="Q242">
            <v>113.24893017342703</v>
          </cell>
          <cell r="R242">
            <v>88.057712160000008</v>
          </cell>
          <cell r="S242">
            <v>117.20774789164325</v>
          </cell>
          <cell r="T242">
            <v>73.465979840000003</v>
          </cell>
          <cell r="U242">
            <v>101.56240732804504</v>
          </cell>
          <cell r="V242">
            <v>73.911252579999996</v>
          </cell>
          <cell r="W242">
            <v>102.17797076966039</v>
          </cell>
          <cell r="X242">
            <v>86.801226599999993</v>
          </cell>
          <cell r="Y242">
            <v>115.59132731059535</v>
          </cell>
        </row>
        <row r="243">
          <cell r="G243" t="str">
            <v xml:space="preserve"> 7,0 MG ADULTO - CÁPS CART C/ 10</v>
          </cell>
          <cell r="H243">
            <v>53.58</v>
          </cell>
          <cell r="I243">
            <v>74.069999999999993</v>
          </cell>
          <cell r="J243">
            <v>53.58</v>
          </cell>
          <cell r="K243">
            <v>74.069999999999993</v>
          </cell>
          <cell r="L243">
            <v>49.93</v>
          </cell>
          <cell r="M243">
            <v>69.02</v>
          </cell>
          <cell r="N243">
            <v>52.94</v>
          </cell>
          <cell r="O243">
            <v>73.180000000000007</v>
          </cell>
          <cell r="P243">
            <v>53.255251619999996</v>
          </cell>
          <cell r="Q243">
            <v>73.622261203995805</v>
          </cell>
          <cell r="R243">
            <v>54.919499999999992</v>
          </cell>
          <cell r="S243">
            <v>75.922986958048426</v>
          </cell>
          <cell r="T243">
            <v>52.94</v>
          </cell>
          <cell r="U243">
            <v>73.180000000000007</v>
          </cell>
          <cell r="V243">
            <v>53.255251619999996</v>
          </cell>
          <cell r="W243">
            <v>73.622261203995805</v>
          </cell>
          <cell r="X243">
            <v>54.24</v>
          </cell>
          <cell r="Y243">
            <v>74.98</v>
          </cell>
        </row>
        <row r="244">
          <cell r="G244" t="str">
            <v xml:space="preserve"> 3,5 MG INFANTIL - CÁPS CART C/ 10</v>
          </cell>
          <cell r="H244">
            <v>36.19</v>
          </cell>
          <cell r="I244">
            <v>50.03</v>
          </cell>
          <cell r="J244">
            <v>36.19</v>
          </cell>
          <cell r="K244">
            <v>50.03</v>
          </cell>
          <cell r="L244">
            <v>33.72</v>
          </cell>
          <cell r="M244">
            <v>46.61</v>
          </cell>
          <cell r="N244">
            <v>35.76</v>
          </cell>
          <cell r="O244">
            <v>49.43</v>
          </cell>
          <cell r="P244">
            <v>35.97065241</v>
          </cell>
          <cell r="Q244">
            <v>49.727316778137521</v>
          </cell>
          <cell r="R244">
            <v>37.094749999999998</v>
          </cell>
          <cell r="S244">
            <v>51.281315752366048</v>
          </cell>
          <cell r="T244">
            <v>35.76</v>
          </cell>
          <cell r="U244">
            <v>49.43</v>
          </cell>
          <cell r="V244">
            <v>35.97065241</v>
          </cell>
          <cell r="W244">
            <v>49.727316778137521</v>
          </cell>
          <cell r="X244">
            <v>36.64</v>
          </cell>
          <cell r="Y244">
            <v>50.65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131"/>
  <sheetViews>
    <sheetView showGridLines="0" tabSelected="1" zoomScale="85" zoomScaleNormal="85" zoomScaleSheetLayoutView="100" workbookViewId="0">
      <pane ySplit="8" topLeftCell="A9" activePane="bottomLeft" state="frozen"/>
      <selection pane="bottomLeft" activeCell="O8" sqref="O8"/>
    </sheetView>
  </sheetViews>
  <sheetFormatPr defaultRowHeight="15" x14ac:dyDescent="0.25"/>
  <cols>
    <col min="1" max="1" width="0.85546875" customWidth="1"/>
    <col min="2" max="2" width="9.7109375" customWidth="1"/>
    <col min="3" max="3" width="9.28515625" bestFit="1" customWidth="1"/>
    <col min="4" max="4" width="12.85546875" customWidth="1"/>
    <col min="5" max="5" width="25.7109375" style="17" customWidth="1"/>
    <col min="6" max="6" width="9.28515625" bestFit="1" customWidth="1"/>
    <col min="7" max="7" width="15.140625" customWidth="1"/>
    <col min="8" max="8" width="8.7109375" bestFit="1" customWidth="1"/>
    <col min="9" max="9" width="36.140625" style="256" bestFit="1" customWidth="1"/>
    <col min="10" max="10" width="38.85546875" bestFit="1" customWidth="1"/>
    <col min="11" max="11" width="7.85546875" style="225" customWidth="1"/>
    <col min="12" max="12" width="11.28515625" customWidth="1"/>
    <col min="13" max="13" width="6.42578125" customWidth="1"/>
    <col min="14" max="14" width="7.5703125" style="284" customWidth="1"/>
    <col min="15" max="24" width="11.140625" style="323" customWidth="1"/>
    <col min="25" max="30" width="11.140625" style="260" customWidth="1"/>
  </cols>
  <sheetData>
    <row r="1" spans="2:30 16384:16384" ht="7.5" customHeight="1" x14ac:dyDescent="0.25">
      <c r="B1" s="1"/>
      <c r="F1" s="1"/>
      <c r="G1" s="1"/>
      <c r="H1" s="2"/>
      <c r="I1" s="2"/>
      <c r="J1" s="2"/>
      <c r="L1" s="2"/>
      <c r="M1" s="2"/>
      <c r="N1" s="273"/>
      <c r="O1" s="315"/>
      <c r="P1" s="315"/>
      <c r="Q1" s="315"/>
      <c r="R1" s="315"/>
      <c r="S1" s="315"/>
      <c r="T1" s="315"/>
      <c r="U1" s="315"/>
      <c r="V1" s="315"/>
      <c r="W1" s="315"/>
      <c r="X1" s="315"/>
    </row>
    <row r="2" spans="2:30 16384:16384" ht="14.25" customHeight="1" x14ac:dyDescent="0.25">
      <c r="B2" s="250" t="s">
        <v>1087</v>
      </c>
      <c r="C2" s="251"/>
      <c r="D2" s="251"/>
      <c r="E2" s="291"/>
      <c r="F2" s="251"/>
      <c r="G2" s="251"/>
      <c r="H2" s="251"/>
      <c r="I2" s="251"/>
      <c r="J2" s="251"/>
      <c r="K2" s="252"/>
      <c r="L2" s="251"/>
      <c r="M2" s="251"/>
      <c r="N2" s="281"/>
      <c r="O2" s="316"/>
      <c r="P2" s="316"/>
      <c r="Q2" s="317"/>
      <c r="R2" s="317"/>
      <c r="S2" s="317"/>
      <c r="T2" s="317"/>
      <c r="U2" s="317"/>
      <c r="V2" s="317"/>
      <c r="W2" s="317"/>
      <c r="X2" s="316"/>
      <c r="Y2" s="316"/>
      <c r="Z2" s="316"/>
      <c r="AA2" s="316"/>
      <c r="AB2" s="316"/>
      <c r="AC2" s="316"/>
      <c r="AD2" s="322"/>
    </row>
    <row r="3" spans="2:30 16384:16384" x14ac:dyDescent="0.25">
      <c r="B3" s="3" t="s">
        <v>1088</v>
      </c>
      <c r="C3" s="4"/>
      <c r="D3" s="4"/>
      <c r="E3" s="6"/>
      <c r="F3" s="4"/>
      <c r="G3" s="4"/>
      <c r="H3" s="4"/>
      <c r="I3" s="4"/>
      <c r="J3" s="4"/>
      <c r="K3" s="220"/>
      <c r="L3" s="5"/>
      <c r="M3" s="5"/>
      <c r="N3" s="282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28"/>
    </row>
    <row r="4" spans="2:30 16384:16384" x14ac:dyDescent="0.25">
      <c r="B4" s="248" t="s">
        <v>24</v>
      </c>
      <c r="C4" s="4"/>
      <c r="D4" s="4"/>
      <c r="E4" s="6"/>
      <c r="F4" s="6"/>
      <c r="G4" s="7"/>
      <c r="H4" s="8"/>
      <c r="I4" s="8"/>
      <c r="J4" s="13"/>
      <c r="K4" s="13"/>
      <c r="L4" s="13"/>
      <c r="M4" s="8"/>
      <c r="N4" s="274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28"/>
    </row>
    <row r="5" spans="2:30 16384:16384" x14ac:dyDescent="0.25">
      <c r="B5" s="257" t="s">
        <v>1086</v>
      </c>
      <c r="C5" s="1"/>
      <c r="D5" s="1"/>
      <c r="E5" s="292"/>
      <c r="F5" s="258"/>
      <c r="G5" s="259"/>
      <c r="H5" s="1"/>
      <c r="I5" s="1"/>
      <c r="J5" s="13"/>
      <c r="K5" s="13"/>
      <c r="L5" s="13"/>
      <c r="M5" s="1"/>
      <c r="N5" s="275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28"/>
    </row>
    <row r="6" spans="2:30 16384:16384" s="13" customFormat="1" x14ac:dyDescent="0.25">
      <c r="B6" s="268"/>
      <c r="C6" s="249"/>
      <c r="D6" s="249"/>
      <c r="E6" s="293"/>
      <c r="F6" s="269"/>
      <c r="G6" s="270"/>
      <c r="H6" s="249"/>
      <c r="I6" s="249"/>
      <c r="J6" s="249"/>
      <c r="K6" s="271"/>
      <c r="L6" s="249"/>
      <c r="M6" s="249"/>
      <c r="N6" s="276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28"/>
    </row>
    <row r="7" spans="2:30 16384:16384" s="260" customFormat="1" ht="15.75" customHeight="1" x14ac:dyDescent="0.25">
      <c r="B7" s="329" t="s">
        <v>25</v>
      </c>
      <c r="C7" s="329" t="s">
        <v>23</v>
      </c>
      <c r="D7" s="329" t="s">
        <v>830</v>
      </c>
      <c r="E7" s="331" t="s">
        <v>1089</v>
      </c>
      <c r="F7" s="329" t="s">
        <v>26</v>
      </c>
      <c r="G7" s="330" t="s">
        <v>27</v>
      </c>
      <c r="H7" s="329" t="s">
        <v>829</v>
      </c>
      <c r="I7" s="329" t="s">
        <v>924</v>
      </c>
      <c r="J7" s="329" t="s">
        <v>28</v>
      </c>
      <c r="K7" s="289"/>
      <c r="L7" s="289" t="s">
        <v>30</v>
      </c>
      <c r="M7" s="261"/>
      <c r="N7" s="283"/>
      <c r="O7" s="290">
        <v>0.18</v>
      </c>
      <c r="P7" s="290"/>
      <c r="Q7" s="290" t="s">
        <v>1115</v>
      </c>
      <c r="R7" s="290"/>
      <c r="S7" s="290">
        <v>0.12</v>
      </c>
      <c r="T7" s="290"/>
      <c r="U7" s="290">
        <v>0.17</v>
      </c>
      <c r="V7" s="290"/>
      <c r="W7" s="290">
        <v>0.17499999999999999</v>
      </c>
      <c r="X7" s="290"/>
      <c r="Y7" s="290">
        <v>0.2</v>
      </c>
      <c r="Z7" s="290"/>
      <c r="AA7" s="290" t="s">
        <v>31</v>
      </c>
      <c r="AB7" s="290"/>
      <c r="AC7" s="290" t="s">
        <v>1116</v>
      </c>
      <c r="AD7" s="283"/>
    </row>
    <row r="8" spans="2:30 16384:16384" ht="27.75" customHeight="1" x14ac:dyDescent="0.25">
      <c r="B8" s="329"/>
      <c r="C8" s="329"/>
      <c r="D8" s="329"/>
      <c r="E8" s="332"/>
      <c r="F8" s="329"/>
      <c r="G8" s="330"/>
      <c r="H8" s="329"/>
      <c r="I8" s="329"/>
      <c r="J8" s="329"/>
      <c r="K8" s="272" t="s">
        <v>29</v>
      </c>
      <c r="L8" s="254" t="s">
        <v>828</v>
      </c>
      <c r="M8" s="253" t="s">
        <v>1092</v>
      </c>
      <c r="N8" s="277" t="s">
        <v>1085</v>
      </c>
      <c r="O8" s="314" t="s">
        <v>1117</v>
      </c>
      <c r="P8" s="314" t="s">
        <v>1118</v>
      </c>
      <c r="Q8" s="314" t="s">
        <v>1117</v>
      </c>
      <c r="R8" s="314" t="s">
        <v>1118</v>
      </c>
      <c r="S8" s="314" t="s">
        <v>1117</v>
      </c>
      <c r="T8" s="314" t="s">
        <v>1118</v>
      </c>
      <c r="U8" s="314" t="s">
        <v>1117</v>
      </c>
      <c r="V8" s="314" t="s">
        <v>1118</v>
      </c>
      <c r="W8" s="314" t="s">
        <v>1117</v>
      </c>
      <c r="X8" s="314" t="s">
        <v>1118</v>
      </c>
      <c r="Y8" s="314" t="s">
        <v>1117</v>
      </c>
      <c r="Z8" s="314" t="s">
        <v>1118</v>
      </c>
      <c r="AA8" s="314" t="s">
        <v>1117</v>
      </c>
      <c r="AB8" s="314" t="s">
        <v>1118</v>
      </c>
      <c r="AC8" s="314" t="s">
        <v>1117</v>
      </c>
      <c r="AD8" s="314" t="s">
        <v>1118</v>
      </c>
    </row>
    <row r="9" spans="2:30 16384:16384" s="287" customFormat="1" ht="15.75" customHeight="1" x14ac:dyDescent="0.25">
      <c r="B9" s="230" t="s">
        <v>32</v>
      </c>
      <c r="C9" s="230" t="s">
        <v>33</v>
      </c>
      <c r="D9" s="230" t="s">
        <v>832</v>
      </c>
      <c r="E9" s="294" t="s">
        <v>1090</v>
      </c>
      <c r="F9" s="230">
        <v>6033367</v>
      </c>
      <c r="G9" s="230">
        <v>7896641805691</v>
      </c>
      <c r="H9" s="222" t="s">
        <v>834</v>
      </c>
      <c r="I9" s="222" t="s">
        <v>845</v>
      </c>
      <c r="J9" s="222" t="s">
        <v>38</v>
      </c>
      <c r="K9" s="226">
        <v>4</v>
      </c>
      <c r="L9" s="231" t="s">
        <v>35</v>
      </c>
      <c r="M9" s="232">
        <v>5</v>
      </c>
      <c r="N9" s="278">
        <f>VLOOKUP(G9,[2]Comercial!$D$16:$Z$244,23,0)</f>
        <v>12.5</v>
      </c>
      <c r="O9" s="319">
        <f>VLOOKUP($G9,[2]Comercial!$D$16:$Y$244,5,0)</f>
        <v>221.57</v>
      </c>
      <c r="P9" s="319">
        <f>VLOOKUP($G9,[2]Comercial!$D$16:$Y$244,6,0)</f>
        <v>295.19</v>
      </c>
      <c r="Q9" s="319">
        <f>VLOOKUP($G9,[2]Comercial!$D$16:$Y$244,7,0)</f>
        <v>192.52593969</v>
      </c>
      <c r="R9" s="319">
        <f>VLOOKUP($G9,[2]Comercial!$D$16:$Y$244,8,0)</f>
        <v>266.1558172993179</v>
      </c>
      <c r="S9" s="319">
        <f>VLOOKUP($G9,[2]Comercial!$D$16:$Y$244,9,0)</f>
        <v>204.33</v>
      </c>
      <c r="T9" s="319">
        <f>VLOOKUP($G9,[2]Comercial!$D$16:$Y$244,10,0)</f>
        <v>272.95</v>
      </c>
      <c r="U9" s="319">
        <f>VLOOKUP($G9,[2]Comercial!$D$16:$Y$244,11,0)</f>
        <v>218.49</v>
      </c>
      <c r="V9" s="319">
        <f>VLOOKUP($G9,[2]Comercial!$D$16:$Y$244,12,0)</f>
        <v>291.24</v>
      </c>
      <c r="W9" s="319">
        <f>VLOOKUP($G9,[2]Comercial!$D$16:$Y$244,13,0)</f>
        <v>220.02233354999998</v>
      </c>
      <c r="X9" s="319">
        <f>VLOOKUP($G9,[2]Comercial!$D$16:$Y$244,14,0)</f>
        <v>293.20595300918706</v>
      </c>
      <c r="Y9" s="319">
        <f>VLOOKUP($G9,[2]Comercial!$D$16:$Y$244,15,0)</f>
        <v>227.98489464000002</v>
      </c>
      <c r="Z9" s="319">
        <f>VLOOKUP($G9,[2]Comercial!$D$16:$Y$244,16,0)</f>
        <v>303.45548843598266</v>
      </c>
      <c r="AA9" s="319">
        <f>VLOOKUP($G9,[2]Comercial!$D$16:$Y$244,17,0)</f>
        <v>190.2</v>
      </c>
      <c r="AB9" s="319">
        <f>VLOOKUP($G9,[2]Comercial!$D$16:$Y$244,18,0)</f>
        <v>262.93</v>
      </c>
      <c r="AC9" s="319">
        <f>VLOOKUP($G9,[2]Comercial!$D$16:$Y$244,19,0)</f>
        <v>191.35915206999999</v>
      </c>
      <c r="AD9" s="319">
        <f>VLOOKUP($G9,[2]Comercial!$D$16:$Y$244,20,0)</f>
        <v>264.54280186297797</v>
      </c>
      <c r="XFD9"/>
    </row>
    <row r="10" spans="2:30 16384:16384" s="287" customFormat="1" ht="15.75" customHeight="1" x14ac:dyDescent="0.25">
      <c r="B10" s="233" t="s">
        <v>32</v>
      </c>
      <c r="C10" s="233" t="s">
        <v>33</v>
      </c>
      <c r="D10" s="233" t="s">
        <v>832</v>
      </c>
      <c r="E10" s="295" t="s">
        <v>1090</v>
      </c>
      <c r="F10" s="233">
        <v>6088052</v>
      </c>
      <c r="G10" s="233">
        <v>7896641805691</v>
      </c>
      <c r="H10" s="223" t="s">
        <v>834</v>
      </c>
      <c r="I10" s="223" t="s">
        <v>842</v>
      </c>
      <c r="J10" s="223" t="s">
        <v>926</v>
      </c>
      <c r="K10" s="227">
        <v>4</v>
      </c>
      <c r="L10" s="234" t="s">
        <v>35</v>
      </c>
      <c r="M10" s="235">
        <v>2</v>
      </c>
      <c r="N10" s="279">
        <f>VLOOKUP(G10,[2]Comercial!$D$16:$Z$244,23,0)</f>
        <v>12.5</v>
      </c>
      <c r="O10" s="320">
        <f>VLOOKUP($G10,[2]Comercial!$D$16:$Y$244,5,0)</f>
        <v>221.57</v>
      </c>
      <c r="P10" s="320">
        <f>VLOOKUP($G10,[2]Comercial!$D$16:$Y$244,6,0)</f>
        <v>295.19</v>
      </c>
      <c r="Q10" s="320">
        <f>VLOOKUP($G10,[2]Comercial!$D$16:$Y$244,7,0)</f>
        <v>192.52593969</v>
      </c>
      <c r="R10" s="320">
        <f>VLOOKUP($G10,[2]Comercial!$D$16:$Y$244,8,0)</f>
        <v>266.1558172993179</v>
      </c>
      <c r="S10" s="320">
        <f>VLOOKUP($G10,[2]Comercial!$D$16:$Y$244,9,0)</f>
        <v>204.33</v>
      </c>
      <c r="T10" s="320">
        <f>VLOOKUP($G10,[2]Comercial!$D$16:$Y$244,10,0)</f>
        <v>272.95</v>
      </c>
      <c r="U10" s="320">
        <f>VLOOKUP($G10,[2]Comercial!$D$16:$Y$244,11,0)</f>
        <v>218.49</v>
      </c>
      <c r="V10" s="320">
        <f>VLOOKUP($G10,[2]Comercial!$D$16:$Y$244,12,0)</f>
        <v>291.24</v>
      </c>
      <c r="W10" s="320">
        <f>VLOOKUP($G10,[2]Comercial!$D$16:$Y$244,13,0)</f>
        <v>220.02233354999998</v>
      </c>
      <c r="X10" s="320">
        <f>VLOOKUP($G10,[2]Comercial!$D$16:$Y$244,14,0)</f>
        <v>293.20595300918706</v>
      </c>
      <c r="Y10" s="320">
        <f>VLOOKUP($G10,[2]Comercial!$D$16:$Y$244,15,0)</f>
        <v>227.98489464000002</v>
      </c>
      <c r="Z10" s="320">
        <f>VLOOKUP($G10,[2]Comercial!$D$16:$Y$244,16,0)</f>
        <v>303.45548843598266</v>
      </c>
      <c r="AA10" s="320">
        <f>VLOOKUP($G10,[2]Comercial!$D$16:$Y$244,17,0)</f>
        <v>190.2</v>
      </c>
      <c r="AB10" s="320">
        <f>VLOOKUP($G10,[2]Comercial!$D$16:$Y$244,18,0)</f>
        <v>262.93</v>
      </c>
      <c r="AC10" s="320">
        <f>VLOOKUP($G10,[2]Comercial!$D$16:$Y$244,19,0)</f>
        <v>191.35915206999999</v>
      </c>
      <c r="AD10" s="320">
        <f>VLOOKUP($G10,[2]Comercial!$D$16:$Y$244,20,0)</f>
        <v>264.54280186297797</v>
      </c>
    </row>
    <row r="11" spans="2:30 16384:16384" s="287" customFormat="1" ht="15.75" customHeight="1" x14ac:dyDescent="0.25">
      <c r="B11" s="233" t="s">
        <v>32</v>
      </c>
      <c r="C11" s="233" t="s">
        <v>33</v>
      </c>
      <c r="D11" s="233" t="s">
        <v>832</v>
      </c>
      <c r="E11" s="295" t="s">
        <v>1090</v>
      </c>
      <c r="F11" s="233">
        <v>6033322</v>
      </c>
      <c r="G11" s="233">
        <v>7896641805691</v>
      </c>
      <c r="H11" s="223" t="s">
        <v>834</v>
      </c>
      <c r="I11" s="223" t="s">
        <v>1070</v>
      </c>
      <c r="J11" s="223" t="s">
        <v>36</v>
      </c>
      <c r="K11" s="227">
        <v>4</v>
      </c>
      <c r="L11" s="234" t="s">
        <v>35</v>
      </c>
      <c r="M11" s="235">
        <v>5</v>
      </c>
      <c r="N11" s="279">
        <f>VLOOKUP(G11,[2]Comercial!$D$16:$Z$244,23,0)</f>
        <v>12.5</v>
      </c>
      <c r="O11" s="320">
        <f>VLOOKUP($G11,[2]Comercial!$D$16:$Y$244,5,0)</f>
        <v>221.57</v>
      </c>
      <c r="P11" s="320">
        <f>VLOOKUP($G11,[2]Comercial!$D$16:$Y$244,6,0)</f>
        <v>295.19</v>
      </c>
      <c r="Q11" s="320">
        <f>VLOOKUP($G11,[2]Comercial!$D$16:$Y$244,7,0)</f>
        <v>192.52593969</v>
      </c>
      <c r="R11" s="320">
        <f>VLOOKUP($G11,[2]Comercial!$D$16:$Y$244,8,0)</f>
        <v>266.1558172993179</v>
      </c>
      <c r="S11" s="320">
        <f>VLOOKUP($G11,[2]Comercial!$D$16:$Y$244,9,0)</f>
        <v>204.33</v>
      </c>
      <c r="T11" s="320">
        <f>VLOOKUP($G11,[2]Comercial!$D$16:$Y$244,10,0)</f>
        <v>272.95</v>
      </c>
      <c r="U11" s="320">
        <f>VLOOKUP($G11,[2]Comercial!$D$16:$Y$244,11,0)</f>
        <v>218.49</v>
      </c>
      <c r="V11" s="320">
        <f>VLOOKUP($G11,[2]Comercial!$D$16:$Y$244,12,0)</f>
        <v>291.24</v>
      </c>
      <c r="W11" s="320">
        <f>VLOOKUP($G11,[2]Comercial!$D$16:$Y$244,13,0)</f>
        <v>220.02233354999998</v>
      </c>
      <c r="X11" s="320">
        <f>VLOOKUP($G11,[2]Comercial!$D$16:$Y$244,14,0)</f>
        <v>293.20595300918706</v>
      </c>
      <c r="Y11" s="320">
        <f>VLOOKUP($G11,[2]Comercial!$D$16:$Y$244,15,0)</f>
        <v>227.98489464000002</v>
      </c>
      <c r="Z11" s="320">
        <f>VLOOKUP($G11,[2]Comercial!$D$16:$Y$244,16,0)</f>
        <v>303.45548843598266</v>
      </c>
      <c r="AA11" s="320">
        <f>VLOOKUP($G11,[2]Comercial!$D$16:$Y$244,17,0)</f>
        <v>190.2</v>
      </c>
      <c r="AB11" s="320">
        <f>VLOOKUP($G11,[2]Comercial!$D$16:$Y$244,18,0)</f>
        <v>262.93</v>
      </c>
      <c r="AC11" s="320">
        <f>VLOOKUP($G11,[2]Comercial!$D$16:$Y$244,19,0)</f>
        <v>191.35915206999999</v>
      </c>
      <c r="AD11" s="320">
        <f>VLOOKUP($G11,[2]Comercial!$D$16:$Y$244,20,0)</f>
        <v>264.54280186297797</v>
      </c>
    </row>
    <row r="12" spans="2:30 16384:16384" s="288" customFormat="1" x14ac:dyDescent="0.25">
      <c r="B12" s="233" t="s">
        <v>32</v>
      </c>
      <c r="C12" s="233" t="s">
        <v>33</v>
      </c>
      <c r="D12" s="233" t="s">
        <v>832</v>
      </c>
      <c r="E12" s="295" t="s">
        <v>1090</v>
      </c>
      <c r="F12" s="233">
        <v>6033350</v>
      </c>
      <c r="G12" s="233">
        <v>7896641805691</v>
      </c>
      <c r="H12" s="223" t="s">
        <v>834</v>
      </c>
      <c r="I12" s="223" t="s">
        <v>915</v>
      </c>
      <c r="J12" s="223" t="s">
        <v>16</v>
      </c>
      <c r="K12" s="227">
        <v>4</v>
      </c>
      <c r="L12" s="234" t="s">
        <v>37</v>
      </c>
      <c r="M12" s="235">
        <v>3</v>
      </c>
      <c r="N12" s="279">
        <f>VLOOKUP(G12,[2]Comercial!$D$16:$Z$244,23,0)</f>
        <v>12.5</v>
      </c>
      <c r="O12" s="320">
        <f>VLOOKUP($G12,[2]Comercial!$D$16:$Y$244,5,0)</f>
        <v>221.57</v>
      </c>
      <c r="P12" s="320">
        <f>VLOOKUP($G12,[2]Comercial!$D$16:$Y$244,6,0)</f>
        <v>295.19</v>
      </c>
      <c r="Q12" s="320">
        <f>VLOOKUP($G12,[2]Comercial!$D$16:$Y$244,7,0)</f>
        <v>192.52593969</v>
      </c>
      <c r="R12" s="320">
        <f>VLOOKUP($G12,[2]Comercial!$D$16:$Y$244,8,0)</f>
        <v>266.1558172993179</v>
      </c>
      <c r="S12" s="320">
        <f>VLOOKUP($G12,[2]Comercial!$D$16:$Y$244,9,0)</f>
        <v>204.33</v>
      </c>
      <c r="T12" s="320">
        <f>VLOOKUP($G12,[2]Comercial!$D$16:$Y$244,10,0)</f>
        <v>272.95</v>
      </c>
      <c r="U12" s="320">
        <f>VLOOKUP($G12,[2]Comercial!$D$16:$Y$244,11,0)</f>
        <v>218.49</v>
      </c>
      <c r="V12" s="320">
        <f>VLOOKUP($G12,[2]Comercial!$D$16:$Y$244,12,0)</f>
        <v>291.24</v>
      </c>
      <c r="W12" s="320">
        <f>VLOOKUP($G12,[2]Comercial!$D$16:$Y$244,13,0)</f>
        <v>220.02233354999998</v>
      </c>
      <c r="X12" s="320">
        <f>VLOOKUP($G12,[2]Comercial!$D$16:$Y$244,14,0)</f>
        <v>293.20595300918706</v>
      </c>
      <c r="Y12" s="320">
        <f>VLOOKUP($G12,[2]Comercial!$D$16:$Y$244,15,0)</f>
        <v>227.98489464000002</v>
      </c>
      <c r="Z12" s="320">
        <f>VLOOKUP($G12,[2]Comercial!$D$16:$Y$244,16,0)</f>
        <v>303.45548843598266</v>
      </c>
      <c r="AA12" s="320">
        <f>VLOOKUP($G12,[2]Comercial!$D$16:$Y$244,17,0)</f>
        <v>190.2</v>
      </c>
      <c r="AB12" s="320">
        <f>VLOOKUP($G12,[2]Comercial!$D$16:$Y$244,18,0)</f>
        <v>262.93</v>
      </c>
      <c r="AC12" s="320">
        <f>VLOOKUP($G12,[2]Comercial!$D$16:$Y$244,19,0)</f>
        <v>191.35915206999999</v>
      </c>
      <c r="AD12" s="320">
        <f>VLOOKUP($G12,[2]Comercial!$D$16:$Y$244,20,0)</f>
        <v>264.54280186297797</v>
      </c>
    </row>
    <row r="13" spans="2:30 16384:16384" s="288" customFormat="1" x14ac:dyDescent="0.25">
      <c r="B13" s="233" t="s">
        <v>32</v>
      </c>
      <c r="C13" s="233" t="s">
        <v>33</v>
      </c>
      <c r="D13" s="233" t="s">
        <v>832</v>
      </c>
      <c r="E13" s="295" t="s">
        <v>1090</v>
      </c>
      <c r="F13" s="233">
        <v>6033323</v>
      </c>
      <c r="G13" s="233">
        <v>7896641805684</v>
      </c>
      <c r="H13" s="223" t="s">
        <v>834</v>
      </c>
      <c r="I13" s="223" t="s">
        <v>844</v>
      </c>
      <c r="J13" s="223" t="s">
        <v>34</v>
      </c>
      <c r="K13" s="227">
        <v>8</v>
      </c>
      <c r="L13" s="234" t="s">
        <v>35</v>
      </c>
      <c r="M13" s="235">
        <v>5</v>
      </c>
      <c r="N13" s="279">
        <f>VLOOKUP(G13,[2]Comercial!$D$16:$Z$244,23,0)</f>
        <v>12.5</v>
      </c>
      <c r="O13" s="320">
        <f>VLOOKUP($G13,[2]Comercial!$D$16:$Y$244,5,0)</f>
        <v>182</v>
      </c>
      <c r="P13" s="320">
        <f>VLOOKUP($G13,[2]Comercial!$D$16:$Y$244,6,0)</f>
        <v>242.47</v>
      </c>
      <c r="Q13" s="320">
        <f>VLOOKUP($G13,[2]Comercial!$D$16:$Y$244,7,0)</f>
        <v>158.14289400000001</v>
      </c>
      <c r="R13" s="320">
        <f>VLOOKUP($G13,[2]Comercial!$D$16:$Y$244,8,0)</f>
        <v>218.62327367638159</v>
      </c>
      <c r="S13" s="320">
        <f>VLOOKUP($G13,[2]Comercial!$D$16:$Y$244,9,0)</f>
        <v>167.84</v>
      </c>
      <c r="T13" s="320">
        <f>VLOOKUP($G13,[2]Comercial!$D$16:$Y$244,10,0)</f>
        <v>224.21</v>
      </c>
      <c r="U13" s="320">
        <f>VLOOKUP($G13,[2]Comercial!$D$16:$Y$244,11,0)</f>
        <v>179.47</v>
      </c>
      <c r="V13" s="320">
        <f>VLOOKUP($G13,[2]Comercial!$D$16:$Y$244,12,0)</f>
        <v>239.23</v>
      </c>
      <c r="W13" s="320">
        <f>VLOOKUP($G13,[2]Comercial!$D$16:$Y$244,13,0)</f>
        <v>180.72872999999998</v>
      </c>
      <c r="X13" s="320">
        <f>VLOOKUP($G13,[2]Comercial!$D$16:$Y$244,14,0)</f>
        <v>240.84254839406077</v>
      </c>
      <c r="Y13" s="320">
        <f>VLOOKUP($G13,[2]Comercial!$D$16:$Y$244,15,0)</f>
        <v>187.26926400000002</v>
      </c>
      <c r="Z13" s="320">
        <f>VLOOKUP($G13,[2]Comercial!$D$16:$Y$244,16,0)</f>
        <v>249.2616279069768</v>
      </c>
      <c r="AA13" s="320">
        <f>VLOOKUP($G13,[2]Comercial!$D$16:$Y$244,17,0)</f>
        <v>156.22999999999999</v>
      </c>
      <c r="AB13" s="320">
        <f>VLOOKUP($G13,[2]Comercial!$D$16:$Y$244,18,0)</f>
        <v>215.97</v>
      </c>
      <c r="AC13" s="320">
        <f>VLOOKUP($G13,[2]Comercial!$D$16:$Y$244,19,0)</f>
        <v>157.184482</v>
      </c>
      <c r="AD13" s="320">
        <f>VLOOKUP($G13,[2]Comercial!$D$16:$Y$244,20,0)</f>
        <v>217.29832531056547</v>
      </c>
    </row>
    <row r="14" spans="2:30 16384:16384" s="288" customFormat="1" x14ac:dyDescent="0.25">
      <c r="B14" s="233" t="s">
        <v>32</v>
      </c>
      <c r="C14" s="233" t="s">
        <v>33</v>
      </c>
      <c r="D14" s="233" t="s">
        <v>832</v>
      </c>
      <c r="E14" s="295" t="s">
        <v>1101</v>
      </c>
      <c r="F14" s="233">
        <v>6102199</v>
      </c>
      <c r="G14" s="233">
        <v>7896641810275</v>
      </c>
      <c r="H14" s="223" t="s">
        <v>1083</v>
      </c>
      <c r="I14" s="223" t="s">
        <v>842</v>
      </c>
      <c r="J14" s="223" t="s">
        <v>1082</v>
      </c>
      <c r="K14" s="227">
        <v>12</v>
      </c>
      <c r="L14" s="234" t="s">
        <v>35</v>
      </c>
      <c r="M14" s="235">
        <v>7</v>
      </c>
      <c r="N14" s="279">
        <f>VLOOKUP(G14,[2]Comercial!$D$16:$Z$244,23,0)</f>
        <v>12.5</v>
      </c>
      <c r="O14" s="327">
        <f>VLOOKUP($G14,[2]Comercial!$D$16:$Y$244,5,0)</f>
        <v>15850.11</v>
      </c>
      <c r="P14" s="327">
        <f>VLOOKUP($G14,[2]Comercial!$D$16:$Y$244,6,0)</f>
        <v>21117.233808123616</v>
      </c>
      <c r="Q14" s="327">
        <f>VLOOKUP($G14,[2]Comercial!$D$16:$Y$244,7,0)</f>
        <v>13772.430030870002</v>
      </c>
      <c r="R14" s="327">
        <f>VLOOKUP($G14,[2]Comercial!$D$16:$Y$244,8,0)</f>
        <v>19039.576573245893</v>
      </c>
      <c r="S14" s="327">
        <f>VLOOKUP($G14,[2]Comercial!$D$16:$Y$244,9,0)</f>
        <v>14616.97</v>
      </c>
      <c r="T14" s="327">
        <f>VLOOKUP($G14,[2]Comercial!$D$16:$Y$244,10,0)</f>
        <v>19525.115411742077</v>
      </c>
      <c r="U14" s="327">
        <f>VLOOKUP($G14,[2]Comercial!$D$16:$Y$244,11,0)</f>
        <v>15629.79</v>
      </c>
      <c r="V14" s="327">
        <f>VLOOKUP($G14,[2]Comercial!$D$16:$Y$244,12,0)</f>
        <v>20833.331111792388</v>
      </c>
      <c r="W14" s="327">
        <f>VLOOKUP($G14,[2]Comercial!$D$16:$Y$244,13,0)</f>
        <v>15739.396981650001</v>
      </c>
      <c r="X14" s="327">
        <f>VLOOKUP($G14,[2]Comercial!$D$16:$Y$244,14,0)</f>
        <v>20974.62024574828</v>
      </c>
      <c r="Y14" s="327">
        <f>VLOOKUP($G14,[2]Comercial!$D$16:$Y$244,15,0)</f>
        <v>16309.002384720003</v>
      </c>
      <c r="Z14" s="327">
        <f>VLOOKUP($G14,[2]Comercial!$D$16:$Y$244,16,0)</f>
        <v>21707.825390684902</v>
      </c>
      <c r="AA14" s="327">
        <f>VLOOKUP($G14,[2]Comercial!$D$16:$Y$244,17,0)</f>
        <v>13605.73</v>
      </c>
      <c r="AB14" s="327">
        <f>VLOOKUP($G14,[2]Comercial!$D$16:$Y$244,18,0)</f>
        <v>18809.123559841741</v>
      </c>
      <c r="AC14" s="327">
        <f>VLOOKUP($G14,[2]Comercial!$D$16:$Y$244,19,0)</f>
        <v>13688.96335161</v>
      </c>
      <c r="AD14" s="327">
        <f>VLOOKUP($G14,[2]Comercial!$D$16:$Y$244,20,0)</f>
        <v>18924.188785649709</v>
      </c>
    </row>
    <row r="15" spans="2:30 16384:16384" s="288" customFormat="1" x14ac:dyDescent="0.25">
      <c r="B15" s="233" t="s">
        <v>32</v>
      </c>
      <c r="C15" s="233" t="s">
        <v>40</v>
      </c>
      <c r="D15" s="233" t="s">
        <v>832</v>
      </c>
      <c r="E15" s="295" t="s">
        <v>1090</v>
      </c>
      <c r="F15" s="233">
        <v>6033325</v>
      </c>
      <c r="G15" s="233">
        <v>7896641805714</v>
      </c>
      <c r="H15" s="223" t="s">
        <v>835</v>
      </c>
      <c r="I15" s="223" t="s">
        <v>1073</v>
      </c>
      <c r="J15" s="223" t="s">
        <v>14</v>
      </c>
      <c r="K15" s="227">
        <v>30</v>
      </c>
      <c r="L15" s="234" t="s">
        <v>35</v>
      </c>
      <c r="M15" s="235">
        <v>5</v>
      </c>
      <c r="N15" s="279">
        <f>VLOOKUP(G15,[2]Comercial!$D$16:$Z$244,23,0)</f>
        <v>12.5</v>
      </c>
      <c r="O15" s="320">
        <f>VLOOKUP($G15,[2]Comercial!$D$16:$Y$244,5,0)</f>
        <v>94.11</v>
      </c>
      <c r="P15" s="320">
        <f>VLOOKUP($G15,[2]Comercial!$D$16:$Y$244,6,0)</f>
        <v>130.09</v>
      </c>
      <c r="Q15" s="320">
        <f>VLOOKUP($G15,[2]Comercial!$D$16:$Y$244,7,0)</f>
        <v>94.11</v>
      </c>
      <c r="R15" s="320">
        <f>VLOOKUP($G15,[2]Comercial!$D$16:$Y$244,8,0)</f>
        <v>130.09</v>
      </c>
      <c r="S15" s="320">
        <f>VLOOKUP($G15,[2]Comercial!$D$16:$Y$244,9,0)</f>
        <v>87.69</v>
      </c>
      <c r="T15" s="320">
        <f>VLOOKUP($G15,[2]Comercial!$D$16:$Y$244,10,0)</f>
        <v>121.22</v>
      </c>
      <c r="U15" s="320">
        <f>VLOOKUP($G15,[2]Comercial!$D$16:$Y$244,11,0)</f>
        <v>92.98</v>
      </c>
      <c r="V15" s="320">
        <f>VLOOKUP($G15,[2]Comercial!$D$16:$Y$244,12,0)</f>
        <v>128.53</v>
      </c>
      <c r="W15" s="320">
        <f>VLOOKUP($G15,[2]Comercial!$D$16:$Y$244,13,0)</f>
        <v>93.539599289999998</v>
      </c>
      <c r="X15" s="320">
        <f>VLOOKUP($G15,[2]Comercial!$D$16:$Y$244,14,0)</f>
        <v>129.31300862090418</v>
      </c>
      <c r="Y15" s="320">
        <f>VLOOKUP($G15,[2]Comercial!$D$16:$Y$244,15,0)</f>
        <v>96.462749999999986</v>
      </c>
      <c r="Z15" s="320">
        <f>VLOOKUP($G15,[2]Comercial!$D$16:$Y$244,16,0)</f>
        <v>133.35409299406379</v>
      </c>
      <c r="AA15" s="320">
        <f>VLOOKUP($G15,[2]Comercial!$D$16:$Y$244,17,0)</f>
        <v>92.98</v>
      </c>
      <c r="AB15" s="320">
        <f>VLOOKUP($G15,[2]Comercial!$D$16:$Y$244,18,0)</f>
        <v>128.53</v>
      </c>
      <c r="AC15" s="320">
        <f>VLOOKUP($G15,[2]Comercial!$D$16:$Y$244,19,0)</f>
        <v>93.539599289999998</v>
      </c>
      <c r="AD15" s="320">
        <f>VLOOKUP($G15,[2]Comercial!$D$16:$Y$244,20,0)</f>
        <v>129.31300862090418</v>
      </c>
    </row>
    <row r="16" spans="2:30 16384:16384" s="288" customFormat="1" x14ac:dyDescent="0.25">
      <c r="B16" s="233" t="s">
        <v>32</v>
      </c>
      <c r="C16" s="233" t="s">
        <v>33</v>
      </c>
      <c r="D16" s="233" t="s">
        <v>832</v>
      </c>
      <c r="E16" s="295" t="s">
        <v>1090</v>
      </c>
      <c r="F16" s="233">
        <v>6033324</v>
      </c>
      <c r="G16" s="233">
        <v>7896641805677</v>
      </c>
      <c r="H16" s="223" t="s">
        <v>834</v>
      </c>
      <c r="I16" s="223" t="s">
        <v>843</v>
      </c>
      <c r="J16" s="223" t="s">
        <v>39</v>
      </c>
      <c r="K16" s="227">
        <v>32</v>
      </c>
      <c r="L16" s="234" t="s">
        <v>35</v>
      </c>
      <c r="M16" s="235">
        <v>5</v>
      </c>
      <c r="N16" s="279">
        <f>VLOOKUP(G16,[2]Comercial!$D$16:$Z$244,23,0)</f>
        <v>12.5</v>
      </c>
      <c r="O16" s="320">
        <f>VLOOKUP($G16,[2]Comercial!$D$16:$Y$244,5,0)</f>
        <v>19.77</v>
      </c>
      <c r="P16" s="320">
        <f>VLOOKUP($G16,[2]Comercial!$D$16:$Y$244,6,0)</f>
        <v>26.34</v>
      </c>
      <c r="Q16" s="320">
        <f>VLOOKUP($G16,[2]Comercial!$D$16:$Y$244,7,0)</f>
        <v>17.178489089999999</v>
      </c>
      <c r="R16" s="320">
        <f>VLOOKUP($G16,[2]Comercial!$D$16:$Y$244,8,0)</f>
        <v>23.748253409791555</v>
      </c>
      <c r="S16" s="320">
        <f>VLOOKUP($G16,[2]Comercial!$D$16:$Y$244,9,0)</f>
        <v>18.23</v>
      </c>
      <c r="T16" s="320">
        <f>VLOOKUP($G16,[2]Comercial!$D$16:$Y$244,10,0)</f>
        <v>24.35</v>
      </c>
      <c r="U16" s="320">
        <f>VLOOKUP($G16,[2]Comercial!$D$16:$Y$244,11,0)</f>
        <v>19.5</v>
      </c>
      <c r="V16" s="320">
        <f>VLOOKUP($G16,[2]Comercial!$D$16:$Y$244,12,0)</f>
        <v>25.99</v>
      </c>
      <c r="W16" s="320">
        <f>VLOOKUP($G16,[2]Comercial!$D$16:$Y$244,13,0)</f>
        <v>19.63190655</v>
      </c>
      <c r="X16" s="320">
        <f>VLOOKUP($G16,[2]Comercial!$D$16:$Y$244,14,0)</f>
        <v>26.161852646981217</v>
      </c>
      <c r="Y16" s="320">
        <f>VLOOKUP($G16,[2]Comercial!$D$16:$Y$244,15,0)</f>
        <v>20.342381040000003</v>
      </c>
      <c r="Z16" s="320">
        <f>VLOOKUP($G16,[2]Comercial!$D$16:$Y$244,16,0)</f>
        <v>27.076386723741379</v>
      </c>
      <c r="AA16" s="320">
        <f>VLOOKUP($G16,[2]Comercial!$D$16:$Y$244,17,0)</f>
        <v>16.97</v>
      </c>
      <c r="AB16" s="320">
        <f>VLOOKUP($G16,[2]Comercial!$D$16:$Y$244,18,0)</f>
        <v>23.46</v>
      </c>
      <c r="AC16" s="320">
        <f>VLOOKUP($G16,[2]Comercial!$D$16:$Y$244,19,0)</f>
        <v>17.074380269999999</v>
      </c>
      <c r="AD16" s="320">
        <f>VLOOKUP($G16,[2]Comercial!$D$16:$Y$244,20,0)</f>
        <v>23.604329073570764</v>
      </c>
    </row>
    <row r="17" spans="2:30" s="288" customFormat="1" x14ac:dyDescent="0.25">
      <c r="B17" s="233" t="s">
        <v>32</v>
      </c>
      <c r="C17" s="233" t="s">
        <v>33</v>
      </c>
      <c r="D17" s="233" t="s">
        <v>832</v>
      </c>
      <c r="E17" s="295" t="s">
        <v>1103</v>
      </c>
      <c r="F17" s="233">
        <v>6033245</v>
      </c>
      <c r="G17" s="233">
        <v>7896641800627</v>
      </c>
      <c r="H17" s="223" t="s">
        <v>833</v>
      </c>
      <c r="I17" s="223" t="s">
        <v>842</v>
      </c>
      <c r="J17" s="223" t="s">
        <v>517</v>
      </c>
      <c r="K17" s="227">
        <v>120</v>
      </c>
      <c r="L17" s="234" t="s">
        <v>35</v>
      </c>
      <c r="M17" s="235">
        <v>0</v>
      </c>
      <c r="N17" s="279">
        <f>VLOOKUP(G17,[2]Comercial!$D$16:$Z$244,23,0)</f>
        <v>12.5</v>
      </c>
      <c r="O17" s="320">
        <f>VLOOKUP($G17,[2]Comercial!$D$16:$Y$244,5,0)</f>
        <v>5.87</v>
      </c>
      <c r="P17" s="320">
        <f>VLOOKUP($G17,[2]Comercial!$D$16:$Y$244,6,0)</f>
        <v>7.82</v>
      </c>
      <c r="Q17" s="320">
        <f>VLOOKUP($G17,[2]Comercial!$D$16:$Y$244,7,0)</f>
        <v>5.1005427900000004</v>
      </c>
      <c r="R17" s="320">
        <f>VLOOKUP($G17,[2]Comercial!$D$16:$Y$244,8,0)</f>
        <v>7.0512011894525264</v>
      </c>
      <c r="S17" s="320">
        <f>VLOOKUP($G17,[2]Comercial!$D$16:$Y$244,9,0)</f>
        <v>5.41</v>
      </c>
      <c r="T17" s="320">
        <f>VLOOKUP($G17,[2]Comercial!$D$16:$Y$244,10,0)</f>
        <v>7.23</v>
      </c>
      <c r="U17" s="320">
        <f>VLOOKUP($G17,[2]Comercial!$D$16:$Y$244,11,0)</f>
        <v>5.79</v>
      </c>
      <c r="V17" s="320">
        <f>VLOOKUP($G17,[2]Comercial!$D$16:$Y$244,12,0)</f>
        <v>7.72</v>
      </c>
      <c r="W17" s="320">
        <f>VLOOKUP($G17,[2]Comercial!$D$16:$Y$244,13,0)</f>
        <v>5.82899805</v>
      </c>
      <c r="X17" s="320">
        <f>VLOOKUP($G17,[2]Comercial!$D$16:$Y$244,14,0)</f>
        <v>7.7678338410611909</v>
      </c>
      <c r="Y17" s="320">
        <f>VLOOKUP($G17,[2]Comercial!$D$16:$Y$244,15,0)</f>
        <v>6.0399482400000002</v>
      </c>
      <c r="Z17" s="320">
        <f>VLOOKUP($G17,[2]Comercial!$D$16:$Y$244,16,0)</f>
        <v>8.0393722846920532</v>
      </c>
      <c r="AA17" s="320">
        <f>VLOOKUP($G17,[2]Comercial!$D$16:$Y$244,17,0)</f>
        <v>5.04</v>
      </c>
      <c r="AB17" s="320">
        <f>VLOOKUP($G17,[2]Comercial!$D$16:$Y$244,18,0)</f>
        <v>6.97</v>
      </c>
      <c r="AC17" s="320">
        <f>VLOOKUP($G17,[2]Comercial!$D$16:$Y$244,19,0)</f>
        <v>5.0696313699999997</v>
      </c>
      <c r="AD17" s="320">
        <f>VLOOKUP($G17,[2]Comercial!$D$16:$Y$244,20,0)</f>
        <v>7.0084679646869184</v>
      </c>
    </row>
    <row r="18" spans="2:30" s="288" customFormat="1" x14ac:dyDescent="0.25">
      <c r="B18" s="233" t="s">
        <v>32</v>
      </c>
      <c r="C18" s="233" t="s">
        <v>40</v>
      </c>
      <c r="D18" s="233" t="s">
        <v>832</v>
      </c>
      <c r="E18" s="295" t="s">
        <v>1103</v>
      </c>
      <c r="F18" s="233">
        <v>6033597</v>
      </c>
      <c r="G18" s="233">
        <v>7896641801822</v>
      </c>
      <c r="H18" s="223" t="s">
        <v>835</v>
      </c>
      <c r="I18" s="223" t="s">
        <v>842</v>
      </c>
      <c r="J18" s="223" t="s">
        <v>41</v>
      </c>
      <c r="K18" s="227">
        <v>120</v>
      </c>
      <c r="L18" s="234" t="s">
        <v>35</v>
      </c>
      <c r="M18" s="235">
        <v>7</v>
      </c>
      <c r="N18" s="279">
        <f>VLOOKUP(G18,[2]Comercial!$D$16:$Z$244,23,0)</f>
        <v>12.5</v>
      </c>
      <c r="O18" s="320">
        <f>VLOOKUP($G18,[2]Comercial!$D$16:$Y$244,5,0)</f>
        <v>46.97</v>
      </c>
      <c r="P18" s="320">
        <f>VLOOKUP($G18,[2]Comercial!$D$16:$Y$244,6,0)</f>
        <v>64.933269556706364</v>
      </c>
      <c r="Q18" s="320">
        <f>VLOOKUP($G18,[2]Comercial!$D$16:$Y$244,7,0)</f>
        <v>46.97</v>
      </c>
      <c r="R18" s="320">
        <f>VLOOKUP($G18,[2]Comercial!$D$16:$Y$244,8,0)</f>
        <v>64.933269556706364</v>
      </c>
      <c r="S18" s="320">
        <f>VLOOKUP($G18,[2]Comercial!$D$16:$Y$244,9,0)</f>
        <v>43.77</v>
      </c>
      <c r="T18" s="320">
        <f>VLOOKUP($G18,[2]Comercial!$D$16:$Y$244,10,0)</f>
        <v>60.509457281180282</v>
      </c>
      <c r="U18" s="320">
        <f>VLOOKUP($G18,[2]Comercial!$D$16:$Y$244,11,0)</f>
        <v>46.41</v>
      </c>
      <c r="V18" s="320">
        <f>VLOOKUP($G18,[2]Comercial!$D$16:$Y$244,12,0)</f>
        <v>64.159102408489289</v>
      </c>
      <c r="W18" s="320">
        <f>VLOOKUP($G18,[2]Comercial!$D$16:$Y$244,13,0)</f>
        <v>46.685314830000003</v>
      </c>
      <c r="X18" s="320">
        <f>VLOOKUP($G18,[2]Comercial!$D$16:$Y$244,14,0)</f>
        <v>64.539709009923172</v>
      </c>
      <c r="Y18" s="320">
        <f>VLOOKUP($G18,[2]Comercial!$D$16:$Y$244,15,0)</f>
        <v>48.144249999999992</v>
      </c>
      <c r="Z18" s="320">
        <f>VLOOKUP($G18,[2]Comercial!$D$16:$Y$244,16,0)</f>
        <v>66.55660129562402</v>
      </c>
      <c r="AA18" s="320">
        <f>VLOOKUP($G18,[2]Comercial!$D$16:$Y$244,17,0)</f>
        <v>46.41</v>
      </c>
      <c r="AB18" s="320">
        <f>VLOOKUP($G18,[2]Comercial!$D$16:$Y$244,18,0)</f>
        <v>64.159102408489289</v>
      </c>
      <c r="AC18" s="320">
        <f>VLOOKUP($G18,[2]Comercial!$D$16:$Y$244,19,0)</f>
        <v>46.685314830000003</v>
      </c>
      <c r="AD18" s="320">
        <f>VLOOKUP($G18,[2]Comercial!$D$16:$Y$244,20,0)</f>
        <v>64.539709009923172</v>
      </c>
    </row>
    <row r="19" spans="2:30" s="288" customFormat="1" x14ac:dyDescent="0.25">
      <c r="B19" s="233" t="s">
        <v>32</v>
      </c>
      <c r="C19" s="233" t="s">
        <v>40</v>
      </c>
      <c r="D19" s="233" t="s">
        <v>832</v>
      </c>
      <c r="E19" s="295" t="s">
        <v>1101</v>
      </c>
      <c r="F19" s="233">
        <v>6019647</v>
      </c>
      <c r="G19" s="233">
        <v>7896641806520</v>
      </c>
      <c r="H19" s="223" t="s">
        <v>1083</v>
      </c>
      <c r="I19" s="223" t="s">
        <v>842</v>
      </c>
      <c r="J19" s="223" t="s">
        <v>1084</v>
      </c>
      <c r="K19" s="227">
        <v>130</v>
      </c>
      <c r="L19" s="234" t="s">
        <v>35</v>
      </c>
      <c r="M19" s="235">
        <v>2</v>
      </c>
      <c r="N19" s="279">
        <f>VLOOKUP(G19,[2]Comercial!$D$16:$Z$244,23,0)</f>
        <v>12.5</v>
      </c>
      <c r="O19" s="320">
        <f>VLOOKUP($G19,[2]Comercial!$D$16:$Y$244,5,0)</f>
        <v>918.09</v>
      </c>
      <c r="P19" s="320">
        <f>VLOOKUP($G19,[2]Comercial!$D$16:$Y$244,6,0)</f>
        <v>0</v>
      </c>
      <c r="Q19" s="320">
        <f>VLOOKUP($G19,[2]Comercial!$D$16:$Y$244,7,0)</f>
        <v>918.09</v>
      </c>
      <c r="R19" s="320">
        <f>VLOOKUP($G19,[2]Comercial!$D$16:$Y$244,8,0)</f>
        <v>0</v>
      </c>
      <c r="S19" s="320">
        <f>VLOOKUP($G19,[2]Comercial!$D$16:$Y$244,9,0)</f>
        <v>855.48</v>
      </c>
      <c r="T19" s="320">
        <f>VLOOKUP($G19,[2]Comercial!$D$16:$Y$244,10,0)</f>
        <v>0</v>
      </c>
      <c r="U19" s="320">
        <f>VLOOKUP($G19,[2]Comercial!$D$16:$Y$244,11,0)</f>
        <v>907.07</v>
      </c>
      <c r="V19" s="320">
        <f>VLOOKUP($G19,[2]Comercial!$D$16:$Y$244,12,0)</f>
        <v>0</v>
      </c>
      <c r="W19" s="320">
        <f>VLOOKUP($G19,[2]Comercial!$D$16:$Y$244,13,0)</f>
        <v>912.52545651000003</v>
      </c>
      <c r="X19" s="320">
        <f>VLOOKUP($G19,[2]Comercial!$D$16:$Y$244,14,0)</f>
        <v>0</v>
      </c>
      <c r="Y19" s="320">
        <f>VLOOKUP($G19,[2]Comercial!$D$16:$Y$244,15,0)</f>
        <v>941.04224999999997</v>
      </c>
      <c r="Z19" s="320">
        <f>VLOOKUP($G19,[2]Comercial!$D$16:$Y$244,16,0)</f>
        <v>0</v>
      </c>
      <c r="AA19" s="320">
        <f>VLOOKUP($G19,[2]Comercial!$D$16:$Y$244,17,0)</f>
        <v>907.07</v>
      </c>
      <c r="AB19" s="320">
        <f>VLOOKUP($G19,[2]Comercial!$D$16:$Y$244,18,0)</f>
        <v>0</v>
      </c>
      <c r="AC19" s="320">
        <f>VLOOKUP($G19,[2]Comercial!$D$16:$Y$244,19,0)</f>
        <v>912.52545651000003</v>
      </c>
      <c r="AD19" s="320">
        <f>VLOOKUP($G19,[2]Comercial!$D$16:$Y$244,20,0)</f>
        <v>0</v>
      </c>
    </row>
    <row r="20" spans="2:30" s="288" customFormat="1" x14ac:dyDescent="0.25">
      <c r="B20" s="243" t="s">
        <v>32</v>
      </c>
      <c r="C20" s="243" t="s">
        <v>33</v>
      </c>
      <c r="D20" s="243" t="s">
        <v>832</v>
      </c>
      <c r="E20" s="296" t="s">
        <v>1103</v>
      </c>
      <c r="F20" s="243">
        <v>6033623</v>
      </c>
      <c r="G20" s="243">
        <v>7896641806841</v>
      </c>
      <c r="H20" s="224" t="s">
        <v>835</v>
      </c>
      <c r="I20" s="224" t="s">
        <v>842</v>
      </c>
      <c r="J20" s="224" t="s">
        <v>928</v>
      </c>
      <c r="K20" s="228">
        <v>150</v>
      </c>
      <c r="L20" s="244" t="s">
        <v>35</v>
      </c>
      <c r="M20" s="245">
        <v>7</v>
      </c>
      <c r="N20" s="280">
        <f>VLOOKUP(G20,[2]Comercial!$D$16:$Z$244,23,0)</f>
        <v>12.5</v>
      </c>
      <c r="O20" s="321">
        <f>VLOOKUP($G20,[2]Comercial!$D$16:$Y$244,5,0)</f>
        <v>417.34</v>
      </c>
      <c r="P20" s="321">
        <f>VLOOKUP($G20,[2]Comercial!$D$16:$Y$244,6,0)</f>
        <v>556.01</v>
      </c>
      <c r="Q20" s="321">
        <f>VLOOKUP($G20,[2]Comercial!$D$16:$Y$244,7,0)</f>
        <v>362.63382078000001</v>
      </c>
      <c r="R20" s="321">
        <f>VLOOKUP($G20,[2]Comercial!$D$16:$Y$244,8,0)</f>
        <v>501.3199837148411</v>
      </c>
      <c r="S20" s="321">
        <f>VLOOKUP($G20,[2]Comercial!$D$16:$Y$244,9,0)</f>
        <v>384.87</v>
      </c>
      <c r="T20" s="321">
        <f>VLOOKUP($G20,[2]Comercial!$D$16:$Y$244,10,0)</f>
        <v>514.12</v>
      </c>
      <c r="U20" s="321">
        <f>VLOOKUP($G20,[2]Comercial!$D$16:$Y$244,11,0)</f>
        <v>411.54</v>
      </c>
      <c r="V20" s="321">
        <f>VLOOKUP($G20,[2]Comercial!$D$16:$Y$244,12,0)</f>
        <v>548.57000000000005</v>
      </c>
      <c r="W20" s="321">
        <f>VLOOKUP($G20,[2]Comercial!$D$16:$Y$244,13,0)</f>
        <v>414.42488009999994</v>
      </c>
      <c r="X20" s="321">
        <f>VLOOKUP($G20,[2]Comercial!$D$16:$Y$244,14,0)</f>
        <v>552.2704898174577</v>
      </c>
      <c r="Y20" s="321">
        <f>VLOOKUP($G20,[2]Comercial!$D$16:$Y$244,15,0)</f>
        <v>429.42282768000001</v>
      </c>
      <c r="Z20" s="321">
        <f>VLOOKUP($G20,[2]Comercial!$D$16:$Y$244,16,0)</f>
        <v>571.57608676207519</v>
      </c>
      <c r="AA20" s="321">
        <f>VLOOKUP($G20,[2]Comercial!$D$16:$Y$244,17,0)</f>
        <v>358.24</v>
      </c>
      <c r="AB20" s="321">
        <f>VLOOKUP($G20,[2]Comercial!$D$16:$Y$244,18,0)</f>
        <v>495.22</v>
      </c>
      <c r="AC20" s="321">
        <f>VLOOKUP($G20,[2]Comercial!$D$16:$Y$244,19,0)</f>
        <v>360.43610833999998</v>
      </c>
      <c r="AD20" s="321">
        <f>VLOOKUP($G20,[2]Comercial!$D$16:$Y$244,20,0)</f>
        <v>498.28177519291967</v>
      </c>
    </row>
    <row r="21" spans="2:30" s="288" customFormat="1" x14ac:dyDescent="0.25">
      <c r="B21" s="230" t="s">
        <v>1107</v>
      </c>
      <c r="C21" s="230" t="s">
        <v>33</v>
      </c>
      <c r="D21" s="230" t="s">
        <v>832</v>
      </c>
      <c r="E21" s="294" t="s">
        <v>1103</v>
      </c>
      <c r="F21" s="230">
        <v>6033307</v>
      </c>
      <c r="G21" s="230">
        <v>7896641804472</v>
      </c>
      <c r="H21" s="222" t="s">
        <v>835</v>
      </c>
      <c r="I21" s="222" t="s">
        <v>857</v>
      </c>
      <c r="J21" s="222" t="s">
        <v>67</v>
      </c>
      <c r="K21" s="226">
        <v>4</v>
      </c>
      <c r="L21" s="231" t="s">
        <v>35</v>
      </c>
      <c r="M21" s="232">
        <v>5</v>
      </c>
      <c r="N21" s="278">
        <f>VLOOKUP(G21,[2]Comercial!$D$16:$Z$244,23,0)</f>
        <v>12.5</v>
      </c>
      <c r="O21" s="319">
        <f>VLOOKUP($G21,[2]Comercial!$D$16:$Y$244,5,0)</f>
        <v>111.06</v>
      </c>
      <c r="P21" s="319">
        <f>VLOOKUP($G21,[2]Comercial!$D$16:$Y$244,6,0)</f>
        <v>147.96</v>
      </c>
      <c r="Q21" s="319">
        <f>VLOOKUP($G21,[2]Comercial!$D$16:$Y$244,7,0)</f>
        <v>96.501922020000009</v>
      </c>
      <c r="R21" s="319">
        <f>VLOOKUP($G21,[2]Comercial!$D$16:$Y$244,8,0)</f>
        <v>133.40824601373043</v>
      </c>
      <c r="S21" s="319">
        <f>VLOOKUP($G21,[2]Comercial!$D$16:$Y$244,9,0)</f>
        <v>102.42</v>
      </c>
      <c r="T21" s="319">
        <f>VLOOKUP($G21,[2]Comercial!$D$16:$Y$244,10,0)</f>
        <v>136.82</v>
      </c>
      <c r="U21" s="319">
        <f>VLOOKUP($G21,[2]Comercial!$D$16:$Y$244,11,0)</f>
        <v>109.52</v>
      </c>
      <c r="V21" s="319">
        <f>VLOOKUP($G21,[2]Comercial!$D$16:$Y$244,12,0)</f>
        <v>145.99</v>
      </c>
      <c r="W21" s="319">
        <f>VLOOKUP($G21,[2]Comercial!$D$16:$Y$244,13,0)</f>
        <v>110.2842459</v>
      </c>
      <c r="X21" s="319">
        <f>VLOOKUP($G21,[2]Comercial!$D$16:$Y$244,14,0)</f>
        <v>146.96688694859554</v>
      </c>
      <c r="Y21" s="319">
        <f>VLOOKUP($G21,[2]Comercial!$D$16:$Y$244,15,0)</f>
        <v>114.27540912000001</v>
      </c>
      <c r="Z21" s="319">
        <f>VLOOKUP($G21,[2]Comercial!$D$16:$Y$244,16,0)</f>
        <v>152.10437579862</v>
      </c>
      <c r="AA21" s="319">
        <f>VLOOKUP($G21,[2]Comercial!$D$16:$Y$244,17,0)</f>
        <v>95.33</v>
      </c>
      <c r="AB21" s="319">
        <f>VLOOKUP($G21,[2]Comercial!$D$16:$Y$244,18,0)</f>
        <v>131.78</v>
      </c>
      <c r="AC21" s="319">
        <f>VLOOKUP($G21,[2]Comercial!$D$16:$Y$244,19,0)</f>
        <v>95.917080059999989</v>
      </c>
      <c r="AD21" s="319">
        <f>VLOOKUP($G21,[2]Comercial!$D$16:$Y$244,20,0)</f>
        <v>132.59973631313954</v>
      </c>
    </row>
    <row r="22" spans="2:30" s="288" customFormat="1" x14ac:dyDescent="0.25">
      <c r="B22" s="233" t="s">
        <v>1107</v>
      </c>
      <c r="C22" s="233" t="s">
        <v>33</v>
      </c>
      <c r="D22" s="233" t="s">
        <v>831</v>
      </c>
      <c r="E22" s="295" t="s">
        <v>1104</v>
      </c>
      <c r="F22" s="233">
        <v>6048369</v>
      </c>
      <c r="G22" s="233">
        <v>7896641800764</v>
      </c>
      <c r="H22" s="223" t="s">
        <v>835</v>
      </c>
      <c r="I22" s="223" t="s">
        <v>917</v>
      </c>
      <c r="J22" s="223" t="s">
        <v>827</v>
      </c>
      <c r="K22" s="227">
        <v>8</v>
      </c>
      <c r="L22" s="234" t="s">
        <v>35</v>
      </c>
      <c r="M22" s="235">
        <v>5</v>
      </c>
      <c r="N22" s="279">
        <f>VLOOKUP(G22,[2]Comercial!$D$16:$Z$244,23,0)</f>
        <v>5</v>
      </c>
      <c r="O22" s="320">
        <f>VLOOKUP($G22,[2]Comercial!$D$16:$Y$244,5,0)</f>
        <v>122.65</v>
      </c>
      <c r="P22" s="320">
        <f>VLOOKUP($G22,[2]Comercial!$D$16:$Y$244,6,0)</f>
        <v>163.40761840557332</v>
      </c>
      <c r="Q22" s="320">
        <f>VLOOKUP($G22,[2]Comercial!$D$16:$Y$244,7,0)</f>
        <v>106.57267005000001</v>
      </c>
      <c r="R22" s="320">
        <f>VLOOKUP($G22,[2]Comercial!$D$16:$Y$244,8,0)</f>
        <v>147.33046437586924</v>
      </c>
      <c r="S22" s="320">
        <f>VLOOKUP($G22,[2]Comercial!$D$16:$Y$244,9,0)</f>
        <v>113.10476375</v>
      </c>
      <c r="T22" s="320">
        <f>VLOOKUP($G22,[2]Comercial!$D$16:$Y$244,10,0)</f>
        <v>151.08353960065401</v>
      </c>
      <c r="U22" s="320">
        <f>VLOOKUP($G22,[2]Comercial!$D$16:$Y$244,11,0)</f>
        <v>120.9485992</v>
      </c>
      <c r="V22" s="320">
        <f>VLOOKUP($G22,[2]Comercial!$D$16:$Y$244,12,0)</f>
        <v>161.21535955640272</v>
      </c>
      <c r="W22" s="320">
        <f>VLOOKUP($G22,[2]Comercial!$D$16:$Y$244,13,0)</f>
        <v>121.79328975</v>
      </c>
      <c r="X22" s="320">
        <f>VLOOKUP($G22,[2]Comercial!$D$16:$Y$244,14,0)</f>
        <v>162.30405802489864</v>
      </c>
      <c r="Y22" s="320">
        <f>VLOOKUP($G22,[2]Comercial!$D$16:$Y$244,15,0)</f>
        <v>126.20096280000001</v>
      </c>
      <c r="Z22" s="320">
        <f>VLOOKUP($G22,[2]Comercial!$D$16:$Y$244,16,0)</f>
        <v>167.97768496038847</v>
      </c>
      <c r="AA22" s="320">
        <f>VLOOKUP($G22,[2]Comercial!$D$16:$Y$244,17,0)</f>
        <v>105.2886472</v>
      </c>
      <c r="AB22" s="320">
        <f>VLOOKUP($G22,[2]Comercial!$D$16:$Y$244,18,0)</f>
        <v>145.55537811152985</v>
      </c>
      <c r="AC22" s="320">
        <f>VLOOKUP($G22,[2]Comercial!$D$16:$Y$244,19,0)</f>
        <v>105.92679515</v>
      </c>
      <c r="AD22" s="320">
        <f>VLOOKUP($G22,[2]Comercial!$D$16:$Y$244,20,0)</f>
        <v>146.43758021615855</v>
      </c>
    </row>
    <row r="23" spans="2:30" s="288" customFormat="1" x14ac:dyDescent="0.25">
      <c r="B23" s="233" t="s">
        <v>1107</v>
      </c>
      <c r="C23" s="233" t="s">
        <v>33</v>
      </c>
      <c r="D23" s="233" t="s">
        <v>831</v>
      </c>
      <c r="E23" s="295" t="s">
        <v>1090</v>
      </c>
      <c r="F23" s="233">
        <v>6050252</v>
      </c>
      <c r="G23" s="233">
        <v>7896641803925</v>
      </c>
      <c r="H23" s="223" t="s">
        <v>839</v>
      </c>
      <c r="I23" s="223" t="s">
        <v>852</v>
      </c>
      <c r="J23" s="223" t="s">
        <v>57</v>
      </c>
      <c r="K23" s="227">
        <v>8</v>
      </c>
      <c r="L23" s="234" t="s">
        <v>35</v>
      </c>
      <c r="M23" s="235">
        <v>5</v>
      </c>
      <c r="N23" s="279">
        <f>VLOOKUP(G23,[2]Comercial!$D$16:$Z$244,23,0)</f>
        <v>0</v>
      </c>
      <c r="O23" s="320">
        <f>VLOOKUP($G23,[2]Comercial!$D$16:$Y$244,5,0)</f>
        <v>85.58</v>
      </c>
      <c r="P23" s="320">
        <f>VLOOKUP($G23,[2]Comercial!$D$16:$Y$244,6,0)</f>
        <v>114.01894808926998</v>
      </c>
      <c r="Q23" s="320">
        <f>VLOOKUP($G23,[2]Comercial!$D$16:$Y$244,7,0)</f>
        <v>74.361916860000008</v>
      </c>
      <c r="R23" s="320">
        <f>VLOOKUP($G23,[2]Comercial!$D$16:$Y$244,8,0)</f>
        <v>102.80098769903701</v>
      </c>
      <c r="S23" s="320">
        <f>VLOOKUP($G23,[2]Comercial!$D$16:$Y$244,9,0)</f>
        <v>78.919736499999999</v>
      </c>
      <c r="T23" s="320">
        <f>VLOOKUP($G23,[2]Comercial!$D$16:$Y$244,10,0)</f>
        <v>105.41972538951464</v>
      </c>
      <c r="U23" s="320">
        <f>VLOOKUP($G23,[2]Comercial!$D$16:$Y$244,11,0)</f>
        <v>84.392834239999999</v>
      </c>
      <c r="V23" s="320">
        <f>VLOOKUP($G23,[2]Comercial!$D$16:$Y$244,12,0)</f>
        <v>112.48928227343615</v>
      </c>
      <c r="W23" s="320">
        <f>VLOOKUP($G23,[2]Comercial!$D$16:$Y$244,13,0)</f>
        <v>84.982223699999992</v>
      </c>
      <c r="X23" s="320">
        <f>VLOOKUP($G23,[2]Comercial!$D$16:$Y$244,14,0)</f>
        <v>113.24893017342703</v>
      </c>
      <c r="Y23" s="320">
        <f>VLOOKUP($G23,[2]Comercial!$D$16:$Y$244,15,0)</f>
        <v>88.057712160000008</v>
      </c>
      <c r="Z23" s="320">
        <f>VLOOKUP($G23,[2]Comercial!$D$16:$Y$244,16,0)</f>
        <v>117.20774789164325</v>
      </c>
      <c r="AA23" s="320">
        <f>VLOOKUP($G23,[2]Comercial!$D$16:$Y$244,17,0)</f>
        <v>73.465979840000003</v>
      </c>
      <c r="AB23" s="320">
        <f>VLOOKUP($G23,[2]Comercial!$D$16:$Y$244,18,0)</f>
        <v>101.56240732804504</v>
      </c>
      <c r="AC23" s="320">
        <f>VLOOKUP($G23,[2]Comercial!$D$16:$Y$244,19,0)</f>
        <v>73.911252579999996</v>
      </c>
      <c r="AD23" s="320">
        <f>VLOOKUP($G23,[2]Comercial!$D$16:$Y$244,20,0)</f>
        <v>102.17797076966039</v>
      </c>
    </row>
    <row r="24" spans="2:30" s="288" customFormat="1" x14ac:dyDescent="0.25">
      <c r="B24" s="233" t="s">
        <v>1107</v>
      </c>
      <c r="C24" s="233" t="s">
        <v>33</v>
      </c>
      <c r="D24" s="233" t="s">
        <v>831</v>
      </c>
      <c r="E24" s="295" t="s">
        <v>1104</v>
      </c>
      <c r="F24" s="233">
        <v>6049615</v>
      </c>
      <c r="G24" s="233">
        <v>7896641808548</v>
      </c>
      <c r="H24" s="223" t="s">
        <v>834</v>
      </c>
      <c r="I24" s="223" t="s">
        <v>919</v>
      </c>
      <c r="J24" s="223" t="s">
        <v>48</v>
      </c>
      <c r="K24" s="227">
        <v>12</v>
      </c>
      <c r="L24" s="234" t="s">
        <v>35</v>
      </c>
      <c r="M24" s="235">
        <v>5</v>
      </c>
      <c r="N24" s="279">
        <f>VLOOKUP(G24,[2]Comercial!$D$16:$Z$244,23,0)</f>
        <v>5</v>
      </c>
      <c r="O24" s="320">
        <f>VLOOKUP($G24,[2]Comercial!$D$16:$Y$244,5,0)</f>
        <v>73.569999999999993</v>
      </c>
      <c r="P24" s="320">
        <f>VLOOKUP($G24,[2]Comercial!$D$16:$Y$244,6,0)</f>
        <v>98.017924876461691</v>
      </c>
      <c r="Q24" s="320">
        <f>VLOOKUP($G24,[2]Comercial!$D$16:$Y$244,7,0)</f>
        <v>63.92622369</v>
      </c>
      <c r="R24" s="320">
        <f>VLOOKUP($G24,[2]Comercial!$D$16:$Y$244,8,0)</f>
        <v>88.3742540899527</v>
      </c>
      <c r="S24" s="320">
        <f>VLOOKUP($G24,[2]Comercial!$D$16:$Y$244,9,0)</f>
        <v>67.844414749999984</v>
      </c>
      <c r="T24" s="320">
        <f>VLOOKUP($G24,[2]Comercial!$D$16:$Y$244,10,0)</f>
        <v>90.625487227232881</v>
      </c>
      <c r="U24" s="320">
        <f>VLOOKUP($G24,[2]Comercial!$D$16:$Y$244,11,0)</f>
        <v>72.549436959999994</v>
      </c>
      <c r="V24" s="320">
        <f>VLOOKUP($G24,[2]Comercial!$D$16:$Y$244,12,0)</f>
        <v>96.702927049038294</v>
      </c>
      <c r="W24" s="320">
        <f>VLOOKUP($G24,[2]Comercial!$D$16:$Y$244,13,0)</f>
        <v>73.056113549999992</v>
      </c>
      <c r="X24" s="320">
        <f>VLOOKUP($G24,[2]Comercial!$D$16:$Y$244,14,0)</f>
        <v>97.355968600829939</v>
      </c>
      <c r="Y24" s="320">
        <f>VLOOKUP($G24,[2]Comercial!$D$16:$Y$244,15,0)</f>
        <v>75.699998640000004</v>
      </c>
      <c r="Z24" s="320">
        <f>VLOOKUP($G24,[2]Comercial!$D$16:$Y$244,16,0)</f>
        <v>100.75921958855099</v>
      </c>
      <c r="AA24" s="320">
        <f>VLOOKUP($G24,[2]Comercial!$D$16:$Y$244,17,0)</f>
        <v>63.156019359999995</v>
      </c>
      <c r="AB24" s="320">
        <f>VLOOKUP($G24,[2]Comercial!$D$16:$Y$244,18,0)</f>
        <v>87.309491786916027</v>
      </c>
      <c r="AC24" s="320">
        <f>VLOOKUP($G24,[2]Comercial!$D$16:$Y$244,19,0)</f>
        <v>63.538804069999991</v>
      </c>
      <c r="AD24" s="320">
        <f>VLOOKUP($G24,[2]Comercial!$D$16:$Y$244,20,0)</f>
        <v>87.838669192847789</v>
      </c>
    </row>
    <row r="25" spans="2:30" s="288" customFormat="1" x14ac:dyDescent="0.25">
      <c r="B25" s="233" t="s">
        <v>1107</v>
      </c>
      <c r="C25" s="233" t="s">
        <v>33</v>
      </c>
      <c r="D25" s="233" t="s">
        <v>831</v>
      </c>
      <c r="E25" s="295" t="s">
        <v>1104</v>
      </c>
      <c r="F25" s="233">
        <v>6054037</v>
      </c>
      <c r="G25" s="233">
        <v>7896641808715</v>
      </c>
      <c r="H25" s="223" t="s">
        <v>834</v>
      </c>
      <c r="I25" s="223" t="s">
        <v>921</v>
      </c>
      <c r="J25" s="223" t="s">
        <v>46</v>
      </c>
      <c r="K25" s="227">
        <v>12</v>
      </c>
      <c r="L25" s="234" t="s">
        <v>35</v>
      </c>
      <c r="M25" s="235">
        <v>5</v>
      </c>
      <c r="N25" s="279">
        <f>VLOOKUP(G25,[2]Comercial!$D$16:$Z$244,23,0)</f>
        <v>5</v>
      </c>
      <c r="O25" s="320">
        <f>VLOOKUP($G25,[2]Comercial!$D$16:$Y$244,5,0)</f>
        <v>73.569999999999993</v>
      </c>
      <c r="P25" s="320">
        <f>VLOOKUP($G25,[2]Comercial!$D$16:$Y$244,6,0)</f>
        <v>98.017924876461691</v>
      </c>
      <c r="Q25" s="320">
        <f>VLOOKUP($G25,[2]Comercial!$D$16:$Y$244,7,0)</f>
        <v>63.92622369</v>
      </c>
      <c r="R25" s="320">
        <f>VLOOKUP($G25,[2]Comercial!$D$16:$Y$244,8,0)</f>
        <v>88.3742540899527</v>
      </c>
      <c r="S25" s="320">
        <f>VLOOKUP($G25,[2]Comercial!$D$16:$Y$244,9,0)</f>
        <v>67.844414749999984</v>
      </c>
      <c r="T25" s="320">
        <f>VLOOKUP($G25,[2]Comercial!$D$16:$Y$244,10,0)</f>
        <v>90.625487227232881</v>
      </c>
      <c r="U25" s="320">
        <f>VLOOKUP($G25,[2]Comercial!$D$16:$Y$244,11,0)</f>
        <v>72.549436959999994</v>
      </c>
      <c r="V25" s="320">
        <f>VLOOKUP($G25,[2]Comercial!$D$16:$Y$244,12,0)</f>
        <v>96.702927049038294</v>
      </c>
      <c r="W25" s="320">
        <f>VLOOKUP($G25,[2]Comercial!$D$16:$Y$244,13,0)</f>
        <v>73.056113549999992</v>
      </c>
      <c r="X25" s="320">
        <f>VLOOKUP($G25,[2]Comercial!$D$16:$Y$244,14,0)</f>
        <v>97.355968600829939</v>
      </c>
      <c r="Y25" s="320">
        <f>VLOOKUP($G25,[2]Comercial!$D$16:$Y$244,15,0)</f>
        <v>75.699998640000004</v>
      </c>
      <c r="Z25" s="320">
        <f>VLOOKUP($G25,[2]Comercial!$D$16:$Y$244,16,0)</f>
        <v>100.75921958855099</v>
      </c>
      <c r="AA25" s="320">
        <f>VLOOKUP($G25,[2]Comercial!$D$16:$Y$244,17,0)</f>
        <v>63.156019359999995</v>
      </c>
      <c r="AB25" s="320">
        <f>VLOOKUP($G25,[2]Comercial!$D$16:$Y$244,18,0)</f>
        <v>87.309491786916027</v>
      </c>
      <c r="AC25" s="320">
        <f>VLOOKUP($G25,[2]Comercial!$D$16:$Y$244,19,0)</f>
        <v>63.538804069999991</v>
      </c>
      <c r="AD25" s="320">
        <f>VLOOKUP($G25,[2]Comercial!$D$16:$Y$244,20,0)</f>
        <v>87.838669192847789</v>
      </c>
    </row>
    <row r="26" spans="2:30" s="288" customFormat="1" x14ac:dyDescent="0.25">
      <c r="B26" s="233" t="s">
        <v>1107</v>
      </c>
      <c r="C26" s="233" t="s">
        <v>33</v>
      </c>
      <c r="D26" s="233" t="s">
        <v>831</v>
      </c>
      <c r="E26" s="295" t="s">
        <v>1090</v>
      </c>
      <c r="F26" s="233">
        <v>6033321</v>
      </c>
      <c r="G26" s="233">
        <v>7896641805653</v>
      </c>
      <c r="H26" s="223" t="s">
        <v>839</v>
      </c>
      <c r="I26" s="223" t="s">
        <v>859</v>
      </c>
      <c r="J26" s="223" t="s">
        <v>60</v>
      </c>
      <c r="K26" s="227">
        <v>12</v>
      </c>
      <c r="L26" s="234" t="s">
        <v>35</v>
      </c>
      <c r="M26" s="235">
        <v>5</v>
      </c>
      <c r="N26" s="279">
        <f>VLOOKUP(G26,[2]Comercial!$D$16:$Z$244,23,0)</f>
        <v>0</v>
      </c>
      <c r="O26" s="320">
        <f>VLOOKUP($G26,[2]Comercial!$D$16:$Y$244,5,0)</f>
        <v>159.88999999999999</v>
      </c>
      <c r="P26" s="320">
        <f>VLOOKUP($G26,[2]Comercial!$D$16:$Y$244,6,0)</f>
        <v>213.02</v>
      </c>
      <c r="Q26" s="320">
        <f>VLOOKUP($G26,[2]Comercial!$D$16:$Y$244,7,0)</f>
        <v>138.62</v>
      </c>
      <c r="R26" s="320">
        <f>VLOOKUP($G26,[2]Comercial!$D$16:$Y$244,8,0)</f>
        <v>191.62</v>
      </c>
      <c r="S26" s="320">
        <f>VLOOKUP($G26,[2]Comercial!$D$16:$Y$244,9,0)</f>
        <v>147.44999999999999</v>
      </c>
      <c r="T26" s="320">
        <f>VLOOKUP($G26,[2]Comercial!$D$16:$Y$244,10,0)</f>
        <v>196.97</v>
      </c>
      <c r="U26" s="320">
        <f>VLOOKUP($G26,[2]Comercial!$D$16:$Y$244,11,0)</f>
        <v>157.66999999999999</v>
      </c>
      <c r="V26" s="320">
        <f>VLOOKUP($G26,[2]Comercial!$D$16:$Y$244,12,0)</f>
        <v>210.17</v>
      </c>
      <c r="W26" s="320">
        <f>VLOOKUP($G26,[2]Comercial!$D$16:$Y$244,13,0)</f>
        <v>158.77396779999998</v>
      </c>
      <c r="X26" s="320">
        <f>VLOOKUP($G26,[2]Comercial!$D$16:$Y$244,14,0)</f>
        <v>211.5852140585979</v>
      </c>
      <c r="Y26" s="320">
        <f>VLOOKUP($G26,[2]Comercial!$D$16:$Y$244,15,0)</f>
        <v>164.51881549999999</v>
      </c>
      <c r="Z26" s="320">
        <f>VLOOKUP($G26,[2]Comercial!$D$16:$Y$244,16,0)</f>
        <v>218.98002318660022</v>
      </c>
      <c r="AA26" s="320">
        <f>VLOOKUP($G26,[2]Comercial!$D$16:$Y$244,17,0)</f>
        <v>137.25</v>
      </c>
      <c r="AB26" s="320">
        <f>VLOOKUP($G26,[2]Comercial!$D$16:$Y$244,18,0)</f>
        <v>189.73</v>
      </c>
      <c r="AC26" s="320">
        <f>VLOOKUP($G26,[2]Comercial!$D$16:$Y$244,19,0)</f>
        <v>138.08915838999997</v>
      </c>
      <c r="AD26" s="320">
        <f>VLOOKUP($G26,[2]Comercial!$D$16:$Y$244,20,0)</f>
        <v>190.9001606258588</v>
      </c>
    </row>
    <row r="27" spans="2:30" s="288" customFormat="1" x14ac:dyDescent="0.25">
      <c r="B27" s="233" t="s">
        <v>1107</v>
      </c>
      <c r="C27" s="233" t="s">
        <v>33</v>
      </c>
      <c r="D27" s="233" t="s">
        <v>831</v>
      </c>
      <c r="E27" s="295" t="s">
        <v>1090</v>
      </c>
      <c r="F27" s="233">
        <v>6050734</v>
      </c>
      <c r="G27" s="233">
        <v>7896641808623</v>
      </c>
      <c r="H27" s="223" t="s">
        <v>839</v>
      </c>
      <c r="I27" s="223" t="s">
        <v>925</v>
      </c>
      <c r="J27" s="223" t="s">
        <v>670</v>
      </c>
      <c r="K27" s="227">
        <v>14</v>
      </c>
      <c r="L27" s="234" t="s">
        <v>35</v>
      </c>
      <c r="M27" s="235">
        <v>5</v>
      </c>
      <c r="N27" s="279">
        <f>VLOOKUP(G27,[2]Comercial!$D$16:$Z$244,23,0)</f>
        <v>0</v>
      </c>
      <c r="O27" s="320">
        <f>VLOOKUP($G27,[2]Comercial!$D$16:$Y$244,5,0)</f>
        <v>184.89</v>
      </c>
      <c r="P27" s="320">
        <f>VLOOKUP($G27,[2]Comercial!$D$16:$Y$244,6,0)</f>
        <v>246.32</v>
      </c>
      <c r="Q27" s="320">
        <f>VLOOKUP($G27,[2]Comercial!$D$16:$Y$244,7,0)</f>
        <v>160.29</v>
      </c>
      <c r="R27" s="320">
        <f>VLOOKUP($G27,[2]Comercial!$D$16:$Y$244,8,0)</f>
        <v>221.58</v>
      </c>
      <c r="S27" s="320">
        <f>VLOOKUP($G27,[2]Comercial!$D$16:$Y$244,9,0)</f>
        <v>170.51</v>
      </c>
      <c r="T27" s="320">
        <f>VLOOKUP($G27,[2]Comercial!$D$16:$Y$244,10,0)</f>
        <v>227.77</v>
      </c>
      <c r="U27" s="320">
        <f>VLOOKUP($G27,[2]Comercial!$D$16:$Y$244,11,0)</f>
        <v>182.32</v>
      </c>
      <c r="V27" s="320">
        <f>VLOOKUP($G27,[2]Comercial!$D$16:$Y$244,12,0)</f>
        <v>243.03</v>
      </c>
      <c r="W27" s="320">
        <f>VLOOKUP($G27,[2]Comercial!$D$16:$Y$244,13,0)</f>
        <v>183.59946779999999</v>
      </c>
      <c r="X27" s="320">
        <f>VLOOKUP($G27,[2]Comercial!$D$16:$Y$244,14,0)</f>
        <v>244.66814827252591</v>
      </c>
      <c r="Y27" s="320">
        <f>VLOOKUP($G27,[2]Comercial!$D$16:$Y$244,15,0)</f>
        <v>190.24256549999998</v>
      </c>
      <c r="Z27" s="320">
        <f>VLOOKUP($G27,[2]Comercial!$D$16:$Y$244,16,0)</f>
        <v>253.21919123754151</v>
      </c>
      <c r="AA27" s="320">
        <f>VLOOKUP($G27,[2]Comercial!$D$16:$Y$244,17,0)</f>
        <v>158.71</v>
      </c>
      <c r="AB27" s="320">
        <f>VLOOKUP($G27,[2]Comercial!$D$16:$Y$244,18,0)</f>
        <v>219.39</v>
      </c>
      <c r="AC27" s="320">
        <f>VLOOKUP($G27,[2]Comercial!$D$16:$Y$244,19,0)</f>
        <v>159.68043338999999</v>
      </c>
      <c r="AD27" s="320">
        <f>VLOOKUP($G27,[2]Comercial!$D$16:$Y$244,20,0)</f>
        <v>220.74883168500244</v>
      </c>
    </row>
    <row r="28" spans="2:30" s="288" customFormat="1" x14ac:dyDescent="0.25">
      <c r="B28" s="233" t="s">
        <v>1107</v>
      </c>
      <c r="C28" s="233" t="s">
        <v>33</v>
      </c>
      <c r="D28" s="233" t="s">
        <v>831</v>
      </c>
      <c r="E28" s="295" t="s">
        <v>1104</v>
      </c>
      <c r="F28" s="233">
        <v>6033293</v>
      </c>
      <c r="G28" s="233">
        <v>7896641804151</v>
      </c>
      <c r="H28" s="223" t="s">
        <v>835</v>
      </c>
      <c r="I28" s="223" t="s">
        <v>853</v>
      </c>
      <c r="J28" s="223" t="s">
        <v>44</v>
      </c>
      <c r="K28" s="227">
        <v>18</v>
      </c>
      <c r="L28" s="234" t="s">
        <v>35</v>
      </c>
      <c r="M28" s="235">
        <v>5</v>
      </c>
      <c r="N28" s="279">
        <f>VLOOKUP(G28,[2]Comercial!$D$16:$Z$244,23,0)</f>
        <v>5</v>
      </c>
      <c r="O28" s="320">
        <f>VLOOKUP($G28,[2]Comercial!$D$16:$Y$244,5,0)</f>
        <v>107.76</v>
      </c>
      <c r="P28" s="320">
        <f>VLOOKUP($G28,[2]Comercial!$D$16:$Y$244,6,0)</f>
        <v>143.56954716171691</v>
      </c>
      <c r="Q28" s="320">
        <f>VLOOKUP($G28,[2]Comercial!$D$16:$Y$244,7,0)</f>
        <v>93.634495920000006</v>
      </c>
      <c r="R28" s="320">
        <f>VLOOKUP($G28,[2]Comercial!$D$16:$Y$244,8,0)</f>
        <v>129.44419764487296</v>
      </c>
      <c r="S28" s="320">
        <f>VLOOKUP($G28,[2]Comercial!$D$16:$Y$244,9,0)</f>
        <v>99.373577999999995</v>
      </c>
      <c r="T28" s="320">
        <f>VLOOKUP($G28,[2]Comercial!$D$16:$Y$244,10,0)</f>
        <v>132.74164066340379</v>
      </c>
      <c r="U28" s="320">
        <f>VLOOKUP($G28,[2]Comercial!$D$16:$Y$244,11,0)</f>
        <v>106.26515328000001</v>
      </c>
      <c r="V28" s="320">
        <f>VLOOKUP($G28,[2]Comercial!$D$16:$Y$244,12,0)</f>
        <v>141.64343372032579</v>
      </c>
      <c r="W28" s="320">
        <f>VLOOKUP($G28,[2]Comercial!$D$16:$Y$244,13,0)</f>
        <v>107.0072964</v>
      </c>
      <c r="X28" s="320">
        <f>VLOOKUP($G28,[2]Comercial!$D$16:$Y$244,14,0)</f>
        <v>142.59996162057138</v>
      </c>
      <c r="Y28" s="320">
        <f>VLOOKUP($G28,[2]Comercial!$D$16:$Y$244,15,0)</f>
        <v>110.87986752000002</v>
      </c>
      <c r="Z28" s="320">
        <f>VLOOKUP($G28,[2]Comercial!$D$16:$Y$244,16,0)</f>
        <v>147.58479683107592</v>
      </c>
      <c r="AA28" s="320">
        <f>VLOOKUP($G28,[2]Comercial!$D$16:$Y$244,17,0)</f>
        <v>92.506356480000008</v>
      </c>
      <c r="AB28" s="320">
        <f>VLOOKUP($G28,[2]Comercial!$D$16:$Y$244,18,0)</f>
        <v>127.8846110501301</v>
      </c>
      <c r="AC28" s="320">
        <f>VLOOKUP($G28,[2]Comercial!$D$16:$Y$244,19,0)</f>
        <v>93.067031759999992</v>
      </c>
      <c r="AD28" s="320">
        <f>VLOOKUP($G28,[2]Comercial!$D$16:$Y$244,20,0)</f>
        <v>128.65971173333259</v>
      </c>
    </row>
    <row r="29" spans="2:30" s="288" customFormat="1" x14ac:dyDescent="0.25">
      <c r="B29" s="233" t="s">
        <v>1107</v>
      </c>
      <c r="C29" s="233" t="s">
        <v>33</v>
      </c>
      <c r="D29" s="233" t="s">
        <v>831</v>
      </c>
      <c r="E29" s="295" t="s">
        <v>1105</v>
      </c>
      <c r="F29" s="233">
        <v>6033281</v>
      </c>
      <c r="G29" s="233">
        <v>7896641803147</v>
      </c>
      <c r="H29" s="223" t="s">
        <v>836</v>
      </c>
      <c r="I29" s="223" t="s">
        <v>842</v>
      </c>
      <c r="J29" s="223" t="s">
        <v>49</v>
      </c>
      <c r="K29" s="227">
        <v>20</v>
      </c>
      <c r="L29" s="234" t="s">
        <v>35</v>
      </c>
      <c r="M29" s="235">
        <v>0</v>
      </c>
      <c r="N29" s="279">
        <f>VLOOKUP(G29,[2]Comercial!$D$16:$Z$244,23,0)</f>
        <v>12.5</v>
      </c>
      <c r="O29" s="320">
        <f>VLOOKUP($G29,[2]Comercial!$D$16:$Y$244,5,0)</f>
        <v>44.69</v>
      </c>
      <c r="P29" s="320">
        <f>VLOOKUP($G29,[2]Comercial!$D$16:$Y$244,6,0)</f>
        <v>59.54</v>
      </c>
      <c r="Q29" s="320">
        <f>VLOOKUP($G29,[2]Comercial!$D$16:$Y$244,7,0)</f>
        <v>38.832034800000002</v>
      </c>
      <c r="R29" s="320">
        <f>VLOOKUP($G29,[2]Comercial!$D$16:$Y$244,8,0)</f>
        <v>53.683010072467582</v>
      </c>
      <c r="S29" s="320">
        <f>VLOOKUP($G29,[2]Comercial!$D$16:$Y$244,9,0)</f>
        <v>41.21</v>
      </c>
      <c r="T29" s="320">
        <f>VLOOKUP($G29,[2]Comercial!$D$16:$Y$244,10,0)</f>
        <v>55.05</v>
      </c>
      <c r="U29" s="320">
        <f>VLOOKUP($G29,[2]Comercial!$D$16:$Y$244,11,0)</f>
        <v>44.07</v>
      </c>
      <c r="V29" s="320">
        <f>VLOOKUP($G29,[2]Comercial!$D$16:$Y$244,12,0)</f>
        <v>58.74</v>
      </c>
      <c r="W29" s="320">
        <f>VLOOKUP($G29,[2]Comercial!$D$16:$Y$244,13,0)</f>
        <v>44.3780638</v>
      </c>
      <c r="X29" s="320">
        <f>VLOOKUP($G29,[2]Comercial!$D$16:$Y$244,14,0)</f>
        <v>59.139053200817692</v>
      </c>
      <c r="Y29" s="320">
        <f>VLOOKUP($G29,[2]Comercial!$D$16:$Y$244,15,0)</f>
        <v>45.9837755</v>
      </c>
      <c r="Z29" s="320">
        <f>VLOOKUP($G29,[2]Comercial!$D$16:$Y$244,16,0)</f>
        <v>61.205936807862685</v>
      </c>
      <c r="AA29" s="320">
        <f>VLOOKUP($G29,[2]Comercial!$D$16:$Y$244,17,0)</f>
        <v>38.36</v>
      </c>
      <c r="AB29" s="320">
        <f>VLOOKUP($G29,[2]Comercial!$D$16:$Y$244,18,0)</f>
        <v>53.03</v>
      </c>
      <c r="AC29" s="320">
        <f>VLOOKUP($G29,[2]Comercial!$D$16:$Y$244,19,0)</f>
        <v>38.596563189999998</v>
      </c>
      <c r="AD29" s="320">
        <f>VLOOKUP($G29,[2]Comercial!$D$16:$Y$244,20,0)</f>
        <v>53.357484385325108</v>
      </c>
    </row>
    <row r="30" spans="2:30" s="288" customFormat="1" x14ac:dyDescent="0.25">
      <c r="B30" s="233" t="s">
        <v>1107</v>
      </c>
      <c r="C30" s="233" t="s">
        <v>33</v>
      </c>
      <c r="D30" s="233" t="s">
        <v>831</v>
      </c>
      <c r="E30" s="295" t="s">
        <v>1104</v>
      </c>
      <c r="F30" s="233">
        <v>6048365</v>
      </c>
      <c r="G30" s="233">
        <v>7896641800313</v>
      </c>
      <c r="H30" s="223" t="s">
        <v>835</v>
      </c>
      <c r="I30" s="223" t="s">
        <v>916</v>
      </c>
      <c r="J30" s="223" t="s">
        <v>826</v>
      </c>
      <c r="K30" s="227">
        <v>24</v>
      </c>
      <c r="L30" s="234" t="s">
        <v>35</v>
      </c>
      <c r="M30" s="235">
        <v>5</v>
      </c>
      <c r="N30" s="279">
        <f>VLOOKUP(G30,[2]Comercial!$D$16:$Z$244,23,0)</f>
        <v>5</v>
      </c>
      <c r="O30" s="320">
        <f>VLOOKUP($G30,[2]Comercial!$D$16:$Y$244,5,0)</f>
        <v>31.75</v>
      </c>
      <c r="P30" s="320">
        <f>VLOOKUP($G30,[2]Comercial!$D$16:$Y$244,6,0)</f>
        <v>42.300789925617224</v>
      </c>
      <c r="Q30" s="320">
        <f>VLOOKUP($G30,[2]Comercial!$D$16:$Y$244,7,0)</f>
        <v>27.588114750000003</v>
      </c>
      <c r="R30" s="320">
        <f>VLOOKUP($G30,[2]Comercial!$D$16:$Y$244,8,0)</f>
        <v>38.138950215522613</v>
      </c>
      <c r="S30" s="320">
        <f>VLOOKUP($G30,[2]Comercial!$D$16:$Y$244,9,0)</f>
        <v>29.27905625</v>
      </c>
      <c r="T30" s="320">
        <f>VLOOKUP($G30,[2]Comercial!$D$16:$Y$244,10,0)</f>
        <v>39.110496390711496</v>
      </c>
      <c r="U30" s="320">
        <f>VLOOKUP($G30,[2]Comercial!$D$16:$Y$244,11,0)</f>
        <v>31.309564000000002</v>
      </c>
      <c r="V30" s="320">
        <f>VLOOKUP($G30,[2]Comercial!$D$16:$Y$244,12,0)</f>
        <v>41.733287125281585</v>
      </c>
      <c r="W30" s="320">
        <f>VLOOKUP($G30,[2]Comercial!$D$16:$Y$244,13,0)</f>
        <v>31.528226249999999</v>
      </c>
      <c r="X30" s="320">
        <f>VLOOKUP($G30,[2]Comercial!$D$16:$Y$244,14,0)</f>
        <v>42.015114898414446</v>
      </c>
      <c r="Y30" s="320">
        <f>VLOOKUP($G30,[2]Comercial!$D$16:$Y$244,15,0)</f>
        <v>32.669226000000002</v>
      </c>
      <c r="Z30" s="320">
        <f>VLOOKUP($G30,[2]Comercial!$D$16:$Y$244,16,0)</f>
        <v>43.483827945310509</v>
      </c>
      <c r="AA30" s="320">
        <f>VLOOKUP($G30,[2]Comercial!$D$16:$Y$244,17,0)</f>
        <v>27.255724000000001</v>
      </c>
      <c r="AB30" s="320">
        <f>VLOOKUP($G30,[2]Comercial!$D$16:$Y$244,18,0)</f>
        <v>37.679439502984692</v>
      </c>
      <c r="AC30" s="320">
        <f>VLOOKUP($G30,[2]Comercial!$D$16:$Y$244,19,0)</f>
        <v>27.420919249999997</v>
      </c>
      <c r="AD30" s="320">
        <f>VLOOKUP($G30,[2]Comercial!$D$16:$Y$244,20,0)</f>
        <v>37.907812245112375</v>
      </c>
    </row>
    <row r="31" spans="2:30" s="288" customFormat="1" x14ac:dyDescent="0.25">
      <c r="B31" s="233" t="s">
        <v>1107</v>
      </c>
      <c r="C31" s="233" t="s">
        <v>33</v>
      </c>
      <c r="D31" s="233" t="s">
        <v>832</v>
      </c>
      <c r="E31" s="295" t="s">
        <v>1105</v>
      </c>
      <c r="F31" s="233">
        <v>6033248</v>
      </c>
      <c r="G31" s="233">
        <v>7896641800740</v>
      </c>
      <c r="H31" s="223" t="s">
        <v>835</v>
      </c>
      <c r="I31" s="223" t="s">
        <v>849</v>
      </c>
      <c r="J31" s="223" t="s">
        <v>65</v>
      </c>
      <c r="K31" s="227">
        <v>24</v>
      </c>
      <c r="L31" s="234" t="s">
        <v>35</v>
      </c>
      <c r="M31" s="235">
        <v>5</v>
      </c>
      <c r="N31" s="279">
        <f>VLOOKUP(G31,[2]Comercial!$D$16:$Z$244,23,0)</f>
        <v>12.5</v>
      </c>
      <c r="O31" s="320">
        <f>VLOOKUP($G31,[2]Comercial!$D$16:$Y$244,5,0)</f>
        <v>23.24</v>
      </c>
      <c r="P31" s="320">
        <f>VLOOKUP($G31,[2]Comercial!$D$16:$Y$244,6,0)</f>
        <v>30.962845917207691</v>
      </c>
      <c r="Q31" s="320">
        <f>VLOOKUP($G31,[2]Comercial!$D$16:$Y$244,7,0)</f>
        <v>20.193631079999999</v>
      </c>
      <c r="R31" s="320">
        <f>VLOOKUP($G31,[2]Comercial!$D$16:$Y$244,8,0)</f>
        <v>27.916510330984107</v>
      </c>
      <c r="S31" s="320">
        <f>VLOOKUP($G31,[2]Comercial!$D$16:$Y$244,9,0)</f>
        <v>21.43</v>
      </c>
      <c r="T31" s="320">
        <f>VLOOKUP($G31,[2]Comercial!$D$16:$Y$244,10,0)</f>
        <v>28.625852230225053</v>
      </c>
      <c r="U31" s="320">
        <f>VLOOKUP($G31,[2]Comercial!$D$16:$Y$244,11,0)</f>
        <v>22.92</v>
      </c>
      <c r="V31" s="320">
        <f>VLOOKUP($G31,[2]Comercial!$D$16:$Y$244,12,0)</f>
        <v>30.550631139783803</v>
      </c>
      <c r="W31" s="320">
        <f>VLOOKUP($G31,[2]Comercial!$D$16:$Y$244,13,0)</f>
        <v>23.077668599999999</v>
      </c>
      <c r="X31" s="320">
        <f>VLOOKUP($G31,[2]Comercial!$D$16:$Y$244,14,0)</f>
        <v>30.753740794933915</v>
      </c>
      <c r="Y31" s="320">
        <f>VLOOKUP($G31,[2]Comercial!$D$16:$Y$244,15,0)</f>
        <v>23.91284448</v>
      </c>
      <c r="Z31" s="320">
        <f>VLOOKUP($G31,[2]Comercial!$D$16:$Y$244,16,0)</f>
        <v>31.828792486583186</v>
      </c>
      <c r="AA31" s="320">
        <f>VLOOKUP($G31,[2]Comercial!$D$16:$Y$244,17,0)</f>
        <v>19.95</v>
      </c>
      <c r="AB31" s="320">
        <f>VLOOKUP($G31,[2]Comercial!$D$16:$Y$244,18,0)</f>
        <v>27.579704655232955</v>
      </c>
      <c r="AC31" s="320">
        <f>VLOOKUP($G31,[2]Comercial!$D$16:$Y$244,19,0)</f>
        <v>20.071249239999997</v>
      </c>
      <c r="AD31" s="320">
        <f>VLOOKUP($G31,[2]Comercial!$D$16:$Y$244,20,0)</f>
        <v>27.747324616579892</v>
      </c>
    </row>
    <row r="32" spans="2:30" s="288" customFormat="1" x14ac:dyDescent="0.25">
      <c r="B32" s="233" t="s">
        <v>1107</v>
      </c>
      <c r="C32" s="233" t="s">
        <v>33</v>
      </c>
      <c r="D32" s="233" t="s">
        <v>832</v>
      </c>
      <c r="E32" s="295" t="s">
        <v>1105</v>
      </c>
      <c r="F32" s="233">
        <v>6033239</v>
      </c>
      <c r="G32" s="233">
        <v>7896641800412</v>
      </c>
      <c r="H32" s="223" t="s">
        <v>835</v>
      </c>
      <c r="I32" s="223" t="s">
        <v>847</v>
      </c>
      <c r="J32" s="223" t="s">
        <v>20</v>
      </c>
      <c r="K32" s="227">
        <v>24</v>
      </c>
      <c r="L32" s="234" t="s">
        <v>35</v>
      </c>
      <c r="M32" s="235">
        <v>5</v>
      </c>
      <c r="N32" s="279">
        <f>VLOOKUP(G32,[2]Comercial!$D$16:$Z$244,23,0)</f>
        <v>12.5</v>
      </c>
      <c r="O32" s="320">
        <f>VLOOKUP($G32,[2]Comercial!$D$16:$Y$244,5,0)</f>
        <v>17.22</v>
      </c>
      <c r="P32" s="320">
        <f>VLOOKUP($G32,[2]Comercial!$D$16:$Y$244,6,0)</f>
        <v>22.94</v>
      </c>
      <c r="Q32" s="320">
        <f>VLOOKUP($G32,[2]Comercial!$D$16:$Y$244,7,0)</f>
        <v>14.962750740000001</v>
      </c>
      <c r="R32" s="320">
        <f>VLOOKUP($G32,[2]Comercial!$D$16:$Y$244,8,0)</f>
        <v>20.685125124765332</v>
      </c>
      <c r="S32" s="320">
        <f>VLOOKUP($G32,[2]Comercial!$D$16:$Y$244,9,0)</f>
        <v>15.88</v>
      </c>
      <c r="T32" s="320">
        <f>VLOOKUP($G32,[2]Comercial!$D$16:$Y$244,10,0)</f>
        <v>21.21</v>
      </c>
      <c r="U32" s="320">
        <f>VLOOKUP($G32,[2]Comercial!$D$16:$Y$244,11,0)</f>
        <v>16.98</v>
      </c>
      <c r="V32" s="320">
        <f>VLOOKUP($G32,[2]Comercial!$D$16:$Y$244,12,0)</f>
        <v>22.63</v>
      </c>
      <c r="W32" s="320">
        <f>VLOOKUP($G32,[2]Comercial!$D$16:$Y$244,13,0)</f>
        <v>17.099718299999999</v>
      </c>
      <c r="X32" s="320">
        <f>VLOOKUP($G32,[2]Comercial!$D$16:$Y$244,14,0)</f>
        <v>22.787410348053442</v>
      </c>
      <c r="Y32" s="320">
        <f>VLOOKUP($G32,[2]Comercial!$D$16:$Y$244,15,0)</f>
        <v>17.718553440000001</v>
      </c>
      <c r="Z32" s="320">
        <f>VLOOKUP($G32,[2]Comercial!$D$16:$Y$244,16,0)</f>
        <v>23.583984794275494</v>
      </c>
      <c r="AA32" s="320">
        <f>VLOOKUP($G32,[2]Comercial!$D$16:$Y$244,17,0)</f>
        <v>14.78</v>
      </c>
      <c r="AB32" s="320">
        <f>VLOOKUP($G32,[2]Comercial!$D$16:$Y$244,18,0)</f>
        <v>20.43</v>
      </c>
      <c r="AC32" s="320">
        <f>VLOOKUP($G32,[2]Comercial!$D$16:$Y$244,19,0)</f>
        <v>14.872070219999998</v>
      </c>
      <c r="AD32" s="320">
        <f>VLOOKUP($G32,[2]Comercial!$D$16:$Y$244,20,0)</f>
        <v>20.559764625538115</v>
      </c>
    </row>
    <row r="33" spans="2:30" s="288" customFormat="1" x14ac:dyDescent="0.25">
      <c r="B33" s="233" t="s">
        <v>1107</v>
      </c>
      <c r="C33" s="233" t="s">
        <v>33</v>
      </c>
      <c r="D33" s="233" t="s">
        <v>832</v>
      </c>
      <c r="E33" s="295" t="s">
        <v>1103</v>
      </c>
      <c r="F33" s="233">
        <v>6033306</v>
      </c>
      <c r="G33" s="233">
        <v>7896641804465</v>
      </c>
      <c r="H33" s="223" t="s">
        <v>835</v>
      </c>
      <c r="I33" s="223" t="s">
        <v>856</v>
      </c>
      <c r="J33" s="223" t="s">
        <v>68</v>
      </c>
      <c r="K33" s="227">
        <v>24</v>
      </c>
      <c r="L33" s="234" t="s">
        <v>35</v>
      </c>
      <c r="M33" s="235">
        <v>5</v>
      </c>
      <c r="N33" s="279">
        <f>VLOOKUP(G33,[2]Comercial!$D$16:$Z$244,23,0)</f>
        <v>12.5</v>
      </c>
      <c r="O33" s="320">
        <f>VLOOKUP($G33,[2]Comercial!$D$16:$Y$244,5,0)</f>
        <v>20.38</v>
      </c>
      <c r="P33" s="320">
        <f>VLOOKUP($G33,[2]Comercial!$D$16:$Y$244,6,0)</f>
        <v>27.152444053041858</v>
      </c>
      <c r="Q33" s="320">
        <f>VLOOKUP($G33,[2]Comercial!$D$16:$Y$244,7,0)</f>
        <v>17.70852846</v>
      </c>
      <c r="R33" s="320">
        <f>VLOOKUP($G33,[2]Comercial!$D$16:$Y$244,8,0)</f>
        <v>24.481001744640967</v>
      </c>
      <c r="S33" s="320">
        <f>VLOOKUP($G33,[2]Comercial!$D$16:$Y$244,9,0)</f>
        <v>18.79</v>
      </c>
      <c r="T33" s="320">
        <f>VLOOKUP($G33,[2]Comercial!$D$16:$Y$244,10,0)</f>
        <v>25.099382333454443</v>
      </c>
      <c r="U33" s="320">
        <f>VLOOKUP($G33,[2]Comercial!$D$16:$Y$244,11,0)</f>
        <v>20.100000000000001</v>
      </c>
      <c r="V33" s="320">
        <f>VLOOKUP($G33,[2]Comercial!$D$16:$Y$244,12,0)</f>
        <v>26.791783852951767</v>
      </c>
      <c r="W33" s="320">
        <f>VLOOKUP($G33,[2]Comercial!$D$16:$Y$244,13,0)</f>
        <v>20.237645699999998</v>
      </c>
      <c r="X33" s="320">
        <f>VLOOKUP($G33,[2]Comercial!$D$16:$Y$244,14,0)</f>
        <v>26.969072177312956</v>
      </c>
      <c r="Y33" s="320">
        <f>VLOOKUP($G33,[2]Comercial!$D$16:$Y$244,15,0)</f>
        <v>20.970041760000001</v>
      </c>
      <c r="Z33" s="320">
        <f>VLOOKUP($G33,[2]Comercial!$D$16:$Y$244,16,0)</f>
        <v>27.911824048044981</v>
      </c>
      <c r="AA33" s="320">
        <f>VLOOKUP($G33,[2]Comercial!$D$16:$Y$244,17,0)</f>
        <v>17.489999999999998</v>
      </c>
      <c r="AB33" s="320">
        <f>VLOOKUP($G33,[2]Comercial!$D$16:$Y$244,18,0)</f>
        <v>24.178898968422274</v>
      </c>
      <c r="AC33" s="320">
        <f>VLOOKUP($G33,[2]Comercial!$D$16:$Y$244,19,0)</f>
        <v>17.601207379999998</v>
      </c>
      <c r="AD33" s="320">
        <f>VLOOKUP($G33,[2]Comercial!$D$16:$Y$244,20,0)</f>
        <v>24.332636647413867</v>
      </c>
    </row>
    <row r="34" spans="2:30" s="288" customFormat="1" x14ac:dyDescent="0.25">
      <c r="B34" s="233" t="s">
        <v>1107</v>
      </c>
      <c r="C34" s="233" t="s">
        <v>33</v>
      </c>
      <c r="D34" s="233" t="s">
        <v>832</v>
      </c>
      <c r="E34" s="295" t="s">
        <v>1090</v>
      </c>
      <c r="F34" s="233">
        <v>6033339</v>
      </c>
      <c r="G34" s="233">
        <v>7896641804595</v>
      </c>
      <c r="H34" s="223" t="s">
        <v>837</v>
      </c>
      <c r="I34" s="223" t="s">
        <v>842</v>
      </c>
      <c r="J34" s="223" t="s">
        <v>52</v>
      </c>
      <c r="K34" s="227">
        <v>25</v>
      </c>
      <c r="L34" s="234" t="s">
        <v>35</v>
      </c>
      <c r="M34" s="235">
        <v>0</v>
      </c>
      <c r="N34" s="279">
        <f>VLOOKUP(G34,[2]Comercial!$D$16:$Z$244,23,0)</f>
        <v>12.5</v>
      </c>
      <c r="O34" s="320">
        <f>VLOOKUP($G34,[2]Comercial!$D$16:$Y$244,5,0)</f>
        <v>23.62</v>
      </c>
      <c r="P34" s="320">
        <f>VLOOKUP($G34,[2]Comercial!$D$16:$Y$244,6,0)</f>
        <v>31.47</v>
      </c>
      <c r="Q34" s="320">
        <f>VLOOKUP($G34,[2]Comercial!$D$16:$Y$244,7,0)</f>
        <v>20.523819540000002</v>
      </c>
      <c r="R34" s="320">
        <f>VLOOKUP($G34,[2]Comercial!$D$16:$Y$244,8,0)</f>
        <v>28.372976506791939</v>
      </c>
      <c r="S34" s="320">
        <f>VLOOKUP($G34,[2]Comercial!$D$16:$Y$244,9,0)</f>
        <v>21.78</v>
      </c>
      <c r="T34" s="320">
        <f>VLOOKUP($G34,[2]Comercial!$D$16:$Y$244,10,0)</f>
        <v>29.09</v>
      </c>
      <c r="U34" s="320">
        <f>VLOOKUP($G34,[2]Comercial!$D$16:$Y$244,11,0)</f>
        <v>23.29</v>
      </c>
      <c r="V34" s="320">
        <f>VLOOKUP($G34,[2]Comercial!$D$16:$Y$244,12,0)</f>
        <v>31.05</v>
      </c>
      <c r="W34" s="320">
        <f>VLOOKUP($G34,[2]Comercial!$D$16:$Y$244,13,0)</f>
        <v>23.455014300000002</v>
      </c>
      <c r="X34" s="320">
        <f>VLOOKUP($G34,[2]Comercial!$D$16:$Y$244,14,0)</f>
        <v>31.25659886300943</v>
      </c>
      <c r="Y34" s="320">
        <f>VLOOKUP($G34,[2]Comercial!$D$16:$Y$244,15,0)</f>
        <v>24.303846240000002</v>
      </c>
      <c r="Z34" s="320">
        <f>VLOOKUP($G34,[2]Comercial!$D$16:$Y$244,16,0)</f>
        <v>32.349228852542808</v>
      </c>
      <c r="AA34" s="320">
        <f>VLOOKUP($G34,[2]Comercial!$D$16:$Y$244,17,0)</f>
        <v>20.28</v>
      </c>
      <c r="AB34" s="320">
        <f>VLOOKUP($G34,[2]Comercial!$D$16:$Y$244,18,0)</f>
        <v>28.03</v>
      </c>
      <c r="AC34" s="320">
        <f>VLOOKUP($G34,[2]Comercial!$D$16:$Y$244,19,0)</f>
        <v>20.399436619999999</v>
      </c>
      <c r="AD34" s="320">
        <f>VLOOKUP($G34,[2]Comercial!$D$16:$Y$244,20,0)</f>
        <v>28.20102441667888</v>
      </c>
    </row>
    <row r="35" spans="2:30" s="288" customFormat="1" x14ac:dyDescent="0.25">
      <c r="B35" s="233" t="s">
        <v>1107</v>
      </c>
      <c r="C35" s="233" t="s">
        <v>33</v>
      </c>
      <c r="D35" s="233" t="s">
        <v>832</v>
      </c>
      <c r="E35" s="295" t="s">
        <v>1105</v>
      </c>
      <c r="F35" s="233">
        <v>6033288</v>
      </c>
      <c r="G35" s="233">
        <v>7896641804212</v>
      </c>
      <c r="H35" s="223" t="s">
        <v>835</v>
      </c>
      <c r="I35" s="223" t="s">
        <v>1074</v>
      </c>
      <c r="J35" s="223" t="s">
        <v>62</v>
      </c>
      <c r="K35" s="227">
        <v>25</v>
      </c>
      <c r="L35" s="234" t="s">
        <v>35</v>
      </c>
      <c r="M35" s="235">
        <v>5</v>
      </c>
      <c r="N35" s="279">
        <f>VLOOKUP(G35,[2]Comercial!$D$16:$Z$244,23,0)</f>
        <v>12.5</v>
      </c>
      <c r="O35" s="320">
        <f>VLOOKUP($G35,[2]Comercial!$D$16:$Y$244,5,0)</f>
        <v>37.54</v>
      </c>
      <c r="P35" s="320">
        <f>VLOOKUP($G35,[2]Comercial!$D$16:$Y$244,6,0)</f>
        <v>50.01</v>
      </c>
      <c r="Q35" s="320">
        <f>VLOOKUP($G35,[2]Comercial!$D$16:$Y$244,7,0)</f>
        <v>32.619144179999999</v>
      </c>
      <c r="R35" s="320">
        <f>VLOOKUP($G35,[2]Comercial!$D$16:$Y$244,8,0)</f>
        <v>45.094053262699802</v>
      </c>
      <c r="S35" s="320">
        <f>VLOOKUP($G35,[2]Comercial!$D$16:$Y$244,9,0)</f>
        <v>34.619999999999997</v>
      </c>
      <c r="T35" s="320">
        <f>VLOOKUP($G35,[2]Comercial!$D$16:$Y$244,10,0)</f>
        <v>46.25</v>
      </c>
      <c r="U35" s="320">
        <f>VLOOKUP($G35,[2]Comercial!$D$16:$Y$244,11,0)</f>
        <v>37.020000000000003</v>
      </c>
      <c r="V35" s="320">
        <f>VLOOKUP($G35,[2]Comercial!$D$16:$Y$244,12,0)</f>
        <v>49.35</v>
      </c>
      <c r="W35" s="320">
        <f>VLOOKUP($G35,[2]Comercial!$D$16:$Y$244,13,0)</f>
        <v>37.277783100000001</v>
      </c>
      <c r="X35" s="320">
        <f>VLOOKUP($G35,[2]Comercial!$D$16:$Y$244,14,0)</f>
        <v>49.677083883038691</v>
      </c>
      <c r="Y35" s="320">
        <f>VLOOKUP($G35,[2]Comercial!$D$16:$Y$244,15,0)</f>
        <v>38.626858080000005</v>
      </c>
      <c r="Z35" s="320">
        <f>VLOOKUP($G35,[2]Comercial!$D$16:$Y$244,16,0)</f>
        <v>51.413634679274224</v>
      </c>
      <c r="AA35" s="320">
        <f>VLOOKUP($G35,[2]Comercial!$D$16:$Y$244,17,0)</f>
        <v>32.22</v>
      </c>
      <c r="AB35" s="320">
        <f>VLOOKUP($G35,[2]Comercial!$D$16:$Y$244,18,0)</f>
        <v>44.54</v>
      </c>
      <c r="AC35" s="320">
        <f>VLOOKUP($G35,[2]Comercial!$D$16:$Y$244,19,0)</f>
        <v>32.421458539999996</v>
      </c>
      <c r="AD35" s="320">
        <f>VLOOKUP($G35,[2]Comercial!$D$16:$Y$244,20,0)</f>
        <v>44.820764462410033</v>
      </c>
    </row>
    <row r="36" spans="2:30" s="288" customFormat="1" x14ac:dyDescent="0.25">
      <c r="B36" s="233" t="s">
        <v>1107</v>
      </c>
      <c r="C36" s="233" t="s">
        <v>33</v>
      </c>
      <c r="D36" s="233" t="s">
        <v>831</v>
      </c>
      <c r="E36" s="295" t="s">
        <v>1106</v>
      </c>
      <c r="F36" s="233">
        <v>6033613</v>
      </c>
      <c r="G36" s="233">
        <v>7896641805738</v>
      </c>
      <c r="H36" s="223" t="s">
        <v>838</v>
      </c>
      <c r="I36" s="223" t="s">
        <v>842</v>
      </c>
      <c r="J36" s="223" t="s">
        <v>53</v>
      </c>
      <c r="K36" s="227">
        <v>36</v>
      </c>
      <c r="L36" s="234" t="s">
        <v>35</v>
      </c>
      <c r="M36" s="235">
        <v>0</v>
      </c>
      <c r="N36" s="279">
        <f>VLOOKUP(G36,[2]Comercial!$D$16:$Z$244,23,0)</f>
        <v>12.5</v>
      </c>
      <c r="O36" s="320">
        <f>VLOOKUP($G36,[2]Comercial!$D$16:$Y$244,5,0)</f>
        <v>9.1199999999999992</v>
      </c>
      <c r="P36" s="320">
        <f>VLOOKUP($G36,[2]Comercial!$D$16:$Y$244,6,0)</f>
        <v>12.150652098319025</v>
      </c>
      <c r="Q36" s="320">
        <f>VLOOKUP($G36,[2]Comercial!$D$16:$Y$244,7,0)</f>
        <v>7.9245230399999995</v>
      </c>
      <c r="R36" s="320">
        <f>VLOOKUP($G36,[2]Comercial!$D$16:$Y$244,8,0)</f>
        <v>10.95518821938791</v>
      </c>
      <c r="S36" s="320">
        <f>VLOOKUP($G36,[2]Comercial!$D$16:$Y$244,9,0)</f>
        <v>8.4102359999999994</v>
      </c>
      <c r="T36" s="320">
        <f>VLOOKUP($G36,[2]Comercial!$D$16:$Y$244,10,0)</f>
        <v>11.234259120733505</v>
      </c>
      <c r="U36" s="320">
        <f>VLOOKUP($G36,[2]Comercial!$D$16:$Y$244,11,0)</f>
        <v>8.9934873599999996</v>
      </c>
      <c r="V36" s="320">
        <f>VLOOKUP($G36,[2]Comercial!$D$16:$Y$244,12,0)</f>
        <v>11.987640270317103</v>
      </c>
      <c r="W36" s="320">
        <f>VLOOKUP($G36,[2]Comercial!$D$16:$Y$244,13,0)</f>
        <v>9.0562967999999984</v>
      </c>
      <c r="X36" s="320">
        <f>VLOOKUP($G36,[2]Comercial!$D$16:$Y$244,14,0)</f>
        <v>12.068593633812274</v>
      </c>
      <c r="Y36" s="320">
        <f>VLOOKUP($G36,[2]Comercial!$D$16:$Y$244,15,0)</f>
        <v>9.3840422399999994</v>
      </c>
      <c r="Z36" s="320">
        <f>VLOOKUP($G36,[2]Comercial!$D$16:$Y$244,16,0)</f>
        <v>12.490472783030922</v>
      </c>
      <c r="AA36" s="320">
        <f>VLOOKUP($G36,[2]Comercial!$D$16:$Y$244,17,0)</f>
        <v>7.8290457599999996</v>
      </c>
      <c r="AB36" s="320">
        <f>VLOOKUP($G36,[2]Comercial!$D$16:$Y$244,18,0)</f>
        <v>10.823196480857336</v>
      </c>
      <c r="AC36" s="320">
        <f>VLOOKUP($G36,[2]Comercial!$D$16:$Y$244,19,0)</f>
        <v>7.8764971199999989</v>
      </c>
      <c r="AD36" s="320">
        <f>VLOOKUP($G36,[2]Comercial!$D$16:$Y$244,20,0)</f>
        <v>10.888795202375587</v>
      </c>
    </row>
    <row r="37" spans="2:30" s="288" customFormat="1" x14ac:dyDescent="0.25">
      <c r="B37" s="233" t="s">
        <v>1107</v>
      </c>
      <c r="C37" s="233" t="s">
        <v>33</v>
      </c>
      <c r="D37" s="233" t="s">
        <v>831</v>
      </c>
      <c r="E37" s="295" t="s">
        <v>1106</v>
      </c>
      <c r="F37" s="233">
        <v>6033625</v>
      </c>
      <c r="G37" s="233">
        <v>7896641806308</v>
      </c>
      <c r="H37" s="223" t="s">
        <v>838</v>
      </c>
      <c r="I37" s="223" t="s">
        <v>842</v>
      </c>
      <c r="J37" s="223" t="s">
        <v>54</v>
      </c>
      <c r="K37" s="227">
        <v>36</v>
      </c>
      <c r="L37" s="234" t="s">
        <v>35</v>
      </c>
      <c r="M37" s="235">
        <v>0</v>
      </c>
      <c r="N37" s="279">
        <f>VLOOKUP(G37,[2]Comercial!$D$16:$Z$244,23,0)</f>
        <v>12.5</v>
      </c>
      <c r="O37" s="320">
        <f>VLOOKUP($G37,[2]Comercial!$D$16:$Y$244,5,0)</f>
        <v>16.66</v>
      </c>
      <c r="P37" s="320">
        <f>VLOOKUP($G37,[2]Comercial!$D$16:$Y$244,6,0)</f>
        <v>22.196257012938045</v>
      </c>
      <c r="Q37" s="320">
        <f>VLOOKUP($G37,[2]Comercial!$D$16:$Y$244,7,0)</f>
        <v>14.476157220000001</v>
      </c>
      <c r="R37" s="320">
        <f>VLOOKUP($G37,[2]Comercial!$D$16:$Y$244,8,0)</f>
        <v>20.012438128838006</v>
      </c>
      <c r="S37" s="320">
        <f>VLOOKUP($G37,[2]Comercial!$D$16:$Y$244,9,0)</f>
        <v>15.3634355</v>
      </c>
      <c r="T37" s="320">
        <f>VLOOKUP($G37,[2]Comercial!$D$16:$Y$244,10,0)</f>
        <v>20.522232121866253</v>
      </c>
      <c r="U37" s="320">
        <f>VLOOKUP($G37,[2]Comercial!$D$16:$Y$244,11,0)</f>
        <v>16.428892480000002</v>
      </c>
      <c r="V37" s="320">
        <f>VLOOKUP($G37,[2]Comercial!$D$16:$Y$244,12,0)</f>
        <v>21.898474441171377</v>
      </c>
      <c r="W37" s="320">
        <f>VLOOKUP($G37,[2]Comercial!$D$16:$Y$244,13,0)</f>
        <v>16.543629899999999</v>
      </c>
      <c r="X37" s="320">
        <f>VLOOKUP($G37,[2]Comercial!$D$16:$Y$244,14,0)</f>
        <v>22.046356352994792</v>
      </c>
      <c r="Y37" s="320">
        <f>VLOOKUP($G37,[2]Comercial!$D$16:$Y$244,15,0)</f>
        <v>17.142340320000002</v>
      </c>
      <c r="Z37" s="320">
        <f>VLOOKUP($G37,[2]Comercial!$D$16:$Y$244,16,0)</f>
        <v>22.817025939177107</v>
      </c>
      <c r="AA37" s="320">
        <f>VLOOKUP($G37,[2]Comercial!$D$16:$Y$244,17,0)</f>
        <v>14.30174368</v>
      </c>
      <c r="AB37" s="320">
        <f>VLOOKUP($G37,[2]Comercial!$D$16:$Y$244,18,0)</f>
        <v>19.771321641566139</v>
      </c>
      <c r="AC37" s="320">
        <f>VLOOKUP($G37,[2]Comercial!$D$16:$Y$244,19,0)</f>
        <v>14.388425659999999</v>
      </c>
      <c r="AD37" s="320">
        <f>VLOOKUP($G37,[2]Comercial!$D$16:$Y$244,20,0)</f>
        <v>19.891154393813299</v>
      </c>
    </row>
    <row r="38" spans="2:30" s="288" customFormat="1" x14ac:dyDescent="0.25">
      <c r="B38" s="233" t="s">
        <v>1107</v>
      </c>
      <c r="C38" s="233" t="s">
        <v>33</v>
      </c>
      <c r="D38" s="233" t="s">
        <v>832</v>
      </c>
      <c r="E38" s="295" t="s">
        <v>1103</v>
      </c>
      <c r="F38" s="233">
        <v>6033303</v>
      </c>
      <c r="G38" s="233">
        <v>7896641804434</v>
      </c>
      <c r="H38" s="223" t="s">
        <v>835</v>
      </c>
      <c r="I38" s="223" t="s">
        <v>854</v>
      </c>
      <c r="J38" s="223" t="s">
        <v>22</v>
      </c>
      <c r="K38" s="227">
        <v>36</v>
      </c>
      <c r="L38" s="234" t="s">
        <v>35</v>
      </c>
      <c r="M38" s="235">
        <v>5</v>
      </c>
      <c r="N38" s="279">
        <f>VLOOKUP(G38,[2]Comercial!$D$16:$Z$244,23,0)</f>
        <v>12.5</v>
      </c>
      <c r="O38" s="320">
        <f>VLOOKUP($G38,[2]Comercial!$D$16:$Y$244,5,0)</f>
        <v>22.22</v>
      </c>
      <c r="P38" s="320">
        <f>VLOOKUP($G38,[2]Comercial!$D$16:$Y$244,6,0)</f>
        <v>29.6</v>
      </c>
      <c r="Q38" s="320">
        <f>VLOOKUP($G38,[2]Comercial!$D$16:$Y$244,7,0)</f>
        <v>19.307335739999999</v>
      </c>
      <c r="R38" s="320">
        <f>VLOOKUP($G38,[2]Comercial!$D$16:$Y$244,8,0)</f>
        <v>26.691259016973614</v>
      </c>
      <c r="S38" s="320">
        <f>VLOOKUP($G38,[2]Comercial!$D$16:$Y$244,9,0)</f>
        <v>20.49</v>
      </c>
      <c r="T38" s="320">
        <f>VLOOKUP($G38,[2]Comercial!$D$16:$Y$244,10,0)</f>
        <v>27.37</v>
      </c>
      <c r="U38" s="320">
        <f>VLOOKUP($G38,[2]Comercial!$D$16:$Y$244,11,0)</f>
        <v>21.91</v>
      </c>
      <c r="V38" s="320">
        <f>VLOOKUP($G38,[2]Comercial!$D$16:$Y$244,12,0)</f>
        <v>29.21</v>
      </c>
      <c r="W38" s="320">
        <f>VLOOKUP($G38,[2]Comercial!$D$16:$Y$244,13,0)</f>
        <v>22.064793299999998</v>
      </c>
      <c r="X38" s="320">
        <f>VLOOKUP($G38,[2]Comercial!$D$16:$Y$244,14,0)</f>
        <v>29.403963875362802</v>
      </c>
      <c r="Y38" s="320">
        <f>VLOOKUP($G38,[2]Comercial!$D$16:$Y$244,15,0)</f>
        <v>22.863313440000002</v>
      </c>
      <c r="Z38" s="320">
        <f>VLOOKUP($G38,[2]Comercial!$D$16:$Y$244,16,0)</f>
        <v>30.431831714796836</v>
      </c>
      <c r="AA38" s="320">
        <f>VLOOKUP($G38,[2]Comercial!$D$16:$Y$244,17,0)</f>
        <v>19.07</v>
      </c>
      <c r="AB38" s="320">
        <f>VLOOKUP($G38,[2]Comercial!$D$16:$Y$244,18,0)</f>
        <v>26.36</v>
      </c>
      <c r="AC38" s="320">
        <f>VLOOKUP($G38,[2]Comercial!$D$16:$Y$244,19,0)</f>
        <v>19.190325219999998</v>
      </c>
      <c r="AD38" s="320">
        <f>VLOOKUP($G38,[2]Comercial!$D$16:$Y$244,20,0)</f>
        <v>26.529498837366837</v>
      </c>
    </row>
    <row r="39" spans="2:30" s="288" customFormat="1" x14ac:dyDescent="0.25">
      <c r="B39" s="233" t="s">
        <v>1107</v>
      </c>
      <c r="C39" s="233" t="s">
        <v>33</v>
      </c>
      <c r="D39" s="233" t="s">
        <v>831</v>
      </c>
      <c r="E39" s="295" t="s">
        <v>1104</v>
      </c>
      <c r="F39" s="233">
        <v>6049614</v>
      </c>
      <c r="G39" s="233">
        <v>7896641808531</v>
      </c>
      <c r="H39" s="223" t="s">
        <v>834</v>
      </c>
      <c r="I39" s="223" t="s">
        <v>918</v>
      </c>
      <c r="J39" s="223" t="s">
        <v>47</v>
      </c>
      <c r="K39" s="227">
        <v>40</v>
      </c>
      <c r="L39" s="234" t="s">
        <v>35</v>
      </c>
      <c r="M39" s="235">
        <v>5</v>
      </c>
      <c r="N39" s="279">
        <f>VLOOKUP(G39,[2]Comercial!$D$16:$Z$244,23,0)</f>
        <v>5</v>
      </c>
      <c r="O39" s="320">
        <f>VLOOKUP($G39,[2]Comercial!$D$16:$Y$244,5,0)</f>
        <v>28.59</v>
      </c>
      <c r="P39" s="320">
        <f>VLOOKUP($G39,[2]Comercial!$D$16:$Y$244,6,0)</f>
        <v>38.090695558217206</v>
      </c>
      <c r="Q39" s="320">
        <f>VLOOKUP($G39,[2]Comercial!$D$16:$Y$244,7,0)</f>
        <v>24.842337030000003</v>
      </c>
      <c r="R39" s="320">
        <f>VLOOKUP($G39,[2]Comercial!$D$16:$Y$244,8,0)</f>
        <v>34.343073595646977</v>
      </c>
      <c r="S39" s="320">
        <f>VLOOKUP($G39,[2]Comercial!$D$16:$Y$244,9,0)</f>
        <v>26.364983249999998</v>
      </c>
      <c r="T39" s="320">
        <f>VLOOKUP($G39,[2]Comercial!$D$16:$Y$244,10,0)</f>
        <v>35.217924151509969</v>
      </c>
      <c r="U39" s="320">
        <f>VLOOKUP($G39,[2]Comercial!$D$16:$Y$244,11,0)</f>
        <v>28.19339952</v>
      </c>
      <c r="V39" s="320">
        <f>VLOOKUP($G39,[2]Comercial!$D$16:$Y$244,12,0)</f>
        <v>37.579674926355921</v>
      </c>
      <c r="W39" s="320">
        <f>VLOOKUP($G39,[2]Comercial!$D$16:$Y$244,13,0)</f>
        <v>28.390298850000001</v>
      </c>
      <c r="X39" s="320">
        <f>VLOOKUP($G39,[2]Comercial!$D$16:$Y$244,14,0)</f>
        <v>37.833453069154935</v>
      </c>
      <c r="Y39" s="320">
        <f>VLOOKUP($G39,[2]Comercial!$D$16:$Y$244,15,0)</f>
        <v>29.417737680000002</v>
      </c>
      <c r="Z39" s="320">
        <f>VLOOKUP($G39,[2]Comercial!$D$16:$Y$244,16,0)</f>
        <v>39.155988691541019</v>
      </c>
      <c r="AA39" s="320">
        <f>VLOOKUP($G39,[2]Comercial!$D$16:$Y$244,17,0)</f>
        <v>24.543028320000001</v>
      </c>
      <c r="AB39" s="320">
        <f>VLOOKUP($G39,[2]Comercial!$D$16:$Y$244,18,0)</f>
        <v>33.929296862687636</v>
      </c>
      <c r="AC39" s="320">
        <f>VLOOKUP($G39,[2]Comercial!$D$16:$Y$244,19,0)</f>
        <v>24.691782089999997</v>
      </c>
      <c r="AD39" s="320">
        <f>VLOOKUP($G39,[2]Comercial!$D$16:$Y$244,20,0)</f>
        <v>34.134940223236626</v>
      </c>
    </row>
    <row r="40" spans="2:30" s="288" customFormat="1" x14ac:dyDescent="0.25">
      <c r="B40" s="233" t="s">
        <v>1107</v>
      </c>
      <c r="C40" s="233" t="s">
        <v>33</v>
      </c>
      <c r="D40" s="233" t="s">
        <v>831</v>
      </c>
      <c r="E40" s="295" t="s">
        <v>1104</v>
      </c>
      <c r="F40" s="233">
        <v>6054036</v>
      </c>
      <c r="G40" s="233">
        <v>7896641808708</v>
      </c>
      <c r="H40" s="223" t="s">
        <v>834</v>
      </c>
      <c r="I40" s="223" t="s">
        <v>920</v>
      </c>
      <c r="J40" s="223" t="s">
        <v>45</v>
      </c>
      <c r="K40" s="227">
        <v>40</v>
      </c>
      <c r="L40" s="234" t="s">
        <v>35</v>
      </c>
      <c r="M40" s="235">
        <v>5</v>
      </c>
      <c r="N40" s="279">
        <f>VLOOKUP(G40,[2]Comercial!$D$16:$Z$244,23,0)</f>
        <v>5</v>
      </c>
      <c r="O40" s="320">
        <f>VLOOKUP($G40,[2]Comercial!$D$16:$Y$244,5,0)</f>
        <v>28.59</v>
      </c>
      <c r="P40" s="320">
        <f>VLOOKUP($G40,[2]Comercial!$D$16:$Y$244,6,0)</f>
        <v>38.090695558217206</v>
      </c>
      <c r="Q40" s="320">
        <f>VLOOKUP($G40,[2]Comercial!$D$16:$Y$244,7,0)</f>
        <v>24.842337030000003</v>
      </c>
      <c r="R40" s="320">
        <f>VLOOKUP($G40,[2]Comercial!$D$16:$Y$244,8,0)</f>
        <v>34.343073595646977</v>
      </c>
      <c r="S40" s="320">
        <f>VLOOKUP($G40,[2]Comercial!$D$16:$Y$244,9,0)</f>
        <v>26.364983249999998</v>
      </c>
      <c r="T40" s="320">
        <f>VLOOKUP($G40,[2]Comercial!$D$16:$Y$244,10,0)</f>
        <v>35.217924151509969</v>
      </c>
      <c r="U40" s="320">
        <f>VLOOKUP($G40,[2]Comercial!$D$16:$Y$244,11,0)</f>
        <v>28.19339952</v>
      </c>
      <c r="V40" s="320">
        <f>VLOOKUP($G40,[2]Comercial!$D$16:$Y$244,12,0)</f>
        <v>37.579674926355921</v>
      </c>
      <c r="W40" s="320">
        <f>VLOOKUP($G40,[2]Comercial!$D$16:$Y$244,13,0)</f>
        <v>28.390298850000001</v>
      </c>
      <c r="X40" s="320">
        <f>VLOOKUP($G40,[2]Comercial!$D$16:$Y$244,14,0)</f>
        <v>37.833453069154935</v>
      </c>
      <c r="Y40" s="320">
        <f>VLOOKUP($G40,[2]Comercial!$D$16:$Y$244,15,0)</f>
        <v>29.417737680000002</v>
      </c>
      <c r="Z40" s="320">
        <f>VLOOKUP($G40,[2]Comercial!$D$16:$Y$244,16,0)</f>
        <v>39.155988691541019</v>
      </c>
      <c r="AA40" s="320">
        <f>VLOOKUP($G40,[2]Comercial!$D$16:$Y$244,17,0)</f>
        <v>24.543028320000001</v>
      </c>
      <c r="AB40" s="320">
        <f>VLOOKUP($G40,[2]Comercial!$D$16:$Y$244,18,0)</f>
        <v>33.929296862687636</v>
      </c>
      <c r="AC40" s="320">
        <f>VLOOKUP($G40,[2]Comercial!$D$16:$Y$244,19,0)</f>
        <v>24.691782089999997</v>
      </c>
      <c r="AD40" s="320">
        <f>VLOOKUP($G40,[2]Comercial!$D$16:$Y$244,20,0)</f>
        <v>34.134940223236626</v>
      </c>
    </row>
    <row r="41" spans="2:30" s="288" customFormat="1" x14ac:dyDescent="0.25">
      <c r="B41" s="233" t="s">
        <v>1107</v>
      </c>
      <c r="C41" s="233" t="s">
        <v>33</v>
      </c>
      <c r="D41" s="233" t="s">
        <v>831</v>
      </c>
      <c r="E41" s="295" t="s">
        <v>1104</v>
      </c>
      <c r="F41" s="233">
        <v>6048368</v>
      </c>
      <c r="G41" s="233">
        <v>7896641800757</v>
      </c>
      <c r="H41" s="223" t="s">
        <v>835</v>
      </c>
      <c r="I41" s="223" t="s">
        <v>927</v>
      </c>
      <c r="J41" s="223" t="s">
        <v>609</v>
      </c>
      <c r="K41" s="227">
        <v>40</v>
      </c>
      <c r="L41" s="234" t="s">
        <v>35</v>
      </c>
      <c r="M41" s="235">
        <v>5</v>
      </c>
      <c r="N41" s="279">
        <f>VLOOKUP(G41,[2]Comercial!$D$16:$Z$244,23,0)</f>
        <v>5</v>
      </c>
      <c r="O41" s="320">
        <f>VLOOKUP($G41,[2]Comercial!$D$16:$Y$244,5,0)</f>
        <v>28.59</v>
      </c>
      <c r="P41" s="320">
        <f>VLOOKUP($G41,[2]Comercial!$D$16:$Y$244,6,0)</f>
        <v>38.090695558217206</v>
      </c>
      <c r="Q41" s="320">
        <f>VLOOKUP($G41,[2]Comercial!$D$16:$Y$244,7,0)</f>
        <v>24.842337030000003</v>
      </c>
      <c r="R41" s="320">
        <f>VLOOKUP($G41,[2]Comercial!$D$16:$Y$244,8,0)</f>
        <v>34.343073595646977</v>
      </c>
      <c r="S41" s="320">
        <f>VLOOKUP($G41,[2]Comercial!$D$16:$Y$244,9,0)</f>
        <v>26.364983249999998</v>
      </c>
      <c r="T41" s="320">
        <f>VLOOKUP($G41,[2]Comercial!$D$16:$Y$244,10,0)</f>
        <v>35.217924151509969</v>
      </c>
      <c r="U41" s="320">
        <f>VLOOKUP($G41,[2]Comercial!$D$16:$Y$244,11,0)</f>
        <v>28.19339952</v>
      </c>
      <c r="V41" s="320">
        <f>VLOOKUP($G41,[2]Comercial!$D$16:$Y$244,12,0)</f>
        <v>37.579674926355921</v>
      </c>
      <c r="W41" s="320">
        <f>VLOOKUP($G41,[2]Comercial!$D$16:$Y$244,13,0)</f>
        <v>28.390298850000001</v>
      </c>
      <c r="X41" s="320">
        <f>VLOOKUP($G41,[2]Comercial!$D$16:$Y$244,14,0)</f>
        <v>37.833453069154935</v>
      </c>
      <c r="Y41" s="320">
        <f>VLOOKUP($G41,[2]Comercial!$D$16:$Y$244,15,0)</f>
        <v>29.417737680000002</v>
      </c>
      <c r="Z41" s="320">
        <f>VLOOKUP($G41,[2]Comercial!$D$16:$Y$244,16,0)</f>
        <v>39.155988691541019</v>
      </c>
      <c r="AA41" s="320">
        <f>VLOOKUP($G41,[2]Comercial!$D$16:$Y$244,17,0)</f>
        <v>24.543028320000001</v>
      </c>
      <c r="AB41" s="320">
        <f>VLOOKUP($G41,[2]Comercial!$D$16:$Y$244,18,0)</f>
        <v>33.929296862687636</v>
      </c>
      <c r="AC41" s="320">
        <f>VLOOKUP($G41,[2]Comercial!$D$16:$Y$244,19,0)</f>
        <v>24.691782089999997</v>
      </c>
      <c r="AD41" s="320">
        <f>VLOOKUP($G41,[2]Comercial!$D$16:$Y$244,20,0)</f>
        <v>34.134940223236626</v>
      </c>
    </row>
    <row r="42" spans="2:30" s="288" customFormat="1" x14ac:dyDescent="0.25">
      <c r="B42" s="233" t="s">
        <v>1107</v>
      </c>
      <c r="C42" s="233" t="s">
        <v>33</v>
      </c>
      <c r="D42" s="233" t="s">
        <v>832</v>
      </c>
      <c r="E42" s="295" t="s">
        <v>1103</v>
      </c>
      <c r="F42" s="233">
        <v>6033304</v>
      </c>
      <c r="G42" s="233">
        <v>7896641804441</v>
      </c>
      <c r="H42" s="223" t="s">
        <v>835</v>
      </c>
      <c r="I42" s="223" t="s">
        <v>855</v>
      </c>
      <c r="J42" s="223" t="s">
        <v>66</v>
      </c>
      <c r="K42" s="227">
        <v>40</v>
      </c>
      <c r="L42" s="234" t="s">
        <v>35</v>
      </c>
      <c r="M42" s="235">
        <v>5</v>
      </c>
      <c r="N42" s="279">
        <f>VLOOKUP(G42,[2]Comercial!$D$16:$Z$244,23,0)</f>
        <v>12.5</v>
      </c>
      <c r="O42" s="320">
        <f>VLOOKUP($G42,[2]Comercial!$D$16:$Y$244,5,0)</f>
        <v>7.6</v>
      </c>
      <c r="P42" s="320">
        <f>VLOOKUP($G42,[2]Comercial!$D$16:$Y$244,6,0)</f>
        <v>10.130000000000001</v>
      </c>
      <c r="Q42" s="320">
        <f>VLOOKUP($G42,[2]Comercial!$D$16:$Y$244,7,0)</f>
        <v>6.6037692000000003</v>
      </c>
      <c r="R42" s="320">
        <f>VLOOKUP($G42,[2]Comercial!$D$16:$Y$244,8,0)</f>
        <v>9.1293235161565924</v>
      </c>
      <c r="S42" s="320">
        <f>VLOOKUP($G42,[2]Comercial!$D$16:$Y$244,9,0)</f>
        <v>7.01</v>
      </c>
      <c r="T42" s="320">
        <f>VLOOKUP($G42,[2]Comercial!$D$16:$Y$244,10,0)</f>
        <v>9.36</v>
      </c>
      <c r="U42" s="320">
        <f>VLOOKUP($G42,[2]Comercial!$D$16:$Y$244,11,0)</f>
        <v>7.49</v>
      </c>
      <c r="V42" s="320">
        <f>VLOOKUP($G42,[2]Comercial!$D$16:$Y$244,12,0)</f>
        <v>9.98</v>
      </c>
      <c r="W42" s="320">
        <f>VLOOKUP($G42,[2]Comercial!$D$16:$Y$244,13,0)</f>
        <v>7.5469139999999992</v>
      </c>
      <c r="X42" s="320">
        <f>VLOOKUP($G42,[2]Comercial!$D$16:$Y$244,14,0)</f>
        <v>10.057161361510229</v>
      </c>
      <c r="Y42" s="320">
        <f>VLOOKUP($G42,[2]Comercial!$D$16:$Y$244,15,0)</f>
        <v>7.8200352000000004</v>
      </c>
      <c r="Z42" s="320">
        <f>VLOOKUP($G42,[2]Comercial!$D$16:$Y$244,16,0)</f>
        <v>10.408727319192437</v>
      </c>
      <c r="AA42" s="320">
        <f>VLOOKUP($G42,[2]Comercial!$D$16:$Y$244,17,0)</f>
        <v>6.52</v>
      </c>
      <c r="AB42" s="320">
        <f>VLOOKUP($G42,[2]Comercial!$D$16:$Y$244,18,0)</f>
        <v>9.01</v>
      </c>
      <c r="AC42" s="320">
        <f>VLOOKUP($G42,[2]Comercial!$D$16:$Y$244,19,0)</f>
        <v>6.5637475999999992</v>
      </c>
      <c r="AD42" s="320">
        <f>VLOOKUP($G42,[2]Comercial!$D$16:$Y$244,20,0)</f>
        <v>9.0739960019796548</v>
      </c>
    </row>
    <row r="43" spans="2:30" s="288" customFormat="1" x14ac:dyDescent="0.25">
      <c r="B43" s="233" t="s">
        <v>1107</v>
      </c>
      <c r="C43" s="233" t="s">
        <v>33</v>
      </c>
      <c r="D43" s="233" t="s">
        <v>832</v>
      </c>
      <c r="E43" s="295" t="s">
        <v>1090</v>
      </c>
      <c r="F43" s="233">
        <v>6033338</v>
      </c>
      <c r="G43" s="233">
        <v>7896641804588</v>
      </c>
      <c r="H43" s="223" t="s">
        <v>837</v>
      </c>
      <c r="I43" s="223" t="s">
        <v>842</v>
      </c>
      <c r="J43" s="223" t="s">
        <v>51</v>
      </c>
      <c r="K43" s="227">
        <v>42</v>
      </c>
      <c r="L43" s="234" t="s">
        <v>35</v>
      </c>
      <c r="M43" s="235">
        <v>0</v>
      </c>
      <c r="N43" s="279">
        <f>VLOOKUP(G43,[2]Comercial!$D$16:$Z$244,23,0)</f>
        <v>12.5</v>
      </c>
      <c r="O43" s="320">
        <f>VLOOKUP($G43,[2]Comercial!$D$16:$Y$244,5,0)</f>
        <v>11.42</v>
      </c>
      <c r="P43" s="320">
        <f>VLOOKUP($G43,[2]Comercial!$D$16:$Y$244,6,0)</f>
        <v>15.21</v>
      </c>
      <c r="Q43" s="320">
        <f>VLOOKUP($G43,[2]Comercial!$D$16:$Y$244,7,0)</f>
        <v>9.9230321400000001</v>
      </c>
      <c r="R43" s="320">
        <f>VLOOKUP($G43,[2]Comercial!$D$16:$Y$244,8,0)</f>
        <v>13.718009809803721</v>
      </c>
      <c r="S43" s="320">
        <f>VLOOKUP($G43,[2]Comercial!$D$16:$Y$244,9,0)</f>
        <v>10.53</v>
      </c>
      <c r="T43" s="320">
        <f>VLOOKUP($G43,[2]Comercial!$D$16:$Y$244,10,0)</f>
        <v>14.07</v>
      </c>
      <c r="U43" s="320">
        <f>VLOOKUP($G43,[2]Comercial!$D$16:$Y$244,11,0)</f>
        <v>11.26</v>
      </c>
      <c r="V43" s="320">
        <f>VLOOKUP($G43,[2]Comercial!$D$16:$Y$244,12,0)</f>
        <v>15.01</v>
      </c>
      <c r="W43" s="320">
        <f>VLOOKUP($G43,[2]Comercial!$D$16:$Y$244,13,0)</f>
        <v>11.340231299999999</v>
      </c>
      <c r="X43" s="320">
        <f>VLOOKUP($G43,[2]Comercial!$D$16:$Y$244,14,0)</f>
        <v>15.112208256374583</v>
      </c>
      <c r="Y43" s="320">
        <f>VLOOKUP($G43,[2]Comercial!$D$16:$Y$244,15,0)</f>
        <v>11.75063184</v>
      </c>
      <c r="Z43" s="320">
        <f>VLOOKUP($G43,[2]Comercial!$D$16:$Y$244,16,0)</f>
        <v>15.64048236647074</v>
      </c>
      <c r="AA43" s="320">
        <f>VLOOKUP($G43,[2]Comercial!$D$16:$Y$244,17,0)</f>
        <v>9.8000000000000007</v>
      </c>
      <c r="AB43" s="320">
        <f>VLOOKUP($G43,[2]Comercial!$D$16:$Y$244,18,0)</f>
        <v>13.55</v>
      </c>
      <c r="AC43" s="320">
        <f>VLOOKUP($G43,[2]Comercial!$D$16:$Y$244,19,0)</f>
        <v>9.8628944199999999</v>
      </c>
      <c r="AD43" s="320">
        <f>VLOOKUP($G43,[2]Comercial!$D$16:$Y$244,20,0)</f>
        <v>13.6348729398168</v>
      </c>
    </row>
    <row r="44" spans="2:30" s="288" customFormat="1" x14ac:dyDescent="0.25">
      <c r="B44" s="233" t="s">
        <v>1107</v>
      </c>
      <c r="C44" s="233" t="s">
        <v>33</v>
      </c>
      <c r="D44" s="233" t="s">
        <v>832</v>
      </c>
      <c r="E44" s="295" t="s">
        <v>1105</v>
      </c>
      <c r="F44" s="233">
        <v>6033287</v>
      </c>
      <c r="G44" s="233">
        <v>7896641804205</v>
      </c>
      <c r="H44" s="223" t="s">
        <v>835</v>
      </c>
      <c r="I44" s="223" t="s">
        <v>1075</v>
      </c>
      <c r="J44" s="223" t="s">
        <v>63</v>
      </c>
      <c r="K44" s="227">
        <v>42</v>
      </c>
      <c r="L44" s="234" t="s">
        <v>35</v>
      </c>
      <c r="M44" s="235">
        <v>5</v>
      </c>
      <c r="N44" s="279">
        <f>VLOOKUP(G44,[2]Comercial!$D$16:$Z$244,23,0)</f>
        <v>12.5</v>
      </c>
      <c r="O44" s="320">
        <f>VLOOKUP($G44,[2]Comercial!$D$16:$Y$244,5,0)</f>
        <v>14.06</v>
      </c>
      <c r="P44" s="320">
        <f>VLOOKUP($G44,[2]Comercial!$D$16:$Y$244,6,0)</f>
        <v>18.73</v>
      </c>
      <c r="Q44" s="320">
        <f>VLOOKUP($G44,[2]Comercial!$D$16:$Y$244,7,0)</f>
        <v>12.216973020000001</v>
      </c>
      <c r="R44" s="320">
        <f>VLOOKUP($G44,[2]Comercial!$D$16:$Y$244,8,0)</f>
        <v>16.889248504889697</v>
      </c>
      <c r="S44" s="320">
        <f>VLOOKUP($G44,[2]Comercial!$D$16:$Y$244,9,0)</f>
        <v>12.97</v>
      </c>
      <c r="T44" s="320">
        <f>VLOOKUP($G44,[2]Comercial!$D$16:$Y$244,10,0)</f>
        <v>17.329999999999998</v>
      </c>
      <c r="U44" s="320">
        <f>VLOOKUP($G44,[2]Comercial!$D$16:$Y$244,11,0)</f>
        <v>13.86</v>
      </c>
      <c r="V44" s="320">
        <f>VLOOKUP($G44,[2]Comercial!$D$16:$Y$244,12,0)</f>
        <v>18.48</v>
      </c>
      <c r="W44" s="320">
        <f>VLOOKUP($G44,[2]Comercial!$D$16:$Y$244,13,0)</f>
        <v>13.9617909</v>
      </c>
      <c r="X44" s="320">
        <f>VLOOKUP($G44,[2]Comercial!$D$16:$Y$244,14,0)</f>
        <v>18.605748518793927</v>
      </c>
      <c r="Y44" s="320">
        <f>VLOOKUP($G44,[2]Comercial!$D$16:$Y$244,15,0)</f>
        <v>14.467065120000001</v>
      </c>
      <c r="Z44" s="320">
        <f>VLOOKUP($G44,[2]Comercial!$D$16:$Y$244,16,0)</f>
        <v>19.256145540506008</v>
      </c>
      <c r="AA44" s="320">
        <f>VLOOKUP($G44,[2]Comercial!$D$16:$Y$244,17,0)</f>
        <v>12.07</v>
      </c>
      <c r="AB44" s="320">
        <f>VLOOKUP($G44,[2]Comercial!$D$16:$Y$244,18,0)</f>
        <v>16.690000000000001</v>
      </c>
      <c r="AC44" s="320">
        <f>VLOOKUP($G44,[2]Comercial!$D$16:$Y$244,19,0)</f>
        <v>12.142933059999999</v>
      </c>
      <c r="AD44" s="320">
        <f>VLOOKUP($G44,[2]Comercial!$D$16:$Y$244,20,0)</f>
        <v>16.786892603662363</v>
      </c>
    </row>
    <row r="45" spans="2:30" s="288" customFormat="1" x14ac:dyDescent="0.25">
      <c r="B45" s="233" t="s">
        <v>1107</v>
      </c>
      <c r="C45" s="233" t="s">
        <v>33</v>
      </c>
      <c r="D45" s="233" t="s">
        <v>832</v>
      </c>
      <c r="E45" s="295" t="s">
        <v>1105</v>
      </c>
      <c r="F45" s="233">
        <v>6070334</v>
      </c>
      <c r="G45" s="233">
        <v>7896641802850</v>
      </c>
      <c r="H45" s="223" t="s">
        <v>835</v>
      </c>
      <c r="I45" s="223" t="s">
        <v>851</v>
      </c>
      <c r="J45" s="223" t="s">
        <v>55</v>
      </c>
      <c r="K45" s="227">
        <v>72</v>
      </c>
      <c r="L45" s="234" t="s">
        <v>35</v>
      </c>
      <c r="M45" s="235">
        <v>5</v>
      </c>
      <c r="N45" s="279">
        <f>VLOOKUP(G45,[2]Comercial!$D$16:$Z$244,23,0)</f>
        <v>12.5</v>
      </c>
      <c r="O45" s="320">
        <f>VLOOKUP($G45,[2]Comercial!$D$16:$Y$244,5,0)</f>
        <v>8.23</v>
      </c>
      <c r="P45" s="320">
        <f>VLOOKUP($G45,[2]Comercial!$D$16:$Y$244,6,0)</f>
        <v>10.96489767205763</v>
      </c>
      <c r="Q45" s="320">
        <f>VLOOKUP($G45,[2]Comercial!$D$16:$Y$244,7,0)</f>
        <v>7.1511869100000007</v>
      </c>
      <c r="R45" s="320">
        <f>VLOOKUP($G45,[2]Comercial!$D$16:$Y$244,8,0)</f>
        <v>9.8860963865748381</v>
      </c>
      <c r="S45" s="320">
        <f>VLOOKUP($G45,[2]Comercial!$D$16:$Y$244,9,0)</f>
        <v>7.59</v>
      </c>
      <c r="T45" s="320">
        <f>VLOOKUP($G45,[2]Comercial!$D$16:$Y$244,10,0)</f>
        <v>10.1386009532155</v>
      </c>
      <c r="U45" s="320">
        <f>VLOOKUP($G45,[2]Comercial!$D$16:$Y$244,11,0)</f>
        <v>8.1199999999999992</v>
      </c>
      <c r="V45" s="320">
        <f>VLOOKUP($G45,[2]Comercial!$D$16:$Y$244,12,0)</f>
        <v>10.823347506764591</v>
      </c>
      <c r="W45" s="320">
        <f>VLOOKUP($G45,[2]Comercial!$D$16:$Y$244,13,0)</f>
        <v>8.1725134500000003</v>
      </c>
      <c r="X45" s="320">
        <f>VLOOKUP($G45,[2]Comercial!$D$16:$Y$244,14,0)</f>
        <v>10.89084710595121</v>
      </c>
      <c r="Y45" s="320">
        <f>VLOOKUP($G45,[2]Comercial!$D$16:$Y$244,15,0)</f>
        <v>8.4682749600000005</v>
      </c>
      <c r="Z45" s="320">
        <f>VLOOKUP($G45,[2]Comercial!$D$16:$Y$244,16,0)</f>
        <v>11.271556031178125</v>
      </c>
      <c r="AA45" s="320">
        <f>VLOOKUP($G45,[2]Comercial!$D$16:$Y$244,17,0)</f>
        <v>7.06</v>
      </c>
      <c r="AB45" s="320">
        <f>VLOOKUP($G45,[2]Comercial!$D$16:$Y$244,18,0)</f>
        <v>9.7600358328794314</v>
      </c>
      <c r="AC45" s="320">
        <f>VLOOKUP($G45,[2]Comercial!$D$16:$Y$244,19,0)</f>
        <v>7.1078477299999996</v>
      </c>
      <c r="AD45" s="320">
        <f>VLOOKUP($G45,[2]Comercial!$D$16:$Y$244,20,0)</f>
        <v>9.8261825126700746</v>
      </c>
    </row>
    <row r="46" spans="2:30" s="288" customFormat="1" x14ac:dyDescent="0.25">
      <c r="B46" s="233" t="s">
        <v>1107</v>
      </c>
      <c r="C46" s="233" t="s">
        <v>33</v>
      </c>
      <c r="D46" s="233" t="s">
        <v>832</v>
      </c>
      <c r="E46" s="295" t="s">
        <v>1105</v>
      </c>
      <c r="F46" s="233">
        <v>6033247</v>
      </c>
      <c r="G46" s="233">
        <v>7896641800733</v>
      </c>
      <c r="H46" s="223" t="s">
        <v>835</v>
      </c>
      <c r="I46" s="223" t="s">
        <v>848</v>
      </c>
      <c r="J46" s="223" t="s">
        <v>64</v>
      </c>
      <c r="K46" s="227">
        <v>72</v>
      </c>
      <c r="L46" s="234" t="s">
        <v>35</v>
      </c>
      <c r="M46" s="235">
        <v>5</v>
      </c>
      <c r="N46" s="279">
        <f>VLOOKUP(G46,[2]Comercial!$D$16:$Z$244,23,0)</f>
        <v>12.5</v>
      </c>
      <c r="O46" s="320">
        <f>VLOOKUP($G46,[2]Comercial!$D$16:$Y$244,5,0)</f>
        <v>21.64</v>
      </c>
      <c r="P46" s="320">
        <f>VLOOKUP($G46,[2]Comercial!$D$16:$Y$244,6,0)</f>
        <v>28.83</v>
      </c>
      <c r="Q46" s="320">
        <f>VLOOKUP($G46,[2]Comercial!$D$16:$Y$244,7,0)</f>
        <v>18.803363880000003</v>
      </c>
      <c r="R46" s="320">
        <f>VLOOKUP($G46,[2]Comercial!$D$16:$Y$244,8,0)</f>
        <v>25.994547485477458</v>
      </c>
      <c r="S46" s="320">
        <f>VLOOKUP($G46,[2]Comercial!$D$16:$Y$244,9,0)</f>
        <v>19.96</v>
      </c>
      <c r="T46" s="320">
        <f>VLOOKUP($G46,[2]Comercial!$D$16:$Y$244,10,0)</f>
        <v>26.66</v>
      </c>
      <c r="U46" s="320">
        <f>VLOOKUP($G46,[2]Comercial!$D$16:$Y$244,11,0)</f>
        <v>21.34</v>
      </c>
      <c r="V46" s="320">
        <f>VLOOKUP($G46,[2]Comercial!$D$16:$Y$244,12,0)</f>
        <v>28.45</v>
      </c>
      <c r="W46" s="320">
        <f>VLOOKUP($G46,[2]Comercial!$D$16:$Y$244,13,0)</f>
        <v>21.4888446</v>
      </c>
      <c r="X46" s="320">
        <f>VLOOKUP($G46,[2]Comercial!$D$16:$Y$244,14,0)</f>
        <v>28.636443666194918</v>
      </c>
      <c r="Y46" s="320">
        <f>VLOOKUP($G46,[2]Comercial!$D$16:$Y$244,15,0)</f>
        <v>22.266521280000003</v>
      </c>
      <c r="Z46" s="320">
        <f>VLOOKUP($G46,[2]Comercial!$D$16:$Y$244,16,0)</f>
        <v>29.637481472016361</v>
      </c>
      <c r="AA46" s="320">
        <f>VLOOKUP($G46,[2]Comercial!$D$16:$Y$244,17,0)</f>
        <v>18.579999999999998</v>
      </c>
      <c r="AB46" s="320">
        <f>VLOOKUP($G46,[2]Comercial!$D$16:$Y$244,18,0)</f>
        <v>25.68</v>
      </c>
      <c r="AC46" s="320">
        <f>VLOOKUP($G46,[2]Comercial!$D$16:$Y$244,19,0)</f>
        <v>18.689407639999999</v>
      </c>
      <c r="AD46" s="320">
        <f>VLOOKUP($G46,[2]Comercial!$D$16:$Y$244,20,0)</f>
        <v>25.837009668794707</v>
      </c>
    </row>
    <row r="47" spans="2:30" s="288" customFormat="1" x14ac:dyDescent="0.25">
      <c r="B47" s="233" t="s">
        <v>1107</v>
      </c>
      <c r="C47" s="233" t="s">
        <v>33</v>
      </c>
      <c r="D47" s="233" t="s">
        <v>831</v>
      </c>
      <c r="E47" s="295" t="s">
        <v>1104</v>
      </c>
      <c r="F47" s="233">
        <v>6033235</v>
      </c>
      <c r="G47" s="233">
        <v>7896641800306</v>
      </c>
      <c r="H47" s="223" t="s">
        <v>835</v>
      </c>
      <c r="I47" s="223" t="s">
        <v>846</v>
      </c>
      <c r="J47" s="223" t="s">
        <v>43</v>
      </c>
      <c r="K47" s="227">
        <v>77</v>
      </c>
      <c r="L47" s="234" t="s">
        <v>35</v>
      </c>
      <c r="M47" s="235">
        <v>5</v>
      </c>
      <c r="N47" s="279">
        <f>VLOOKUP(G47,[2]Comercial!$D$16:$Z$244,23,0)</f>
        <v>5</v>
      </c>
      <c r="O47" s="320">
        <f>VLOOKUP($G47,[2]Comercial!$D$16:$Y$244,5,0)</f>
        <v>17.79</v>
      </c>
      <c r="P47" s="320">
        <f>VLOOKUP($G47,[2]Comercial!$D$16:$Y$244,6,0)</f>
        <v>23.701765441786783</v>
      </c>
      <c r="Q47" s="320">
        <f>VLOOKUP($G47,[2]Comercial!$D$16:$Y$244,7,0)</f>
        <v>15.45803343</v>
      </c>
      <c r="R47" s="320">
        <f>VLOOKUP($G47,[2]Comercial!$D$16:$Y$244,8,0)</f>
        <v>21.369824388477078</v>
      </c>
      <c r="S47" s="320">
        <f>VLOOKUP($G47,[2]Comercial!$D$16:$Y$244,9,0)</f>
        <v>16.405493249999999</v>
      </c>
      <c r="T47" s="320">
        <f>VLOOKUP($G47,[2]Comercial!$D$16:$Y$244,10,0)</f>
        <v>21.914196245378186</v>
      </c>
      <c r="U47" s="320">
        <f>VLOOKUP($G47,[2]Comercial!$D$16:$Y$244,11,0)</f>
        <v>17.543217119999998</v>
      </c>
      <c r="V47" s="320">
        <f>VLOOKUP($G47,[2]Comercial!$D$16:$Y$244,12,0)</f>
        <v>23.383785132559346</v>
      </c>
      <c r="W47" s="320">
        <f>VLOOKUP($G47,[2]Comercial!$D$16:$Y$244,13,0)</f>
        <v>17.665736849999998</v>
      </c>
      <c r="X47" s="320">
        <f>VLOOKUP($G47,[2]Comercial!$D$16:$Y$244,14,0)</f>
        <v>23.541697450166708</v>
      </c>
      <c r="Y47" s="320">
        <f>VLOOKUP($G47,[2]Comercial!$D$16:$Y$244,15,0)</f>
        <v>18.30505608</v>
      </c>
      <c r="Z47" s="320">
        <f>VLOOKUP($G47,[2]Comercial!$D$16:$Y$244,16,0)</f>
        <v>24.364639343214925</v>
      </c>
      <c r="AA47" s="320">
        <f>VLOOKUP($G47,[2]Comercial!$D$16:$Y$244,17,0)</f>
        <v>15.27178992</v>
      </c>
      <c r="AB47" s="320">
        <f>VLOOKUP($G47,[2]Comercial!$D$16:$Y$244,18,0)</f>
        <v>21.112353661672369</v>
      </c>
      <c r="AC47" s="320">
        <f>VLOOKUP($G47,[2]Comercial!$D$16:$Y$244,19,0)</f>
        <v>15.364351289999998</v>
      </c>
      <c r="AD47" s="320">
        <f>VLOOKUP($G47,[2]Comercial!$D$16:$Y$244,20,0)</f>
        <v>21.24031432568659</v>
      </c>
    </row>
    <row r="48" spans="2:30" s="288" customFormat="1" x14ac:dyDescent="0.25">
      <c r="B48" s="233" t="s">
        <v>1107</v>
      </c>
      <c r="C48" s="233" t="s">
        <v>33</v>
      </c>
      <c r="D48" s="233" t="s">
        <v>831</v>
      </c>
      <c r="E48" s="295" t="s">
        <v>1090</v>
      </c>
      <c r="F48" s="233">
        <v>6050735</v>
      </c>
      <c r="G48" s="233">
        <v>7896641808630</v>
      </c>
      <c r="H48" s="223" t="s">
        <v>839</v>
      </c>
      <c r="I48" s="223" t="s">
        <v>860</v>
      </c>
      <c r="J48" s="223" t="s">
        <v>59</v>
      </c>
      <c r="K48" s="227">
        <v>77</v>
      </c>
      <c r="L48" s="234" t="s">
        <v>35</v>
      </c>
      <c r="M48" s="235">
        <v>5</v>
      </c>
      <c r="N48" s="279">
        <f>VLOOKUP(G48,[2]Comercial!$D$16:$Z$244,23,0)</f>
        <v>0</v>
      </c>
      <c r="O48" s="320">
        <f>VLOOKUP($G48,[2]Comercial!$D$16:$Y$244,5,0)</f>
        <v>18.41</v>
      </c>
      <c r="P48" s="320">
        <f>VLOOKUP($G48,[2]Comercial!$D$16:$Y$244,6,0)</f>
        <v>24.53</v>
      </c>
      <c r="Q48" s="320">
        <f>VLOOKUP($G48,[2]Comercial!$D$16:$Y$244,7,0)</f>
        <v>15.96</v>
      </c>
      <c r="R48" s="320">
        <f>VLOOKUP($G48,[2]Comercial!$D$16:$Y$244,8,0)</f>
        <v>22.06</v>
      </c>
      <c r="S48" s="320">
        <f>VLOOKUP($G48,[2]Comercial!$D$16:$Y$244,9,0)</f>
        <v>16.98</v>
      </c>
      <c r="T48" s="320">
        <f>VLOOKUP($G48,[2]Comercial!$D$16:$Y$244,10,0)</f>
        <v>22.68</v>
      </c>
      <c r="U48" s="320">
        <f>VLOOKUP($G48,[2]Comercial!$D$16:$Y$244,11,0)</f>
        <v>18.149999999999999</v>
      </c>
      <c r="V48" s="320">
        <f>VLOOKUP($G48,[2]Comercial!$D$16:$Y$244,12,0)</f>
        <v>24.19</v>
      </c>
      <c r="W48" s="320">
        <f>VLOOKUP($G48,[2]Comercial!$D$16:$Y$244,13,0)</f>
        <v>18.281498200000001</v>
      </c>
      <c r="X48" s="320">
        <f>VLOOKUP($G48,[2]Comercial!$D$16:$Y$244,14,0)</f>
        <v>24.362272755136583</v>
      </c>
      <c r="Y48" s="320">
        <f>VLOOKUP($G48,[2]Comercial!$D$16:$Y$244,15,0)</f>
        <v>18.9429695</v>
      </c>
      <c r="Z48" s="320">
        <f>VLOOKUP($G48,[2]Comercial!$D$16:$Y$244,16,0)</f>
        <v>25.213723352713181</v>
      </c>
      <c r="AA48" s="320">
        <f>VLOOKUP($G48,[2]Comercial!$D$16:$Y$244,17,0)</f>
        <v>15.8</v>
      </c>
      <c r="AB48" s="320">
        <f>VLOOKUP($G48,[2]Comercial!$D$16:$Y$244,18,0)</f>
        <v>21.84</v>
      </c>
      <c r="AC48" s="320">
        <f>VLOOKUP($G48,[2]Comercial!$D$16:$Y$244,19,0)</f>
        <v>15.89981491</v>
      </c>
      <c r="AD48" s="320">
        <f>VLOOKUP($G48,[2]Comercial!$D$16:$Y$244,20,0)</f>
        <v>21.980561367953353</v>
      </c>
    </row>
    <row r="49" spans="2:30" s="288" customFormat="1" x14ac:dyDescent="0.25">
      <c r="B49" s="233" t="s">
        <v>1107</v>
      </c>
      <c r="C49" s="233" t="s">
        <v>33</v>
      </c>
      <c r="D49" s="233" t="s">
        <v>832</v>
      </c>
      <c r="E49" s="295" t="s">
        <v>1103</v>
      </c>
      <c r="F49" s="233">
        <v>6033330</v>
      </c>
      <c r="G49" s="233">
        <v>7896641808647</v>
      </c>
      <c r="H49" s="223" t="s">
        <v>835</v>
      </c>
      <c r="I49" s="223" t="s">
        <v>861</v>
      </c>
      <c r="J49" s="223" t="s">
        <v>69</v>
      </c>
      <c r="K49" s="227">
        <v>77</v>
      </c>
      <c r="L49" s="234" t="s">
        <v>35</v>
      </c>
      <c r="M49" s="235">
        <v>5</v>
      </c>
      <c r="N49" s="279">
        <f>VLOOKUP(G49,[2]Comercial!$D$16:$Z$244,23,0)</f>
        <v>12.5</v>
      </c>
      <c r="O49" s="320">
        <f>VLOOKUP($G49,[2]Comercial!$D$16:$Y$244,5,0)</f>
        <v>6.57</v>
      </c>
      <c r="P49" s="320">
        <f>VLOOKUP($G49,[2]Comercial!$D$16:$Y$244,6,0)</f>
        <v>8.75</v>
      </c>
      <c r="Q49" s="320">
        <f>VLOOKUP($G49,[2]Comercial!$D$16:$Y$244,7,0)</f>
        <v>5.7087846900000008</v>
      </c>
      <c r="R49" s="320">
        <f>VLOOKUP($G49,[2]Comercial!$D$16:$Y$244,8,0)</f>
        <v>7.8920599343616873</v>
      </c>
      <c r="S49" s="320">
        <f>VLOOKUP($G49,[2]Comercial!$D$16:$Y$244,9,0)</f>
        <v>6.06</v>
      </c>
      <c r="T49" s="320">
        <f>VLOOKUP($G49,[2]Comercial!$D$16:$Y$244,10,0)</f>
        <v>8.0948513539507143</v>
      </c>
      <c r="U49" s="320">
        <f>VLOOKUP($G49,[2]Comercial!$D$16:$Y$244,11,0)</f>
        <v>6.48</v>
      </c>
      <c r="V49" s="320">
        <f>VLOOKUP($G49,[2]Comercial!$D$16:$Y$244,12,0)</f>
        <v>8.64</v>
      </c>
      <c r="W49" s="320">
        <f>VLOOKUP($G49,[2]Comercial!$D$16:$Y$244,13,0)</f>
        <v>6.5241085500000002</v>
      </c>
      <c r="X49" s="320">
        <f>VLOOKUP($G49,[2]Comercial!$D$16:$Y$244,14,0)</f>
        <v>8.6941513348845021</v>
      </c>
      <c r="Y49" s="320">
        <f>VLOOKUP($G49,[2]Comercial!$D$16:$Y$244,15,0)</f>
        <v>6.7602146400000009</v>
      </c>
      <c r="Z49" s="320">
        <f>VLOOKUP($G49,[2]Comercial!$D$16:$Y$244,16,0)</f>
        <v>8.9980708535650411</v>
      </c>
      <c r="AA49" s="320">
        <f>VLOOKUP($G49,[2]Comercial!$D$16:$Y$244,17,0)</f>
        <v>5.64</v>
      </c>
      <c r="AB49" s="320">
        <f>VLOOKUP($G49,[2]Comercial!$D$16:$Y$244,18,0)</f>
        <v>7.8</v>
      </c>
      <c r="AC49" s="320">
        <f>VLOOKUP($G49,[2]Comercial!$D$16:$Y$244,19,0)</f>
        <v>5.6741870700000003</v>
      </c>
      <c r="AD49" s="320">
        <f>VLOOKUP($G49,[2]Comercial!$D$16:$Y$244,20,0)</f>
        <v>7.8442307543429406</v>
      </c>
    </row>
    <row r="50" spans="2:30" s="288" customFormat="1" x14ac:dyDescent="0.25">
      <c r="B50" s="233" t="s">
        <v>1107</v>
      </c>
      <c r="C50" s="233" t="s">
        <v>33</v>
      </c>
      <c r="D50" s="233" t="s">
        <v>831</v>
      </c>
      <c r="E50" s="295" t="s">
        <v>1105</v>
      </c>
      <c r="F50" s="233">
        <v>6033271</v>
      </c>
      <c r="G50" s="233">
        <v>7896641802713</v>
      </c>
      <c r="H50" s="223" t="s">
        <v>836</v>
      </c>
      <c r="I50" s="223" t="s">
        <v>842</v>
      </c>
      <c r="J50" s="223" t="s">
        <v>50</v>
      </c>
      <c r="K50" s="227">
        <v>120</v>
      </c>
      <c r="L50" s="234" t="s">
        <v>35</v>
      </c>
      <c r="M50" s="235">
        <v>0</v>
      </c>
      <c r="N50" s="279">
        <f>VLOOKUP(G50,[2]Comercial!$D$16:$Z$244,23,0)</f>
        <v>12.5</v>
      </c>
      <c r="O50" s="320">
        <f>VLOOKUP($G50,[2]Comercial!$D$16:$Y$244,5,0)</f>
        <v>18.2</v>
      </c>
      <c r="P50" s="320">
        <f>VLOOKUP($G50,[2]Comercial!$D$16:$Y$244,6,0)</f>
        <v>24.25</v>
      </c>
      <c r="Q50" s="320">
        <f>VLOOKUP($G50,[2]Comercial!$D$16:$Y$244,7,0)</f>
        <v>15.814344</v>
      </c>
      <c r="R50" s="320">
        <f>VLOOKUP($G50,[2]Comercial!$D$16:$Y$244,8,0)</f>
        <v>21.862402848935108</v>
      </c>
      <c r="S50" s="320">
        <f>VLOOKUP($G50,[2]Comercial!$D$16:$Y$244,9,0)</f>
        <v>16.78</v>
      </c>
      <c r="T50" s="320">
        <f>VLOOKUP($G50,[2]Comercial!$D$16:$Y$244,10,0)</f>
        <v>22.42</v>
      </c>
      <c r="U50" s="320">
        <f>VLOOKUP($G50,[2]Comercial!$D$16:$Y$244,11,0)</f>
        <v>17.95</v>
      </c>
      <c r="V50" s="320">
        <f>VLOOKUP($G50,[2]Comercial!$D$16:$Y$244,12,0)</f>
        <v>23.93</v>
      </c>
      <c r="W50" s="320">
        <f>VLOOKUP($G50,[2]Comercial!$D$16:$Y$244,13,0)</f>
        <v>18.072963999999999</v>
      </c>
      <c r="X50" s="320">
        <f>VLOOKUP($G50,[2]Comercial!$D$16:$Y$244,14,0)</f>
        <v>24.084376107739583</v>
      </c>
      <c r="Y50" s="320">
        <f>VLOOKUP($G50,[2]Comercial!$D$16:$Y$244,15,0)</f>
        <v>18.726890000000001</v>
      </c>
      <c r="Z50" s="320">
        <f>VLOOKUP($G50,[2]Comercial!$D$16:$Y$244,16,0)</f>
        <v>24.926114341085274</v>
      </c>
      <c r="AA50" s="320">
        <f>VLOOKUP($G50,[2]Comercial!$D$16:$Y$244,17,0)</f>
        <v>15.62</v>
      </c>
      <c r="AB50" s="320">
        <f>VLOOKUP($G50,[2]Comercial!$D$16:$Y$244,18,0)</f>
        <v>21.59</v>
      </c>
      <c r="AC50" s="320">
        <f>VLOOKUP($G50,[2]Comercial!$D$16:$Y$244,19,0)</f>
        <v>15.718448199999999</v>
      </c>
      <c r="AD50" s="320">
        <f>VLOOKUP($G50,[2]Comercial!$D$16:$Y$244,20,0)</f>
        <v>21.729832531056545</v>
      </c>
    </row>
    <row r="51" spans="2:30" s="288" customFormat="1" x14ac:dyDescent="0.25">
      <c r="B51" s="233" t="s">
        <v>1107</v>
      </c>
      <c r="C51" s="233" t="s">
        <v>33</v>
      </c>
      <c r="D51" s="233" t="s">
        <v>832</v>
      </c>
      <c r="E51" s="295" t="s">
        <v>1105</v>
      </c>
      <c r="F51" s="233">
        <v>6070335</v>
      </c>
      <c r="G51" s="233">
        <v>7896641802843</v>
      </c>
      <c r="H51" s="223" t="s">
        <v>835</v>
      </c>
      <c r="I51" s="223" t="s">
        <v>850</v>
      </c>
      <c r="J51" s="223" t="s">
        <v>56</v>
      </c>
      <c r="K51" s="227">
        <v>120</v>
      </c>
      <c r="L51" s="234" t="s">
        <v>35</v>
      </c>
      <c r="M51" s="235">
        <v>5</v>
      </c>
      <c r="N51" s="279">
        <f>VLOOKUP(G51,[2]Comercial!$D$16:$Z$244,23,0)</f>
        <v>12.5</v>
      </c>
      <c r="O51" s="320">
        <f>VLOOKUP($G51,[2]Comercial!$D$16:$Y$244,5,0)</f>
        <v>6.87</v>
      </c>
      <c r="P51" s="320">
        <f>VLOOKUP($G51,[2]Comercial!$D$16:$Y$244,6,0)</f>
        <v>9.15</v>
      </c>
      <c r="Q51" s="320">
        <f>VLOOKUP($G51,[2]Comercial!$D$16:$Y$244,7,0)</f>
        <v>5.9694597900000002</v>
      </c>
      <c r="R51" s="320">
        <f>VLOOKUP($G51,[2]Comercial!$D$16:$Y$244,8,0)</f>
        <v>8.2524279678941834</v>
      </c>
      <c r="S51" s="320">
        <f>VLOOKUP($G51,[2]Comercial!$D$16:$Y$244,9,0)</f>
        <v>6.34</v>
      </c>
      <c r="T51" s="320">
        <f>VLOOKUP($G51,[2]Comercial!$D$16:$Y$244,10,0)</f>
        <v>8.4700000000000006</v>
      </c>
      <c r="U51" s="320">
        <f>VLOOKUP($G51,[2]Comercial!$D$16:$Y$244,11,0)</f>
        <v>6.77</v>
      </c>
      <c r="V51" s="320">
        <f>VLOOKUP($G51,[2]Comercial!$D$16:$Y$244,12,0)</f>
        <v>9.02</v>
      </c>
      <c r="W51" s="320">
        <f>VLOOKUP($G51,[2]Comercial!$D$16:$Y$244,13,0)</f>
        <v>6.8220130499999998</v>
      </c>
      <c r="X51" s="320">
        <f>VLOOKUP($G51,[2]Comercial!$D$16:$Y$244,14,0)</f>
        <v>9.0911445465230631</v>
      </c>
      <c r="Y51" s="320">
        <f>VLOOKUP($G51,[2]Comercial!$D$16:$Y$244,15,0)</f>
        <v>7.0689002400000005</v>
      </c>
      <c r="Z51" s="320">
        <f>VLOOKUP($G51,[2]Comercial!$D$16:$Y$244,16,0)</f>
        <v>9.4089416687963219</v>
      </c>
      <c r="AA51" s="320">
        <f>VLOOKUP($G51,[2]Comercial!$D$16:$Y$244,17,0)</f>
        <v>5.9</v>
      </c>
      <c r="AB51" s="320">
        <f>VLOOKUP($G51,[2]Comercial!$D$16:$Y$244,18,0)</f>
        <v>8.16</v>
      </c>
      <c r="AC51" s="320">
        <f>VLOOKUP($G51,[2]Comercial!$D$16:$Y$244,19,0)</f>
        <v>5.9332823699999997</v>
      </c>
      <c r="AD51" s="320">
        <f>VLOOKUP($G51,[2]Comercial!$D$16:$Y$244,20,0)</f>
        <v>8.2024148070526621</v>
      </c>
    </row>
    <row r="52" spans="2:30" s="288" customFormat="1" x14ac:dyDescent="0.25">
      <c r="B52" s="233" t="s">
        <v>1107</v>
      </c>
      <c r="C52" s="233" t="s">
        <v>33</v>
      </c>
      <c r="D52" s="233" t="s">
        <v>831</v>
      </c>
      <c r="E52" s="295" t="s">
        <v>1090</v>
      </c>
      <c r="F52" s="233">
        <v>6033301</v>
      </c>
      <c r="G52" s="233">
        <v>7896641804663</v>
      </c>
      <c r="H52" s="223" t="s">
        <v>839</v>
      </c>
      <c r="I52" s="223" t="s">
        <v>858</v>
      </c>
      <c r="J52" s="223" t="s">
        <v>61</v>
      </c>
      <c r="K52" s="227">
        <v>120</v>
      </c>
      <c r="L52" s="234" t="s">
        <v>35</v>
      </c>
      <c r="M52" s="235">
        <v>5</v>
      </c>
      <c r="N52" s="279">
        <f>VLOOKUP(G52,[2]Comercial!$D$16:$Z$244,23,0)</f>
        <v>0</v>
      </c>
      <c r="O52" s="320">
        <f>VLOOKUP($G52,[2]Comercial!$D$16:$Y$244,5,0)</f>
        <v>13.23</v>
      </c>
      <c r="P52" s="320">
        <f>VLOOKUP($G52,[2]Comercial!$D$16:$Y$244,6,0)</f>
        <v>17.63</v>
      </c>
      <c r="Q52" s="320">
        <f>VLOOKUP($G52,[2]Comercial!$D$16:$Y$244,7,0)</f>
        <v>11.47</v>
      </c>
      <c r="R52" s="320">
        <f>VLOOKUP($G52,[2]Comercial!$D$16:$Y$244,8,0)</f>
        <v>15.86</v>
      </c>
      <c r="S52" s="320">
        <f>VLOOKUP($G52,[2]Comercial!$D$16:$Y$244,9,0)</f>
        <v>12.2</v>
      </c>
      <c r="T52" s="320">
        <f>VLOOKUP($G52,[2]Comercial!$D$16:$Y$244,10,0)</f>
        <v>16.3</v>
      </c>
      <c r="U52" s="320">
        <f>VLOOKUP($G52,[2]Comercial!$D$16:$Y$244,11,0)</f>
        <v>13.05</v>
      </c>
      <c r="V52" s="320">
        <f>VLOOKUP($G52,[2]Comercial!$D$16:$Y$244,12,0)</f>
        <v>17.399999999999999</v>
      </c>
      <c r="W52" s="320">
        <f>VLOOKUP($G52,[2]Comercial!$D$16:$Y$244,13,0)</f>
        <v>13.137654600000001</v>
      </c>
      <c r="X52" s="320">
        <f>VLOOKUP($G52,[2]Comercial!$D$16:$Y$244,14,0)</f>
        <v>17.5074887860107</v>
      </c>
      <c r="Y52" s="320">
        <f>VLOOKUP($G52,[2]Comercial!$D$16:$Y$244,15,0)</f>
        <v>13.613008500000001</v>
      </c>
      <c r="Z52" s="320">
        <f>VLOOKUP($G52,[2]Comercial!$D$16:$Y$244,16,0)</f>
        <v>18.119367732558143</v>
      </c>
      <c r="AA52" s="320">
        <f>VLOOKUP($G52,[2]Comercial!$D$16:$Y$244,17,0)</f>
        <v>11.36</v>
      </c>
      <c r="AB52" s="320">
        <f>VLOOKUP($G52,[2]Comercial!$D$16:$Y$244,18,0)</f>
        <v>15.7</v>
      </c>
      <c r="AC52" s="320">
        <f>VLOOKUP($G52,[2]Comercial!$D$16:$Y$244,19,0)</f>
        <v>11.42610273</v>
      </c>
      <c r="AD52" s="320">
        <f>VLOOKUP($G52,[2]Comercial!$D$16:$Y$244,20,0)</f>
        <v>15.795916724498797</v>
      </c>
    </row>
    <row r="53" spans="2:30" s="288" customFormat="1" x14ac:dyDescent="0.25">
      <c r="B53" s="243" t="s">
        <v>1107</v>
      </c>
      <c r="C53" s="243" t="s">
        <v>33</v>
      </c>
      <c r="D53" s="243" t="s">
        <v>831</v>
      </c>
      <c r="E53" s="296" t="s">
        <v>1090</v>
      </c>
      <c r="F53" s="243">
        <v>6033310</v>
      </c>
      <c r="G53" s="243">
        <v>7896641803871</v>
      </c>
      <c r="H53" s="224" t="s">
        <v>839</v>
      </c>
      <c r="I53" s="224" t="s">
        <v>909</v>
      </c>
      <c r="J53" s="224" t="s">
        <v>58</v>
      </c>
      <c r="K53" s="228">
        <v>126</v>
      </c>
      <c r="L53" s="244" t="s">
        <v>35</v>
      </c>
      <c r="M53" s="245">
        <v>5</v>
      </c>
      <c r="N53" s="280">
        <f>VLOOKUP(G53,[2]Comercial!$D$16:$Z$244,23,0)</f>
        <v>0</v>
      </c>
      <c r="O53" s="321">
        <f>VLOOKUP($G53,[2]Comercial!$D$16:$Y$244,5,0)</f>
        <v>13.14</v>
      </c>
      <c r="P53" s="321">
        <f>VLOOKUP($G53,[2]Comercial!$D$16:$Y$244,6,0)</f>
        <v>17.510000000000002</v>
      </c>
      <c r="Q53" s="321">
        <f>VLOOKUP($G53,[2]Comercial!$D$16:$Y$244,7,0)</f>
        <v>11.413994007400003</v>
      </c>
      <c r="R53" s="321">
        <f>VLOOKUP($G53,[2]Comercial!$D$16:$Y$244,8,0)</f>
        <v>15.778261000000002</v>
      </c>
      <c r="S53" s="321">
        <f>VLOOKUP($G53,[2]Comercial!$D$16:$Y$244,9,0)</f>
        <v>12.12</v>
      </c>
      <c r="T53" s="321">
        <f>VLOOKUP($G53,[2]Comercial!$D$16:$Y$244,10,0)</f>
        <v>16.190000000000001</v>
      </c>
      <c r="U53" s="321">
        <f>VLOOKUP($G53,[2]Comercial!$D$16:$Y$244,11,0)</f>
        <v>12.96</v>
      </c>
      <c r="V53" s="321">
        <f>VLOOKUP($G53,[2]Comercial!$D$16:$Y$244,12,0)</f>
        <v>17.28</v>
      </c>
      <c r="W53" s="321">
        <f>VLOOKUP($G53,[2]Comercial!$D$16:$Y$244,13,0)</f>
        <v>13.048282800000001</v>
      </c>
      <c r="X53" s="321">
        <f>VLOOKUP($G53,[2]Comercial!$D$16:$Y$244,14,0)</f>
        <v>17.38839022284056</v>
      </c>
      <c r="Y53" s="321">
        <f>VLOOKUP($G53,[2]Comercial!$D$16:$Y$244,15,0)</f>
        <v>13.520403000000002</v>
      </c>
      <c r="Z53" s="321">
        <f>VLOOKUP($G53,[2]Comercial!$D$16:$Y$244,16,0)</f>
        <v>17.996106727574755</v>
      </c>
      <c r="AA53" s="321">
        <f>VLOOKUP($G53,[2]Comercial!$D$16:$Y$244,17,0)</f>
        <v>11.28</v>
      </c>
      <c r="AB53" s="321">
        <f>VLOOKUP($G53,[2]Comercial!$D$16:$Y$244,18,0)</f>
        <v>15.59</v>
      </c>
      <c r="AC53" s="321">
        <f>VLOOKUP($G53,[2]Comercial!$D$16:$Y$244,19,0)</f>
        <v>11.348374140000001</v>
      </c>
      <c r="AD53" s="321">
        <f>VLOOKUP($G53,[2]Comercial!$D$16:$Y$244,20,0)</f>
        <v>15.688461508685881</v>
      </c>
    </row>
    <row r="54" spans="2:30" s="288" customFormat="1" x14ac:dyDescent="0.25">
      <c r="B54" s="230" t="s">
        <v>1108</v>
      </c>
      <c r="C54" s="230" t="s">
        <v>33</v>
      </c>
      <c r="D54" s="230" t="s">
        <v>832</v>
      </c>
      <c r="E54" s="294" t="s">
        <v>1090</v>
      </c>
      <c r="F54" s="230">
        <v>6033243</v>
      </c>
      <c r="G54" s="230">
        <v>7896641800559</v>
      </c>
      <c r="H54" s="222" t="s">
        <v>834</v>
      </c>
      <c r="I54" s="222" t="s">
        <v>866</v>
      </c>
      <c r="J54" s="222" t="s">
        <v>21</v>
      </c>
      <c r="K54" s="226">
        <v>5</v>
      </c>
      <c r="L54" s="231" t="s">
        <v>35</v>
      </c>
      <c r="M54" s="232">
        <v>5</v>
      </c>
      <c r="N54" s="278">
        <f>VLOOKUP(G54,[2]Comercial!$D$16:$Z$244,23,0)</f>
        <v>12.5</v>
      </c>
      <c r="O54" s="319">
        <f>VLOOKUP($G54,[2]Comercial!$D$16:$Y$244,5,0)</f>
        <v>133.75</v>
      </c>
      <c r="P54" s="319">
        <f>VLOOKUP($G54,[2]Comercial!$D$16:$Y$244,6,0)</f>
        <v>178.19</v>
      </c>
      <c r="Q54" s="319">
        <f>VLOOKUP($G54,[2]Comercial!$D$16:$Y$244,7,0)</f>
        <v>116.21764875000001</v>
      </c>
      <c r="R54" s="319">
        <f>VLOOKUP($G54,[2]Comercial!$D$16:$Y$244,8,0)</f>
        <v>160.66408161657162</v>
      </c>
      <c r="S54" s="319">
        <f>VLOOKUP($G54,[2]Comercial!$D$16:$Y$244,9,0)</f>
        <v>123.34</v>
      </c>
      <c r="T54" s="319">
        <f>VLOOKUP($G54,[2]Comercial!$D$16:$Y$244,10,0)</f>
        <v>164.76</v>
      </c>
      <c r="U54" s="319">
        <f>VLOOKUP($G54,[2]Comercial!$D$16:$Y$244,11,0)</f>
        <v>131.88999999999999</v>
      </c>
      <c r="V54" s="319">
        <f>VLOOKUP($G54,[2]Comercial!$D$16:$Y$244,12,0)</f>
        <v>175.81</v>
      </c>
      <c r="W54" s="319">
        <f>VLOOKUP($G54,[2]Comercial!$D$16:$Y$244,13,0)</f>
        <v>132.81575624999999</v>
      </c>
      <c r="X54" s="319">
        <f>VLOOKUP($G54,[2]Comercial!$D$16:$Y$244,14,0)</f>
        <v>176.99280685552543</v>
      </c>
      <c r="Y54" s="319">
        <f>VLOOKUP($G54,[2]Comercial!$D$16:$Y$244,15,0)</f>
        <v>137.62233000000001</v>
      </c>
      <c r="Z54" s="319">
        <f>VLOOKUP($G54,[2]Comercial!$D$16:$Y$244,16,0)</f>
        <v>183.17990512394584</v>
      </c>
      <c r="AA54" s="319">
        <f>VLOOKUP($G54,[2]Comercial!$D$16:$Y$244,17,0)</f>
        <v>114.81</v>
      </c>
      <c r="AB54" s="319">
        <f>VLOOKUP($G54,[2]Comercial!$D$16:$Y$244,18,0)</f>
        <v>158.71</v>
      </c>
      <c r="AC54" s="319">
        <f>VLOOKUP($G54,[2]Comercial!$D$16:$Y$244,19,0)</f>
        <v>115.51332124999999</v>
      </c>
      <c r="AD54" s="319">
        <f>VLOOKUP($G54,[2]Comercial!$D$16:$Y$244,20,0)</f>
        <v>159.6903901664183</v>
      </c>
    </row>
    <row r="55" spans="2:30" s="288" customFormat="1" x14ac:dyDescent="0.25">
      <c r="B55" s="233" t="s">
        <v>1108</v>
      </c>
      <c r="C55" s="233" t="s">
        <v>33</v>
      </c>
      <c r="D55" s="233" t="s">
        <v>831</v>
      </c>
      <c r="E55" s="295" t="s">
        <v>1106</v>
      </c>
      <c r="F55" s="233">
        <v>6106484</v>
      </c>
      <c r="G55" s="233">
        <v>7896641811036</v>
      </c>
      <c r="H55" s="223" t="s">
        <v>835</v>
      </c>
      <c r="I55" s="223" t="s">
        <v>1069</v>
      </c>
      <c r="J55" s="223" t="s">
        <v>1068</v>
      </c>
      <c r="K55" s="227">
        <v>12</v>
      </c>
      <c r="L55" s="234" t="s">
        <v>35</v>
      </c>
      <c r="M55" s="235">
        <v>5</v>
      </c>
      <c r="N55" s="279">
        <f>VLOOKUP(G55,[2]Comercial!$D$16:$Z$244,23,0)</f>
        <v>12.5</v>
      </c>
      <c r="O55" s="320">
        <f>VLOOKUP($G55,[2]Comercial!$D$16:$Y$244,5,0)</f>
        <v>27.97</v>
      </c>
      <c r="P55" s="320">
        <f>VLOOKUP($G55,[2]Comercial!$D$16:$Y$244,6,0)</f>
        <v>37.26466438486657</v>
      </c>
      <c r="Q55" s="320">
        <f>VLOOKUP($G55,[2]Comercial!$D$16:$Y$244,7,0)</f>
        <v>24.303608490000002</v>
      </c>
      <c r="R55" s="320">
        <f>VLOOKUP($G55,[2]Comercial!$D$16:$Y$244,8,0)</f>
        <v>33.598312993013145</v>
      </c>
      <c r="S55" s="320">
        <f>VLOOKUP($G55,[2]Comercial!$D$16:$Y$244,9,0)</f>
        <v>25.793234749999996</v>
      </c>
      <c r="T55" s="320">
        <f>VLOOKUP($G55,[2]Comercial!$D$16:$Y$244,10,0)</f>
        <v>34.454191623565364</v>
      </c>
      <c r="U55" s="320">
        <f>VLOOKUP($G55,[2]Comercial!$D$16:$Y$244,11,0)</f>
        <v>27.58200016</v>
      </c>
      <c r="V55" s="320">
        <f>VLOOKUP($G55,[2]Comercial!$D$16:$Y$244,12,0)</f>
        <v>36.764725697452782</v>
      </c>
      <c r="W55" s="320">
        <f>VLOOKUP($G55,[2]Comercial!$D$16:$Y$244,13,0)</f>
        <v>27.774629549999997</v>
      </c>
      <c r="X55" s="320">
        <f>VLOOKUP($G55,[2]Comercial!$D$16:$Y$244,14,0)</f>
        <v>37.013000431768567</v>
      </c>
      <c r="Y55" s="320">
        <f>VLOOKUP($G55,[2]Comercial!$D$16:$Y$244,15,0)</f>
        <v>28.77978744</v>
      </c>
      <c r="Z55" s="320">
        <f>VLOOKUP($G55,[2]Comercial!$D$16:$Y$244,16,0)</f>
        <v>38.30685567339637</v>
      </c>
      <c r="AA55" s="320">
        <f>VLOOKUP($G55,[2]Comercial!$D$16:$Y$244,17,0)</f>
        <v>24.01079056</v>
      </c>
      <c r="AB55" s="320">
        <f>VLOOKUP($G55,[2]Comercial!$D$16:$Y$244,18,0)</f>
        <v>33.193509382629351</v>
      </c>
      <c r="AC55" s="320">
        <f>VLOOKUP($G55,[2]Comercial!$D$16:$Y$244,19,0)</f>
        <v>24.156318469999999</v>
      </c>
      <c r="AD55" s="320">
        <f>VLOOKUP($G55,[2]Comercial!$D$16:$Y$244,20,0)</f>
        <v>33.394693180969867</v>
      </c>
    </row>
    <row r="56" spans="2:30" s="288" customFormat="1" x14ac:dyDescent="0.25">
      <c r="B56" s="233" t="s">
        <v>1108</v>
      </c>
      <c r="C56" s="233" t="s">
        <v>40</v>
      </c>
      <c r="D56" s="233" t="s">
        <v>832</v>
      </c>
      <c r="E56" s="295" t="s">
        <v>1101</v>
      </c>
      <c r="F56" s="233">
        <v>6069388</v>
      </c>
      <c r="G56" s="233">
        <v>7896641809545</v>
      </c>
      <c r="H56" s="223" t="s">
        <v>841</v>
      </c>
      <c r="I56" s="223" t="s">
        <v>908</v>
      </c>
      <c r="J56" s="223" t="s">
        <v>748</v>
      </c>
      <c r="K56" s="227">
        <v>14</v>
      </c>
      <c r="L56" s="234" t="s">
        <v>35</v>
      </c>
      <c r="M56" s="235">
        <v>5</v>
      </c>
      <c r="N56" s="279">
        <f>VLOOKUP(G56,[2]Comercial!$D$16:$Z$244,23,0)</f>
        <v>12.5</v>
      </c>
      <c r="O56" s="320">
        <f>VLOOKUP($G56,[2]Comercial!$D$16:$Y$244,5,0)</f>
        <v>32.96</v>
      </c>
      <c r="P56" s="320">
        <f>VLOOKUP($G56,[2]Comercial!$D$16:$Y$244,6,0)</f>
        <v>45.565266437918709</v>
      </c>
      <c r="Q56" s="320">
        <f>VLOOKUP($G56,[2]Comercial!$D$16:$Y$244,7,0)</f>
        <v>32.96</v>
      </c>
      <c r="R56" s="320">
        <f>VLOOKUP($G56,[2]Comercial!$D$16:$Y$244,8,0)</f>
        <v>45.565266437918709</v>
      </c>
      <c r="S56" s="320">
        <f>VLOOKUP($G56,[2]Comercial!$D$16:$Y$244,9,0)</f>
        <v>30.71272128</v>
      </c>
      <c r="T56" s="320">
        <f>VLOOKUP($G56,[2]Comercial!$D$16:$Y$244,10,0)</f>
        <v>42.458535441648536</v>
      </c>
      <c r="U56" s="320">
        <f>VLOOKUP($G56,[2]Comercial!$D$16:$Y$244,11,0)</f>
        <v>32.562897920000005</v>
      </c>
      <c r="V56" s="320">
        <f>VLOOKUP($G56,[2]Comercial!$D$16:$Y$244,12,0)</f>
        <v>45.016296107874673</v>
      </c>
      <c r="W56" s="320">
        <f>VLOOKUP($G56,[2]Comercial!$D$16:$Y$244,13,0)</f>
        <v>32.760229440000003</v>
      </c>
      <c r="X56" s="320">
        <f>VLOOKUP($G56,[2]Comercial!$D$16:$Y$244,14,0)</f>
        <v>45.289095358038487</v>
      </c>
      <c r="Y56" s="320">
        <f>VLOOKUP($G56,[2]Comercial!$D$16:$Y$244,15,0)</f>
        <v>33.783999999999999</v>
      </c>
      <c r="Z56" s="320">
        <f>VLOOKUP($G56,[2]Comercial!$D$16:$Y$244,16,0)</f>
        <v>46.704398098866676</v>
      </c>
      <c r="AA56" s="320">
        <f>VLOOKUP($G56,[2]Comercial!$D$16:$Y$244,17,0)</f>
        <v>32.562897920000005</v>
      </c>
      <c r="AB56" s="320">
        <f>VLOOKUP($G56,[2]Comercial!$D$16:$Y$244,18,0)</f>
        <v>45.016296107874673</v>
      </c>
      <c r="AC56" s="320">
        <f>VLOOKUP($G56,[2]Comercial!$D$16:$Y$244,19,0)</f>
        <v>32.760229440000003</v>
      </c>
      <c r="AD56" s="320">
        <f>VLOOKUP($G56,[2]Comercial!$D$16:$Y$244,20,0)</f>
        <v>45.289095358038487</v>
      </c>
    </row>
    <row r="57" spans="2:30" s="288" customFormat="1" x14ac:dyDescent="0.25">
      <c r="B57" s="233" t="s">
        <v>1108</v>
      </c>
      <c r="C57" s="233" t="s">
        <v>33</v>
      </c>
      <c r="D57" s="233" t="s">
        <v>832</v>
      </c>
      <c r="E57" s="295" t="s">
        <v>1105</v>
      </c>
      <c r="F57" s="233">
        <v>6033344</v>
      </c>
      <c r="G57" s="233">
        <v>7896641806056</v>
      </c>
      <c r="H57" s="223" t="s">
        <v>834</v>
      </c>
      <c r="I57" s="223" t="s">
        <v>842</v>
      </c>
      <c r="J57" s="223" t="s">
        <v>87</v>
      </c>
      <c r="K57" s="227">
        <v>20</v>
      </c>
      <c r="L57" s="234" t="s">
        <v>35</v>
      </c>
      <c r="M57" s="235">
        <v>0</v>
      </c>
      <c r="N57" s="279">
        <f>VLOOKUP(G57,[2]Comercial!$D$16:$Z$244,23,0)</f>
        <v>12.5</v>
      </c>
      <c r="O57" s="320">
        <f>VLOOKUP($G57,[2]Comercial!$D$16:$Y$244,5,0)</f>
        <v>327.62</v>
      </c>
      <c r="P57" s="320">
        <f>VLOOKUP($G57,[2]Comercial!$D$16:$Y$244,6,0)</f>
        <v>436.49085969860516</v>
      </c>
      <c r="Q57" s="320">
        <f>VLOOKUP($G57,[2]Comercial!$D$16:$Y$244,7,0)</f>
        <v>284.67458754</v>
      </c>
      <c r="R57" s="320">
        <f>VLOOKUP($G57,[2]Comercial!$D$16:$Y$244,8,0)</f>
        <v>393.54591715305565</v>
      </c>
      <c r="S57" s="320">
        <f>VLOOKUP($G57,[2]Comercial!$D$16:$Y$244,9,0)</f>
        <v>302.13</v>
      </c>
      <c r="T57" s="320">
        <f>VLOOKUP($G57,[2]Comercial!$D$16:$Y$244,10,0)</f>
        <v>403.58043557246361</v>
      </c>
      <c r="U57" s="320">
        <f>VLOOKUP($G57,[2]Comercial!$D$16:$Y$244,11,0)</f>
        <v>323.07</v>
      </c>
      <c r="V57" s="320">
        <f>VLOOKUP($G57,[2]Comercial!$D$16:$Y$244,12,0)</f>
        <v>430.62794076483215</v>
      </c>
      <c r="W57" s="320">
        <f>VLOOKUP($G57,[2]Comercial!$D$16:$Y$244,13,0)</f>
        <v>325.3315743</v>
      </c>
      <c r="X57" s="320">
        <f>VLOOKUP($G57,[2]Comercial!$D$16:$Y$244,14,0)</f>
        <v>433.54305332341863</v>
      </c>
      <c r="Y57" s="320">
        <f>VLOOKUP($G57,[2]Comercial!$D$16:$Y$244,15,0)</f>
        <v>337.10525424000002</v>
      </c>
      <c r="Z57" s="320">
        <f>VLOOKUP($G57,[2]Comercial!$D$16:$Y$244,16,0)</f>
        <v>448.69832162024028</v>
      </c>
      <c r="AA57" s="320">
        <f>VLOOKUP($G57,[2]Comercial!$D$16:$Y$244,17,0)</f>
        <v>281.23</v>
      </c>
      <c r="AB57" s="320">
        <f>VLOOKUP($G57,[2]Comercial!$D$16:$Y$244,18,0)</f>
        <v>388.78397695193809</v>
      </c>
      <c r="AC57" s="320">
        <f>VLOOKUP($G57,[2]Comercial!$D$16:$Y$244,19,0)</f>
        <v>282.94934061999999</v>
      </c>
      <c r="AD57" s="320">
        <f>VLOOKUP($G57,[2]Comercial!$D$16:$Y$244,20,0)</f>
        <v>391.16086449586516</v>
      </c>
    </row>
    <row r="58" spans="2:30" s="288" customFormat="1" x14ac:dyDescent="0.25">
      <c r="B58" s="233" t="s">
        <v>1108</v>
      </c>
      <c r="C58" s="233" t="s">
        <v>33</v>
      </c>
      <c r="D58" s="233" t="s">
        <v>831</v>
      </c>
      <c r="E58" s="295" t="s">
        <v>1104</v>
      </c>
      <c r="F58" s="233">
        <v>6033232</v>
      </c>
      <c r="G58" s="233">
        <v>7896641801495</v>
      </c>
      <c r="H58" s="223" t="s">
        <v>835</v>
      </c>
      <c r="I58" s="223" t="s">
        <v>1077</v>
      </c>
      <c r="J58" s="223" t="s">
        <v>1</v>
      </c>
      <c r="K58" s="227">
        <v>21</v>
      </c>
      <c r="L58" s="234" t="s">
        <v>37</v>
      </c>
      <c r="M58" s="235">
        <v>3</v>
      </c>
      <c r="N58" s="279">
        <f>VLOOKUP(G58,[2]Comercial!$D$16:$Z$244,23,0)</f>
        <v>12.5</v>
      </c>
      <c r="O58" s="320">
        <f>VLOOKUP($G58,[2]Comercial!$D$16:$Y$244,5,0)</f>
        <v>129.91999999999999</v>
      </c>
      <c r="P58" s="320">
        <f>VLOOKUP($G58,[2]Comercial!$D$16:$Y$244,6,0)</f>
        <v>173.09350006728155</v>
      </c>
      <c r="Q58" s="320">
        <f>VLOOKUP($G58,[2]Comercial!$D$16:$Y$244,7,0)</f>
        <v>112.88969664</v>
      </c>
      <c r="R58" s="320">
        <f>VLOOKUP($G58,[2]Comercial!$D$16:$Y$244,8,0)</f>
        <v>156.06338305514006</v>
      </c>
      <c r="S58" s="320">
        <f>VLOOKUP($G58,[2]Comercial!$D$16:$Y$244,9,0)</f>
        <v>119.80897599999999</v>
      </c>
      <c r="T58" s="320">
        <f>VLOOKUP($G58,[2]Comercial!$D$16:$Y$244,10,0)</f>
        <v>160.03891940413345</v>
      </c>
      <c r="U58" s="320">
        <f>VLOOKUP($G58,[2]Comercial!$D$16:$Y$244,11,0)</f>
        <v>128.11774975999998</v>
      </c>
      <c r="V58" s="320">
        <f>VLOOKUP($G58,[2]Comercial!$D$16:$Y$244,12,0)</f>
        <v>170.77129648241205</v>
      </c>
      <c r="W58" s="320">
        <f>VLOOKUP($G58,[2]Comercial!$D$16:$Y$244,13,0)</f>
        <v>129.01250879999998</v>
      </c>
      <c r="X58" s="320">
        <f>VLOOKUP($G58,[2]Comercial!$D$16:$Y$244,14,0)</f>
        <v>171.92452685360644</v>
      </c>
      <c r="Y58" s="320">
        <f>VLOOKUP($G58,[2]Comercial!$D$16:$Y$244,15,0)</f>
        <v>133.68144383999999</v>
      </c>
      <c r="Z58" s="320">
        <f>VLOOKUP($G58,[2]Comercial!$D$16:$Y$244,16,0)</f>
        <v>177.93445438282646</v>
      </c>
      <c r="AA58" s="320">
        <f>VLOOKUP($G58,[2]Comercial!$D$16:$Y$244,17,0)</f>
        <v>111.52956415999999</v>
      </c>
      <c r="AB58" s="320">
        <f>VLOOKUP($G58,[2]Comercial!$D$16:$Y$244,18,0)</f>
        <v>154.18307969221325</v>
      </c>
      <c r="AC58" s="320">
        <f>VLOOKUP($G58,[2]Comercial!$D$16:$Y$244,19,0)</f>
        <v>112.20553791999998</v>
      </c>
      <c r="AD58" s="320">
        <f>VLOOKUP($G58,[2]Comercial!$D$16:$Y$244,20,0)</f>
        <v>155.11757376015748</v>
      </c>
    </row>
    <row r="59" spans="2:30" s="288" customFormat="1" x14ac:dyDescent="0.25">
      <c r="B59" s="233" t="s">
        <v>1108</v>
      </c>
      <c r="C59" s="233" t="s">
        <v>33</v>
      </c>
      <c r="D59" s="233" t="s">
        <v>832</v>
      </c>
      <c r="E59" s="295" t="s">
        <v>1090</v>
      </c>
      <c r="F59" s="233">
        <v>6033255</v>
      </c>
      <c r="G59" s="233">
        <v>7896641801792</v>
      </c>
      <c r="H59" s="223" t="s">
        <v>835</v>
      </c>
      <c r="I59" s="223" t="s">
        <v>868</v>
      </c>
      <c r="J59" s="223" t="s">
        <v>111</v>
      </c>
      <c r="K59" s="227">
        <v>22</v>
      </c>
      <c r="L59" s="234" t="s">
        <v>35</v>
      </c>
      <c r="M59" s="235">
        <v>5</v>
      </c>
      <c r="N59" s="279">
        <f>VLOOKUP(G59,[2]Comercial!$D$16:$Z$244,23,0)</f>
        <v>12.5</v>
      </c>
      <c r="O59" s="320">
        <f>VLOOKUP($G59,[2]Comercial!$D$16:$Y$244,5,0)</f>
        <v>38.71</v>
      </c>
      <c r="P59" s="320">
        <f>VLOOKUP($G59,[2]Comercial!$D$16:$Y$244,6,0)</f>
        <v>51.57</v>
      </c>
      <c r="Q59" s="320">
        <f>VLOOKUP($G59,[2]Comercial!$D$16:$Y$244,7,0)</f>
        <v>33.635777070000003</v>
      </c>
      <c r="R59" s="320">
        <f>VLOOKUP($G59,[2]Comercial!$D$16:$Y$244,8,0)</f>
        <v>46.499488593476542</v>
      </c>
      <c r="S59" s="320">
        <f>VLOOKUP($G59,[2]Comercial!$D$16:$Y$244,9,0)</f>
        <v>35.700000000000003</v>
      </c>
      <c r="T59" s="320">
        <f>VLOOKUP($G59,[2]Comercial!$D$16:$Y$244,10,0)</f>
        <v>47.69</v>
      </c>
      <c r="U59" s="320">
        <f>VLOOKUP($G59,[2]Comercial!$D$16:$Y$244,11,0)</f>
        <v>38.17</v>
      </c>
      <c r="V59" s="320">
        <f>VLOOKUP($G59,[2]Comercial!$D$16:$Y$244,12,0)</f>
        <v>50.88</v>
      </c>
      <c r="W59" s="320">
        <f>VLOOKUP($G59,[2]Comercial!$D$16:$Y$244,13,0)</f>
        <v>38.439610649999999</v>
      </c>
      <c r="X59" s="320">
        <f>VLOOKUP($G59,[2]Comercial!$D$16:$Y$244,14,0)</f>
        <v>51.225357408429076</v>
      </c>
      <c r="Y59" s="320">
        <f>VLOOKUP($G59,[2]Comercial!$D$16:$Y$244,15,0)</f>
        <v>39.830731920000005</v>
      </c>
      <c r="Z59" s="320">
        <f>VLOOKUP($G59,[2]Comercial!$D$16:$Y$244,16,0)</f>
        <v>53.016030858676217</v>
      </c>
      <c r="AA59" s="320">
        <f>VLOOKUP($G59,[2]Comercial!$D$16:$Y$244,17,0)</f>
        <v>33.229999999999997</v>
      </c>
      <c r="AB59" s="320">
        <f>VLOOKUP($G59,[2]Comercial!$D$16:$Y$244,18,0)</f>
        <v>45.94</v>
      </c>
      <c r="AC59" s="320">
        <f>VLOOKUP($G59,[2]Comercial!$D$16:$Y$244,19,0)</f>
        <v>33.431930209999997</v>
      </c>
      <c r="AD59" s="320">
        <f>VLOOKUP($G59,[2]Comercial!$D$16:$Y$244,20,0)</f>
        <v>46.217682267977956</v>
      </c>
    </row>
    <row r="60" spans="2:30" s="286" customFormat="1" x14ac:dyDescent="0.25">
      <c r="B60" s="233" t="s">
        <v>1108</v>
      </c>
      <c r="C60" s="233" t="s">
        <v>33</v>
      </c>
      <c r="D60" s="233" t="s">
        <v>832</v>
      </c>
      <c r="E60" s="295" t="s">
        <v>1103</v>
      </c>
      <c r="F60" s="233">
        <v>6033263</v>
      </c>
      <c r="G60" s="233">
        <v>7896641801976</v>
      </c>
      <c r="H60" s="223" t="s">
        <v>835</v>
      </c>
      <c r="I60" s="223" t="s">
        <v>872</v>
      </c>
      <c r="J60" s="223" t="s">
        <v>92</v>
      </c>
      <c r="K60" s="227">
        <v>24</v>
      </c>
      <c r="L60" s="234" t="s">
        <v>35</v>
      </c>
      <c r="M60" s="235">
        <v>5</v>
      </c>
      <c r="N60" s="279">
        <f>VLOOKUP(G60,[2]Comercial!$D$16:$Z$244,23,0)</f>
        <v>12.5</v>
      </c>
      <c r="O60" s="320">
        <f>VLOOKUP($G60,[2]Comercial!$D$16:$Y$244,5,0)</f>
        <v>9.7799999999999994</v>
      </c>
      <c r="P60" s="320">
        <f>VLOOKUP($G60,[2]Comercial!$D$16:$Y$244,6,0)</f>
        <v>13.03</v>
      </c>
      <c r="Q60" s="320">
        <f>VLOOKUP($G60,[2]Comercial!$D$16:$Y$244,7,0)</f>
        <v>8.4980082600000006</v>
      </c>
      <c r="R60" s="320">
        <f>VLOOKUP($G60,[2]Comercial!$D$16:$Y$244,8,0)</f>
        <v>11.747997893159406</v>
      </c>
      <c r="S60" s="320">
        <f>VLOOKUP($G60,[2]Comercial!$D$16:$Y$244,9,0)</f>
        <v>9.02</v>
      </c>
      <c r="T60" s="320">
        <f>VLOOKUP($G60,[2]Comercial!$D$16:$Y$244,10,0)</f>
        <v>12.05</v>
      </c>
      <c r="U60" s="320">
        <f>VLOOKUP($G60,[2]Comercial!$D$16:$Y$244,11,0)</f>
        <v>9.64</v>
      </c>
      <c r="V60" s="320">
        <f>VLOOKUP($G60,[2]Comercial!$D$16:$Y$244,12,0)</f>
        <v>12.85</v>
      </c>
      <c r="W60" s="320">
        <f>VLOOKUP($G60,[2]Comercial!$D$16:$Y$244,13,0)</f>
        <v>9.7116866999999996</v>
      </c>
      <c r="X60" s="320">
        <f>VLOOKUP($G60,[2]Comercial!$D$16:$Y$244,14,0)</f>
        <v>12.941978699417112</v>
      </c>
      <c r="Y60" s="320">
        <f>VLOOKUP($G60,[2]Comercial!$D$16:$Y$244,15,0)</f>
        <v>10.06315056</v>
      </c>
      <c r="Z60" s="320">
        <f>VLOOKUP($G60,[2]Comercial!$D$16:$Y$244,16,0)</f>
        <v>13.39438857653974</v>
      </c>
      <c r="AA60" s="320">
        <f>VLOOKUP($G60,[2]Comercial!$D$16:$Y$244,17,0)</f>
        <v>8.4</v>
      </c>
      <c r="AB60" s="320">
        <f>VLOOKUP($G60,[2]Comercial!$D$16:$Y$244,18,0)</f>
        <v>11.61</v>
      </c>
      <c r="AC60" s="320">
        <f>VLOOKUP($G60,[2]Comercial!$D$16:$Y$244,19,0)</f>
        <v>8.4465067799999982</v>
      </c>
      <c r="AD60" s="320">
        <f>VLOOKUP($G60,[2]Comercial!$D$16:$Y$244,20,0)</f>
        <v>11.676800118336978</v>
      </c>
    </row>
    <row r="61" spans="2:30" s="286" customFormat="1" x14ac:dyDescent="0.25">
      <c r="B61" s="233" t="s">
        <v>1108</v>
      </c>
      <c r="C61" s="233" t="s">
        <v>33</v>
      </c>
      <c r="D61" s="233" t="s">
        <v>832</v>
      </c>
      <c r="E61" s="295" t="s">
        <v>1103</v>
      </c>
      <c r="F61" s="233">
        <v>6033260</v>
      </c>
      <c r="G61" s="233">
        <v>7896641801938</v>
      </c>
      <c r="H61" s="223" t="s">
        <v>835</v>
      </c>
      <c r="I61" s="223" t="s">
        <v>870</v>
      </c>
      <c r="J61" s="223" t="s">
        <v>95</v>
      </c>
      <c r="K61" s="227">
        <v>24</v>
      </c>
      <c r="L61" s="234" t="s">
        <v>35</v>
      </c>
      <c r="M61" s="235">
        <v>5</v>
      </c>
      <c r="N61" s="279">
        <f>VLOOKUP(G61,[2]Comercial!$D$16:$Z$244,23,0)</f>
        <v>12.5</v>
      </c>
      <c r="O61" s="320">
        <f>VLOOKUP($G61,[2]Comercial!$D$16:$Y$244,5,0)</f>
        <v>9.7799999999999994</v>
      </c>
      <c r="P61" s="320">
        <f>VLOOKUP($G61,[2]Comercial!$D$16:$Y$244,6,0)</f>
        <v>13.03</v>
      </c>
      <c r="Q61" s="320">
        <f>VLOOKUP($G61,[2]Comercial!$D$16:$Y$244,7,0)</f>
        <v>8.4980082600000006</v>
      </c>
      <c r="R61" s="320">
        <f>VLOOKUP($G61,[2]Comercial!$D$16:$Y$244,8,0)</f>
        <v>11.747997893159406</v>
      </c>
      <c r="S61" s="320">
        <f>VLOOKUP($G61,[2]Comercial!$D$16:$Y$244,9,0)</f>
        <v>9.02</v>
      </c>
      <c r="T61" s="320">
        <f>VLOOKUP($G61,[2]Comercial!$D$16:$Y$244,10,0)</f>
        <v>12.05</v>
      </c>
      <c r="U61" s="320">
        <f>VLOOKUP($G61,[2]Comercial!$D$16:$Y$244,11,0)</f>
        <v>9.64</v>
      </c>
      <c r="V61" s="320">
        <f>VLOOKUP($G61,[2]Comercial!$D$16:$Y$244,12,0)</f>
        <v>12.85</v>
      </c>
      <c r="W61" s="320">
        <f>VLOOKUP($G61,[2]Comercial!$D$16:$Y$244,13,0)</f>
        <v>9.7116866999999996</v>
      </c>
      <c r="X61" s="320">
        <f>VLOOKUP($G61,[2]Comercial!$D$16:$Y$244,14,0)</f>
        <v>12.941978699417112</v>
      </c>
      <c r="Y61" s="320">
        <f>VLOOKUP($G61,[2]Comercial!$D$16:$Y$244,15,0)</f>
        <v>10.06315056</v>
      </c>
      <c r="Z61" s="320">
        <f>VLOOKUP($G61,[2]Comercial!$D$16:$Y$244,16,0)</f>
        <v>13.39438857653974</v>
      </c>
      <c r="AA61" s="320">
        <f>VLOOKUP($G61,[2]Comercial!$D$16:$Y$244,17,0)</f>
        <v>8.4</v>
      </c>
      <c r="AB61" s="320">
        <f>VLOOKUP($G61,[2]Comercial!$D$16:$Y$244,18,0)</f>
        <v>11.61</v>
      </c>
      <c r="AC61" s="320">
        <f>VLOOKUP($G61,[2]Comercial!$D$16:$Y$244,19,0)</f>
        <v>8.4465067799999982</v>
      </c>
      <c r="AD61" s="320">
        <f>VLOOKUP($G61,[2]Comercial!$D$16:$Y$244,20,0)</f>
        <v>11.676800118336978</v>
      </c>
    </row>
    <row r="62" spans="2:30" s="288" customFormat="1" x14ac:dyDescent="0.25">
      <c r="B62" s="233" t="s">
        <v>1108</v>
      </c>
      <c r="C62" s="233" t="s">
        <v>33</v>
      </c>
      <c r="D62" s="233" t="s">
        <v>832</v>
      </c>
      <c r="E62" s="295" t="s">
        <v>1103</v>
      </c>
      <c r="F62" s="233">
        <v>6033261</v>
      </c>
      <c r="G62" s="233">
        <v>7896641801945</v>
      </c>
      <c r="H62" s="223" t="s">
        <v>835</v>
      </c>
      <c r="I62" s="223" t="s">
        <v>871</v>
      </c>
      <c r="J62" s="223" t="s">
        <v>96</v>
      </c>
      <c r="K62" s="227">
        <v>24</v>
      </c>
      <c r="L62" s="234" t="s">
        <v>35</v>
      </c>
      <c r="M62" s="235">
        <v>5</v>
      </c>
      <c r="N62" s="279">
        <f>VLOOKUP(G62,[2]Comercial!$D$16:$Z$244,23,0)</f>
        <v>12.5</v>
      </c>
      <c r="O62" s="320">
        <f>VLOOKUP($G62,[2]Comercial!$D$16:$Y$244,5,0)</f>
        <v>9.7799999999999994</v>
      </c>
      <c r="P62" s="320">
        <f>VLOOKUP($G62,[2]Comercial!$D$16:$Y$244,6,0)</f>
        <v>13.03</v>
      </c>
      <c r="Q62" s="320">
        <f>VLOOKUP($G62,[2]Comercial!$D$16:$Y$244,7,0)</f>
        <v>8.4980082600000006</v>
      </c>
      <c r="R62" s="320">
        <f>VLOOKUP($G62,[2]Comercial!$D$16:$Y$244,8,0)</f>
        <v>11.747997893159406</v>
      </c>
      <c r="S62" s="320">
        <f>VLOOKUP($G62,[2]Comercial!$D$16:$Y$244,9,0)</f>
        <v>9.02</v>
      </c>
      <c r="T62" s="320">
        <f>VLOOKUP($G62,[2]Comercial!$D$16:$Y$244,10,0)</f>
        <v>12.05</v>
      </c>
      <c r="U62" s="320">
        <f>VLOOKUP($G62,[2]Comercial!$D$16:$Y$244,11,0)</f>
        <v>9.64</v>
      </c>
      <c r="V62" s="320">
        <f>VLOOKUP($G62,[2]Comercial!$D$16:$Y$244,12,0)</f>
        <v>12.85</v>
      </c>
      <c r="W62" s="320">
        <f>VLOOKUP($G62,[2]Comercial!$D$16:$Y$244,13,0)</f>
        <v>9.7116866999999996</v>
      </c>
      <c r="X62" s="320">
        <f>VLOOKUP($G62,[2]Comercial!$D$16:$Y$244,14,0)</f>
        <v>12.941978699417112</v>
      </c>
      <c r="Y62" s="320">
        <f>VLOOKUP($G62,[2]Comercial!$D$16:$Y$244,15,0)</f>
        <v>10.06315056</v>
      </c>
      <c r="Z62" s="320">
        <f>VLOOKUP($G62,[2]Comercial!$D$16:$Y$244,16,0)</f>
        <v>13.39438857653974</v>
      </c>
      <c r="AA62" s="320">
        <f>VLOOKUP($G62,[2]Comercial!$D$16:$Y$244,17,0)</f>
        <v>8.4</v>
      </c>
      <c r="AB62" s="320">
        <f>VLOOKUP($G62,[2]Comercial!$D$16:$Y$244,18,0)</f>
        <v>11.61</v>
      </c>
      <c r="AC62" s="320">
        <f>VLOOKUP($G62,[2]Comercial!$D$16:$Y$244,19,0)</f>
        <v>8.4465067799999982</v>
      </c>
      <c r="AD62" s="320">
        <f>VLOOKUP($G62,[2]Comercial!$D$16:$Y$244,20,0)</f>
        <v>11.676800118336978</v>
      </c>
    </row>
    <row r="63" spans="2:30" s="288" customFormat="1" x14ac:dyDescent="0.25">
      <c r="B63" s="233" t="s">
        <v>1108</v>
      </c>
      <c r="C63" s="233" t="s">
        <v>33</v>
      </c>
      <c r="D63" s="233" t="s">
        <v>831</v>
      </c>
      <c r="E63" s="295" t="s">
        <v>1104</v>
      </c>
      <c r="F63" s="233">
        <v>6033600</v>
      </c>
      <c r="G63" s="233">
        <v>7896641803048</v>
      </c>
      <c r="H63" s="223" t="s">
        <v>835</v>
      </c>
      <c r="I63" s="223" t="s">
        <v>842</v>
      </c>
      <c r="J63" s="223" t="s">
        <v>19</v>
      </c>
      <c r="K63" s="227">
        <v>24</v>
      </c>
      <c r="L63" s="234" t="s">
        <v>35</v>
      </c>
      <c r="M63" s="235">
        <v>7</v>
      </c>
      <c r="N63" s="279">
        <f>VLOOKUP(G63,[2]Comercial!$D$16:$Z$244,23,0)</f>
        <v>12.5</v>
      </c>
      <c r="O63" s="320">
        <f>VLOOKUP($G63,[2]Comercial!$D$16:$Y$244,5,0)</f>
        <v>27</v>
      </c>
      <c r="P63" s="320">
        <f>VLOOKUP($G63,[2]Comercial!$D$16:$Y$244,6,0)</f>
        <v>35.972325291076061</v>
      </c>
      <c r="Q63" s="320">
        <f>VLOOKUP($G63,[2]Comercial!$D$16:$Y$244,7,0)</f>
        <v>23.460759000000003</v>
      </c>
      <c r="R63" s="320">
        <f>VLOOKUP($G63,[2]Comercial!$D$16:$Y$244,8,0)</f>
        <v>32.433123017924743</v>
      </c>
      <c r="S63" s="320">
        <f>VLOOKUP($G63,[2]Comercial!$D$16:$Y$244,9,0)</f>
        <v>24.898724999999999</v>
      </c>
      <c r="T63" s="320">
        <f>VLOOKUP($G63,[2]Comercial!$D$16:$Y$244,10,0)</f>
        <v>33.259319765329458</v>
      </c>
      <c r="U63" s="320">
        <f>VLOOKUP($G63,[2]Comercial!$D$16:$Y$244,11,0)</f>
        <v>26.625456</v>
      </c>
      <c r="V63" s="320">
        <f>VLOOKUP($G63,[2]Comercial!$D$16:$Y$244,12,0)</f>
        <v>35.489724484491425</v>
      </c>
      <c r="W63" s="320">
        <f>VLOOKUP($G63,[2]Comercial!$D$16:$Y$244,13,0)</f>
        <v>26.811405000000001</v>
      </c>
      <c r="X63" s="320">
        <f>VLOOKUP($G63,[2]Comercial!$D$16:$Y$244,14,0)</f>
        <v>35.729389047470555</v>
      </c>
      <c r="Y63" s="320">
        <f>VLOOKUP($G63,[2]Comercial!$D$16:$Y$244,15,0)</f>
        <v>27.781704000000001</v>
      </c>
      <c r="Z63" s="320">
        <f>VLOOKUP($G63,[2]Comercial!$D$16:$Y$244,16,0)</f>
        <v>36.978373370815234</v>
      </c>
      <c r="AA63" s="320">
        <f>VLOOKUP($G63,[2]Comercial!$D$16:$Y$244,17,0)</f>
        <v>23.178096</v>
      </c>
      <c r="AB63" s="320">
        <f>VLOOKUP($G63,[2]Comercial!$D$16:$Y$244,18,0)</f>
        <v>32.042358002538165</v>
      </c>
      <c r="AC63" s="320">
        <f>VLOOKUP($G63,[2]Comercial!$D$16:$Y$244,19,0)</f>
        <v>23.318576999999998</v>
      </c>
      <c r="AD63" s="320">
        <f>VLOOKUP($G63,[2]Comercial!$D$16:$Y$244,20,0)</f>
        <v>32.236564743875093</v>
      </c>
    </row>
    <row r="64" spans="2:30" s="288" customFormat="1" x14ac:dyDescent="0.25">
      <c r="B64" s="233" t="s">
        <v>1108</v>
      </c>
      <c r="C64" s="233" t="s">
        <v>33</v>
      </c>
      <c r="D64" s="233" t="s">
        <v>831</v>
      </c>
      <c r="E64" s="295" t="s">
        <v>1104</v>
      </c>
      <c r="F64" s="233">
        <v>6033598</v>
      </c>
      <c r="G64" s="233">
        <v>7896641803055</v>
      </c>
      <c r="H64" s="223" t="s">
        <v>835</v>
      </c>
      <c r="I64" s="223" t="s">
        <v>842</v>
      </c>
      <c r="J64" s="223" t="s">
        <v>18</v>
      </c>
      <c r="K64" s="227">
        <v>24</v>
      </c>
      <c r="L64" s="234" t="s">
        <v>35</v>
      </c>
      <c r="M64" s="235">
        <v>7</v>
      </c>
      <c r="N64" s="279">
        <f>VLOOKUP(G64,[2]Comercial!$D$16:$Z$244,23,0)</f>
        <v>12.5</v>
      </c>
      <c r="O64" s="320">
        <f>VLOOKUP($G64,[2]Comercial!$D$16:$Y$244,5,0)</f>
        <v>71.27</v>
      </c>
      <c r="P64" s="320">
        <f>VLOOKUP($G64,[2]Comercial!$D$16:$Y$244,6,0)</f>
        <v>94.953615684999662</v>
      </c>
      <c r="Q64" s="320">
        <f>VLOOKUP($G64,[2]Comercial!$D$16:$Y$244,7,0)</f>
        <v>61.927714590000001</v>
      </c>
      <c r="R64" s="320">
        <f>VLOOKUP($G64,[2]Comercial!$D$16:$Y$244,8,0)</f>
        <v>85.611432499536889</v>
      </c>
      <c r="S64" s="320">
        <f>VLOOKUP($G64,[2]Comercial!$D$16:$Y$244,9,0)</f>
        <v>65.723412249999996</v>
      </c>
      <c r="T64" s="320">
        <f>VLOOKUP($G64,[2]Comercial!$D$16:$Y$244,10,0)</f>
        <v>87.792285913890012</v>
      </c>
      <c r="U64" s="320">
        <f>VLOOKUP($G64,[2]Comercial!$D$16:$Y$244,11,0)</f>
        <v>70.281342559999999</v>
      </c>
      <c r="V64" s="320">
        <f>VLOOKUP($G64,[2]Comercial!$D$16:$Y$244,12,0)</f>
        <v>93.679728296655696</v>
      </c>
      <c r="W64" s="320">
        <f>VLOOKUP($G64,[2]Comercial!$D$16:$Y$244,13,0)</f>
        <v>70.772179049999991</v>
      </c>
      <c r="X64" s="320">
        <f>VLOOKUP($G64,[2]Comercial!$D$16:$Y$244,14,0)</f>
        <v>94.312353978267637</v>
      </c>
      <c r="Y64" s="320">
        <f>VLOOKUP($G64,[2]Comercial!$D$16:$Y$244,15,0)</f>
        <v>73.333409040000006</v>
      </c>
      <c r="Z64" s="320">
        <f>VLOOKUP($G64,[2]Comercial!$D$16:$Y$244,16,0)</f>
        <v>97.60921000511118</v>
      </c>
      <c r="AA64" s="320">
        <f>VLOOKUP($G64,[2]Comercial!$D$16:$Y$244,17,0)</f>
        <v>61.181588959999999</v>
      </c>
      <c r="AB64" s="320">
        <f>VLOOKUP($G64,[2]Comercial!$D$16:$Y$244,18,0)</f>
        <v>84.57995758669982</v>
      </c>
      <c r="AC64" s="320">
        <f>VLOOKUP($G64,[2]Comercial!$D$16:$Y$244,19,0)</f>
        <v>61.55240676999999</v>
      </c>
      <c r="AD64" s="320">
        <f>VLOOKUP($G64,[2]Comercial!$D$16:$Y$244,20,0)</f>
        <v>85.092591455406577</v>
      </c>
    </row>
    <row r="65" spans="2:30" s="288" customFormat="1" x14ac:dyDescent="0.25">
      <c r="B65" s="233" t="s">
        <v>1108</v>
      </c>
      <c r="C65" s="233" t="s">
        <v>33</v>
      </c>
      <c r="D65" s="233" t="s">
        <v>832</v>
      </c>
      <c r="E65" s="295" t="s">
        <v>1090</v>
      </c>
      <c r="F65" s="233">
        <v>6033224</v>
      </c>
      <c r="G65" s="233">
        <v>7896641800016</v>
      </c>
      <c r="H65" s="223" t="s">
        <v>835</v>
      </c>
      <c r="I65" s="223" t="s">
        <v>862</v>
      </c>
      <c r="J65" s="223" t="s">
        <v>72</v>
      </c>
      <c r="K65" s="227">
        <v>25</v>
      </c>
      <c r="L65" s="234" t="s">
        <v>35</v>
      </c>
      <c r="M65" s="235">
        <v>5</v>
      </c>
      <c r="N65" s="279">
        <f>VLOOKUP(G65,[2]Comercial!$D$16:$Z$244,23,0)</f>
        <v>12.5</v>
      </c>
      <c r="O65" s="320">
        <f>VLOOKUP($G65,[2]Comercial!$D$16:$Y$244,5,0)</f>
        <v>16.98</v>
      </c>
      <c r="P65" s="320">
        <f>VLOOKUP($G65,[2]Comercial!$D$16:$Y$244,6,0)</f>
        <v>22.62</v>
      </c>
      <c r="Q65" s="320">
        <f>VLOOKUP($G65,[2]Comercial!$D$16:$Y$244,7,0)</f>
        <v>14.754210660000002</v>
      </c>
      <c r="R65" s="320">
        <f>VLOOKUP($G65,[2]Comercial!$D$16:$Y$244,8,0)</f>
        <v>20.396830697939336</v>
      </c>
      <c r="S65" s="320">
        <f>VLOOKUP($G65,[2]Comercial!$D$16:$Y$244,9,0)</f>
        <v>15.66</v>
      </c>
      <c r="T65" s="320">
        <f>VLOOKUP($G65,[2]Comercial!$D$16:$Y$244,10,0)</f>
        <v>20.92</v>
      </c>
      <c r="U65" s="320">
        <f>VLOOKUP($G65,[2]Comercial!$D$16:$Y$244,11,0)</f>
        <v>16.739999999999998</v>
      </c>
      <c r="V65" s="320">
        <f>VLOOKUP($G65,[2]Comercial!$D$16:$Y$244,12,0)</f>
        <v>22.31</v>
      </c>
      <c r="W65" s="320">
        <f>VLOOKUP($G65,[2]Comercial!$D$16:$Y$244,13,0)</f>
        <v>16.861394700000002</v>
      </c>
      <c r="X65" s="320">
        <f>VLOOKUP($G65,[2]Comercial!$D$16:$Y$244,14,0)</f>
        <v>22.469815778742596</v>
      </c>
      <c r="Y65" s="320">
        <f>VLOOKUP($G65,[2]Comercial!$D$16:$Y$244,15,0)</f>
        <v>17.471604960000001</v>
      </c>
      <c r="Z65" s="320">
        <f>VLOOKUP($G65,[2]Comercial!$D$16:$Y$244,16,0)</f>
        <v>23.255288142090471</v>
      </c>
      <c r="AA65" s="320">
        <f>VLOOKUP($G65,[2]Comercial!$D$16:$Y$244,17,0)</f>
        <v>14.58</v>
      </c>
      <c r="AB65" s="320">
        <f>VLOOKUP($G65,[2]Comercial!$D$16:$Y$244,18,0)</f>
        <v>20.149999999999999</v>
      </c>
      <c r="AC65" s="320">
        <f>VLOOKUP($G65,[2]Comercial!$D$16:$Y$244,19,0)</f>
        <v>14.664793979999999</v>
      </c>
      <c r="AD65" s="320">
        <f>VLOOKUP($G65,[2]Comercial!$D$16:$Y$244,20,0)</f>
        <v>20.273217383370337</v>
      </c>
    </row>
    <row r="66" spans="2:30" s="288" customFormat="1" x14ac:dyDescent="0.25">
      <c r="B66" s="233" t="s">
        <v>1108</v>
      </c>
      <c r="C66" s="233" t="s">
        <v>33</v>
      </c>
      <c r="D66" s="233" t="s">
        <v>832</v>
      </c>
      <c r="E66" s="295" t="s">
        <v>1103</v>
      </c>
      <c r="F66" s="233">
        <v>6033297</v>
      </c>
      <c r="G66" s="233">
        <v>7896641804694</v>
      </c>
      <c r="H66" s="223" t="s">
        <v>835</v>
      </c>
      <c r="I66" s="223" t="s">
        <v>886</v>
      </c>
      <c r="J66" s="223" t="s">
        <v>91</v>
      </c>
      <c r="K66" s="227">
        <v>30</v>
      </c>
      <c r="L66" s="234" t="s">
        <v>35</v>
      </c>
      <c r="M66" s="235">
        <v>5</v>
      </c>
      <c r="N66" s="279">
        <f>VLOOKUP(G66,[2]Comercial!$D$16:$Z$244,23,0)</f>
        <v>12.5</v>
      </c>
      <c r="O66" s="320">
        <f>VLOOKUP($G66,[2]Comercial!$D$16:$Y$244,5,0)</f>
        <v>6.9</v>
      </c>
      <c r="P66" s="320">
        <f>VLOOKUP($G66,[2]Comercial!$D$16:$Y$244,6,0)</f>
        <v>9.19</v>
      </c>
      <c r="Q66" s="320">
        <f>VLOOKUP($G66,[2]Comercial!$D$16:$Y$244,7,0)</f>
        <v>5.9955273000000009</v>
      </c>
      <c r="R66" s="320">
        <f>VLOOKUP($G66,[2]Comercial!$D$16:$Y$244,8,0)</f>
        <v>8.2884647712474333</v>
      </c>
      <c r="S66" s="320">
        <f>VLOOKUP($G66,[2]Comercial!$D$16:$Y$244,9,0)</f>
        <v>6.36</v>
      </c>
      <c r="T66" s="320">
        <f>VLOOKUP($G66,[2]Comercial!$D$16:$Y$244,10,0)</f>
        <v>8.5</v>
      </c>
      <c r="U66" s="320">
        <f>VLOOKUP($G66,[2]Comercial!$D$16:$Y$244,11,0)</f>
        <v>6.8</v>
      </c>
      <c r="V66" s="320">
        <f>VLOOKUP($G66,[2]Comercial!$D$16:$Y$244,12,0)</f>
        <v>9.06</v>
      </c>
      <c r="W66" s="320">
        <f>VLOOKUP($G66,[2]Comercial!$D$16:$Y$244,13,0)</f>
        <v>6.8518034999999999</v>
      </c>
      <c r="X66" s="320">
        <f>VLOOKUP($G66,[2]Comercial!$D$16:$Y$244,14,0)</f>
        <v>9.1308438676869201</v>
      </c>
      <c r="Y66" s="320">
        <f>VLOOKUP($G66,[2]Comercial!$D$16:$Y$244,15,0)</f>
        <v>7.0997688000000005</v>
      </c>
      <c r="Z66" s="320">
        <f>VLOOKUP($G66,[2]Comercial!$D$16:$Y$244,16,0)</f>
        <v>9.4500287503194489</v>
      </c>
      <c r="AA66" s="320">
        <f>VLOOKUP($G66,[2]Comercial!$D$16:$Y$244,17,0)</f>
        <v>5.92</v>
      </c>
      <c r="AB66" s="320">
        <f>VLOOKUP($G66,[2]Comercial!$D$16:$Y$244,18,0)</f>
        <v>8.18</v>
      </c>
      <c r="AC66" s="320">
        <f>VLOOKUP($G66,[2]Comercial!$D$16:$Y$244,19,0)</f>
        <v>5.9591918999999995</v>
      </c>
      <c r="AD66" s="320">
        <f>VLOOKUP($G66,[2]Comercial!$D$16:$Y$244,20,0)</f>
        <v>8.2382332123236353</v>
      </c>
    </row>
    <row r="67" spans="2:30" s="288" customFormat="1" x14ac:dyDescent="0.25">
      <c r="B67" s="233" t="s">
        <v>1108</v>
      </c>
      <c r="C67" s="233" t="s">
        <v>33</v>
      </c>
      <c r="D67" s="233" t="s">
        <v>832</v>
      </c>
      <c r="E67" s="295" t="s">
        <v>1103</v>
      </c>
      <c r="F67" s="233">
        <v>6033298</v>
      </c>
      <c r="G67" s="233">
        <v>7896641804700</v>
      </c>
      <c r="H67" s="223" t="s">
        <v>835</v>
      </c>
      <c r="I67" s="223" t="s">
        <v>887</v>
      </c>
      <c r="J67" s="223" t="s">
        <v>93</v>
      </c>
      <c r="K67" s="227">
        <v>30</v>
      </c>
      <c r="L67" s="234" t="s">
        <v>35</v>
      </c>
      <c r="M67" s="235">
        <v>5</v>
      </c>
      <c r="N67" s="279">
        <f>VLOOKUP(G67,[2]Comercial!$D$16:$Z$244,23,0)</f>
        <v>12.5</v>
      </c>
      <c r="O67" s="320">
        <f>VLOOKUP($G67,[2]Comercial!$D$16:$Y$244,5,0)</f>
        <v>6.9</v>
      </c>
      <c r="P67" s="320">
        <f>VLOOKUP($G67,[2]Comercial!$D$16:$Y$244,6,0)</f>
        <v>9.19</v>
      </c>
      <c r="Q67" s="320">
        <f>VLOOKUP($G67,[2]Comercial!$D$16:$Y$244,7,0)</f>
        <v>5.9955273000000009</v>
      </c>
      <c r="R67" s="320">
        <f>VLOOKUP($G67,[2]Comercial!$D$16:$Y$244,8,0)</f>
        <v>8.2884647712474333</v>
      </c>
      <c r="S67" s="320">
        <f>VLOOKUP($G67,[2]Comercial!$D$16:$Y$244,9,0)</f>
        <v>6.36</v>
      </c>
      <c r="T67" s="320">
        <f>VLOOKUP($G67,[2]Comercial!$D$16:$Y$244,10,0)</f>
        <v>8.5</v>
      </c>
      <c r="U67" s="320">
        <f>VLOOKUP($G67,[2]Comercial!$D$16:$Y$244,11,0)</f>
        <v>6.8</v>
      </c>
      <c r="V67" s="320">
        <f>VLOOKUP($G67,[2]Comercial!$D$16:$Y$244,12,0)</f>
        <v>9.06</v>
      </c>
      <c r="W67" s="320">
        <f>VLOOKUP($G67,[2]Comercial!$D$16:$Y$244,13,0)</f>
        <v>6.8518034999999999</v>
      </c>
      <c r="X67" s="320">
        <f>VLOOKUP($G67,[2]Comercial!$D$16:$Y$244,14,0)</f>
        <v>9.1308438676869201</v>
      </c>
      <c r="Y67" s="320">
        <f>VLOOKUP($G67,[2]Comercial!$D$16:$Y$244,15,0)</f>
        <v>7.0997688000000005</v>
      </c>
      <c r="Z67" s="320">
        <f>VLOOKUP($G67,[2]Comercial!$D$16:$Y$244,16,0)</f>
        <v>9.4500287503194489</v>
      </c>
      <c r="AA67" s="320">
        <f>VLOOKUP($G67,[2]Comercial!$D$16:$Y$244,17,0)</f>
        <v>5.92</v>
      </c>
      <c r="AB67" s="320">
        <f>VLOOKUP($G67,[2]Comercial!$D$16:$Y$244,18,0)</f>
        <v>8.18</v>
      </c>
      <c r="AC67" s="320">
        <f>VLOOKUP($G67,[2]Comercial!$D$16:$Y$244,19,0)</f>
        <v>5.9591918999999995</v>
      </c>
      <c r="AD67" s="320">
        <f>VLOOKUP($G67,[2]Comercial!$D$16:$Y$244,20,0)</f>
        <v>8.2382332123236353</v>
      </c>
    </row>
    <row r="68" spans="2:30" s="288" customFormat="1" x14ac:dyDescent="0.25">
      <c r="B68" s="233" t="s">
        <v>1108</v>
      </c>
      <c r="C68" s="233" t="s">
        <v>33</v>
      </c>
      <c r="D68" s="233" t="s">
        <v>832</v>
      </c>
      <c r="E68" s="295" t="s">
        <v>1103</v>
      </c>
      <c r="F68" s="233">
        <v>6033299</v>
      </c>
      <c r="G68" s="233">
        <v>7896641804717</v>
      </c>
      <c r="H68" s="223" t="s">
        <v>835</v>
      </c>
      <c r="I68" s="223" t="s">
        <v>888</v>
      </c>
      <c r="J68" s="223" t="s">
        <v>94</v>
      </c>
      <c r="K68" s="227">
        <v>30</v>
      </c>
      <c r="L68" s="234" t="s">
        <v>35</v>
      </c>
      <c r="M68" s="235">
        <v>5</v>
      </c>
      <c r="N68" s="279">
        <f>VLOOKUP(G68,[2]Comercial!$D$16:$Z$244,23,0)</f>
        <v>12.5</v>
      </c>
      <c r="O68" s="320">
        <f>VLOOKUP($G68,[2]Comercial!$D$16:$Y$244,5,0)</f>
        <v>6.9</v>
      </c>
      <c r="P68" s="320">
        <f>VLOOKUP($G68,[2]Comercial!$D$16:$Y$244,6,0)</f>
        <v>9.19</v>
      </c>
      <c r="Q68" s="320">
        <f>VLOOKUP($G68,[2]Comercial!$D$16:$Y$244,7,0)</f>
        <v>5.9955273000000009</v>
      </c>
      <c r="R68" s="320">
        <f>VLOOKUP($G68,[2]Comercial!$D$16:$Y$244,8,0)</f>
        <v>8.2884647712474333</v>
      </c>
      <c r="S68" s="320">
        <f>VLOOKUP($G68,[2]Comercial!$D$16:$Y$244,9,0)</f>
        <v>6.36</v>
      </c>
      <c r="T68" s="320">
        <f>VLOOKUP($G68,[2]Comercial!$D$16:$Y$244,10,0)</f>
        <v>8.5</v>
      </c>
      <c r="U68" s="320">
        <f>VLOOKUP($G68,[2]Comercial!$D$16:$Y$244,11,0)</f>
        <v>6.8</v>
      </c>
      <c r="V68" s="320">
        <f>VLOOKUP($G68,[2]Comercial!$D$16:$Y$244,12,0)</f>
        <v>9.06</v>
      </c>
      <c r="W68" s="320">
        <f>VLOOKUP($G68,[2]Comercial!$D$16:$Y$244,13,0)</f>
        <v>6.8518034999999999</v>
      </c>
      <c r="X68" s="320">
        <f>VLOOKUP($G68,[2]Comercial!$D$16:$Y$244,14,0)</f>
        <v>9.1308438676869201</v>
      </c>
      <c r="Y68" s="320">
        <f>VLOOKUP($G68,[2]Comercial!$D$16:$Y$244,15,0)</f>
        <v>7.0997688000000005</v>
      </c>
      <c r="Z68" s="320">
        <f>VLOOKUP($G68,[2]Comercial!$D$16:$Y$244,16,0)</f>
        <v>9.4500287503194489</v>
      </c>
      <c r="AA68" s="320">
        <f>VLOOKUP($G68,[2]Comercial!$D$16:$Y$244,17,0)</f>
        <v>5.92</v>
      </c>
      <c r="AB68" s="320">
        <f>VLOOKUP($G68,[2]Comercial!$D$16:$Y$244,18,0)</f>
        <v>8.18</v>
      </c>
      <c r="AC68" s="320">
        <f>VLOOKUP($G68,[2]Comercial!$D$16:$Y$244,19,0)</f>
        <v>5.9591918999999995</v>
      </c>
      <c r="AD68" s="320">
        <f>VLOOKUP($G68,[2]Comercial!$D$16:$Y$244,20,0)</f>
        <v>8.2382332123236353</v>
      </c>
    </row>
    <row r="69" spans="2:30" s="288" customFormat="1" x14ac:dyDescent="0.25">
      <c r="B69" s="233" t="s">
        <v>1108</v>
      </c>
      <c r="C69" s="233" t="s">
        <v>40</v>
      </c>
      <c r="D69" s="233" t="s">
        <v>832</v>
      </c>
      <c r="E69" s="295" t="s">
        <v>1105</v>
      </c>
      <c r="F69" s="233">
        <v>6033397</v>
      </c>
      <c r="G69" s="233">
        <v>7896641807343</v>
      </c>
      <c r="H69" s="223" t="s">
        <v>834</v>
      </c>
      <c r="I69" s="223" t="s">
        <v>1081</v>
      </c>
      <c r="J69" s="223" t="s">
        <v>103</v>
      </c>
      <c r="K69" s="227">
        <v>30</v>
      </c>
      <c r="L69" s="234" t="s">
        <v>35</v>
      </c>
      <c r="M69" s="235">
        <v>5</v>
      </c>
      <c r="N69" s="279">
        <f>VLOOKUP(G69,[2]Comercial!$D$16:$Z$244,23,0)</f>
        <v>12.5</v>
      </c>
      <c r="O69" s="320">
        <f>VLOOKUP($G69,[2]Comercial!$D$16:$Y$244,5,0)</f>
        <v>211.06</v>
      </c>
      <c r="P69" s="320">
        <f>VLOOKUP($G69,[2]Comercial!$D$16:$Y$244,6,0)</f>
        <v>291.76</v>
      </c>
      <c r="Q69" s="320">
        <f>VLOOKUP($G69,[2]Comercial!$D$16:$Y$244,7,0)</f>
        <v>211.06</v>
      </c>
      <c r="R69" s="320">
        <f>VLOOKUP($G69,[2]Comercial!$D$16:$Y$244,8,0)</f>
        <v>291.76</v>
      </c>
      <c r="S69" s="320">
        <f>VLOOKUP($G69,[2]Comercial!$D$16:$Y$244,9,0)</f>
        <v>196.67</v>
      </c>
      <c r="T69" s="320">
        <f>VLOOKUP($G69,[2]Comercial!$D$16:$Y$244,10,0)</f>
        <v>271.87</v>
      </c>
      <c r="U69" s="320">
        <f>VLOOKUP($G69,[2]Comercial!$D$16:$Y$244,11,0)</f>
        <v>208.53</v>
      </c>
      <c r="V69" s="320">
        <f>VLOOKUP($G69,[2]Comercial!$D$16:$Y$244,12,0)</f>
        <v>288.26</v>
      </c>
      <c r="W69" s="320">
        <f>VLOOKUP($G69,[2]Comercial!$D$16:$Y$244,13,0)</f>
        <v>209.78076534000002</v>
      </c>
      <c r="X69" s="320">
        <f>VLOOKUP($G69,[2]Comercial!$D$16:$Y$244,14,0)</f>
        <v>290.0096015251093</v>
      </c>
      <c r="Y69" s="320">
        <f>VLOOKUP($G69,[2]Comercial!$D$16:$Y$244,15,0)</f>
        <v>216.33649999999997</v>
      </c>
      <c r="Z69" s="320">
        <f>VLOOKUP($G69,[2]Comercial!$D$16:$Y$244,16,0)</f>
        <v>299.07252010760919</v>
      </c>
      <c r="AA69" s="320">
        <f>VLOOKUP($G69,[2]Comercial!$D$16:$Y$244,17,0)</f>
        <v>208.53</v>
      </c>
      <c r="AB69" s="320">
        <f>VLOOKUP($G69,[2]Comercial!$D$16:$Y$244,18,0)</f>
        <v>288.26</v>
      </c>
      <c r="AC69" s="320">
        <f>VLOOKUP($G69,[2]Comercial!$D$16:$Y$244,19,0)</f>
        <v>209.78076534000002</v>
      </c>
      <c r="AD69" s="320">
        <f>VLOOKUP($G69,[2]Comercial!$D$16:$Y$244,20,0)</f>
        <v>290.0096015251093</v>
      </c>
    </row>
    <row r="70" spans="2:30" s="288" customFormat="1" x14ac:dyDescent="0.25">
      <c r="B70" s="233" t="s">
        <v>1108</v>
      </c>
      <c r="C70" s="233" t="s">
        <v>33</v>
      </c>
      <c r="D70" s="233" t="s">
        <v>832</v>
      </c>
      <c r="E70" s="295" t="s">
        <v>1103</v>
      </c>
      <c r="F70" s="233">
        <v>6033334</v>
      </c>
      <c r="G70" s="233">
        <v>7896641805912</v>
      </c>
      <c r="H70" s="223" t="s">
        <v>835</v>
      </c>
      <c r="I70" s="223" t="s">
        <v>893</v>
      </c>
      <c r="J70" s="223" t="s">
        <v>15</v>
      </c>
      <c r="K70" s="227">
        <v>30</v>
      </c>
      <c r="L70" s="234" t="s">
        <v>35</v>
      </c>
      <c r="M70" s="235">
        <v>5</v>
      </c>
      <c r="N70" s="279">
        <f>VLOOKUP(G70,[2]Comercial!$D$16:$Z$244,23,0)</f>
        <v>12.5</v>
      </c>
      <c r="O70" s="320">
        <f>VLOOKUP($G70,[2]Comercial!$D$16:$Y$244,5,0)</f>
        <v>38.29</v>
      </c>
      <c r="P70" s="320">
        <f>VLOOKUP($G70,[2]Comercial!$D$16:$Y$244,6,0)</f>
        <v>51.01</v>
      </c>
      <c r="Q70" s="320">
        <f>VLOOKUP($G70,[2]Comercial!$D$16:$Y$244,7,0)</f>
        <v>33.27083193</v>
      </c>
      <c r="R70" s="320">
        <f>VLOOKUP($G70,[2]Comercial!$D$16:$Y$244,8,0)</f>
        <v>45.99497334653104</v>
      </c>
      <c r="S70" s="320">
        <f>VLOOKUP($G70,[2]Comercial!$D$16:$Y$244,9,0)</f>
        <v>35.31</v>
      </c>
      <c r="T70" s="320">
        <f>VLOOKUP($G70,[2]Comercial!$D$16:$Y$244,10,0)</f>
        <v>47.17</v>
      </c>
      <c r="U70" s="320">
        <f>VLOOKUP($G70,[2]Comercial!$D$16:$Y$244,11,0)</f>
        <v>37.76</v>
      </c>
      <c r="V70" s="320">
        <f>VLOOKUP($G70,[2]Comercial!$D$16:$Y$244,12,0)</f>
        <v>50.33</v>
      </c>
      <c r="W70" s="320">
        <f>VLOOKUP($G70,[2]Comercial!$D$16:$Y$244,13,0)</f>
        <v>38.022544349999997</v>
      </c>
      <c r="X70" s="320">
        <f>VLOOKUP($G70,[2]Comercial!$D$16:$Y$244,14,0)</f>
        <v>50.669566912135089</v>
      </c>
      <c r="Y70" s="320">
        <f>VLOOKUP($G70,[2]Comercial!$D$16:$Y$244,15,0)</f>
        <v>39.398572080000001</v>
      </c>
      <c r="Z70" s="320">
        <f>VLOOKUP($G70,[2]Comercial!$D$16:$Y$244,16,0)</f>
        <v>52.440811717352418</v>
      </c>
      <c r="AA70" s="320">
        <f>VLOOKUP($G70,[2]Comercial!$D$16:$Y$244,17,0)</f>
        <v>32.869999999999997</v>
      </c>
      <c r="AB70" s="320">
        <f>VLOOKUP($G70,[2]Comercial!$D$16:$Y$244,18,0)</f>
        <v>45.44</v>
      </c>
      <c r="AC70" s="320">
        <f>VLOOKUP($G70,[2]Comercial!$D$16:$Y$244,19,0)</f>
        <v>33.069196789999999</v>
      </c>
      <c r="AD70" s="320">
        <f>VLOOKUP($G70,[2]Comercial!$D$16:$Y$244,20,0)</f>
        <v>45.716224594184347</v>
      </c>
    </row>
    <row r="71" spans="2:30" s="288" customFormat="1" x14ac:dyDescent="0.25">
      <c r="B71" s="233" t="s">
        <v>1108</v>
      </c>
      <c r="C71" s="233" t="s">
        <v>33</v>
      </c>
      <c r="D71" s="233" t="s">
        <v>832</v>
      </c>
      <c r="E71" s="295" t="s">
        <v>1103</v>
      </c>
      <c r="F71" s="233">
        <v>6033335</v>
      </c>
      <c r="G71" s="233">
        <v>7896641805929</v>
      </c>
      <c r="H71" s="223" t="s">
        <v>835</v>
      </c>
      <c r="I71" s="223" t="s">
        <v>894</v>
      </c>
      <c r="J71" s="223" t="s">
        <v>104</v>
      </c>
      <c r="K71" s="227">
        <v>30</v>
      </c>
      <c r="L71" s="234" t="s">
        <v>35</v>
      </c>
      <c r="M71" s="235">
        <v>5</v>
      </c>
      <c r="N71" s="279">
        <f>VLOOKUP(G71,[2]Comercial!$D$16:$Z$244,23,0)</f>
        <v>12.5</v>
      </c>
      <c r="O71" s="320">
        <f>VLOOKUP($G71,[2]Comercial!$D$16:$Y$244,5,0)</f>
        <v>39.340000000000003</v>
      </c>
      <c r="P71" s="320">
        <f>VLOOKUP($G71,[2]Comercial!$D$16:$Y$244,6,0)</f>
        <v>52.41301025744194</v>
      </c>
      <c r="Q71" s="320">
        <f>VLOOKUP($G71,[2]Comercial!$D$16:$Y$244,7,0)</f>
        <v>34.183194780000008</v>
      </c>
      <c r="R71" s="320">
        <f>VLOOKUP($G71,[2]Comercial!$D$16:$Y$244,8,0)</f>
        <v>47.256261463894795</v>
      </c>
      <c r="S71" s="320">
        <f>VLOOKUP($G71,[2]Comercial!$D$16:$Y$244,9,0)</f>
        <v>36.28</v>
      </c>
      <c r="T71" s="320">
        <f>VLOOKUP($G71,[2]Comercial!$D$16:$Y$244,10,0)</f>
        <v>48.462245399559727</v>
      </c>
      <c r="U71" s="320">
        <f>VLOOKUP($G71,[2]Comercial!$D$16:$Y$244,11,0)</f>
        <v>38.79</v>
      </c>
      <c r="V71" s="320">
        <f>VLOOKUP($G71,[2]Comercial!$D$16:$Y$244,12,0)</f>
        <v>51.704144062487508</v>
      </c>
      <c r="W71" s="320">
        <f>VLOOKUP($G71,[2]Comercial!$D$16:$Y$244,13,0)</f>
        <v>39.065210100000002</v>
      </c>
      <c r="X71" s="320">
        <f>VLOOKUP($G71,[2]Comercial!$D$16:$Y$244,14,0)</f>
        <v>52.059043152870061</v>
      </c>
      <c r="Y71" s="320">
        <f>VLOOKUP($G71,[2]Comercial!$D$16:$Y$244,15,0)</f>
        <v>40.478971680000008</v>
      </c>
      <c r="Z71" s="320">
        <f>VLOOKUP($G71,[2]Comercial!$D$16:$Y$244,16,0)</f>
        <v>53.878859570661909</v>
      </c>
      <c r="AA71" s="320">
        <f>VLOOKUP($G71,[2]Comercial!$D$16:$Y$244,17,0)</f>
        <v>33.770000000000003</v>
      </c>
      <c r="AB71" s="320">
        <f>VLOOKUP($G71,[2]Comercial!$D$16:$Y$244,18,0)</f>
        <v>46.685043920161256</v>
      </c>
      <c r="AC71" s="320">
        <f>VLOOKUP($G71,[2]Comercial!$D$16:$Y$244,19,0)</f>
        <v>33.976030340000001</v>
      </c>
      <c r="AD71" s="320">
        <f>VLOOKUP($G71,[2]Comercial!$D$16:$Y$244,20,0)</f>
        <v>46.969868778668385</v>
      </c>
    </row>
    <row r="72" spans="2:30" s="288" customFormat="1" x14ac:dyDescent="0.25">
      <c r="B72" s="233" t="s">
        <v>1108</v>
      </c>
      <c r="C72" s="233" t="s">
        <v>33</v>
      </c>
      <c r="D72" s="233" t="s">
        <v>832</v>
      </c>
      <c r="E72" s="295" t="s">
        <v>1103</v>
      </c>
      <c r="F72" s="233">
        <v>6033258</v>
      </c>
      <c r="G72" s="233">
        <v>7896641801839</v>
      </c>
      <c r="H72" s="223" t="s">
        <v>835</v>
      </c>
      <c r="I72" s="223" t="s">
        <v>869</v>
      </c>
      <c r="J72" s="223" t="s">
        <v>106</v>
      </c>
      <c r="K72" s="227">
        <v>30</v>
      </c>
      <c r="L72" s="234" t="s">
        <v>35</v>
      </c>
      <c r="M72" s="235">
        <v>5</v>
      </c>
      <c r="N72" s="279">
        <f>VLOOKUP(G72,[2]Comercial!$D$16:$Z$244,23,0)</f>
        <v>12.5</v>
      </c>
      <c r="O72" s="320">
        <f>VLOOKUP($G72,[2]Comercial!$D$16:$Y$244,5,0)</f>
        <v>50.53</v>
      </c>
      <c r="P72" s="320">
        <f>VLOOKUP($G72,[2]Comercial!$D$16:$Y$244,6,0)</f>
        <v>67.319999999999993</v>
      </c>
      <c r="Q72" s="320">
        <f>VLOOKUP($G72,[2]Comercial!$D$16:$Y$244,7,0)</f>
        <v>43.906376010000002</v>
      </c>
      <c r="R72" s="320">
        <f>VLOOKUP($G72,[2]Comercial!$D$16:$Y$244,8,0)</f>
        <v>60.697989114656927</v>
      </c>
      <c r="S72" s="320">
        <f>VLOOKUP($G72,[2]Comercial!$D$16:$Y$244,9,0)</f>
        <v>46.6</v>
      </c>
      <c r="T72" s="320">
        <f>VLOOKUP($G72,[2]Comercial!$D$16:$Y$244,10,0)</f>
        <v>62.25</v>
      </c>
      <c r="U72" s="320">
        <f>VLOOKUP($G72,[2]Comercial!$D$16:$Y$244,11,0)</f>
        <v>49.83</v>
      </c>
      <c r="V72" s="320">
        <f>VLOOKUP($G72,[2]Comercial!$D$16:$Y$244,12,0)</f>
        <v>66.42</v>
      </c>
      <c r="W72" s="320">
        <f>VLOOKUP($G72,[2]Comercial!$D$16:$Y$244,13,0)</f>
        <v>50.177047950000002</v>
      </c>
      <c r="X72" s="320">
        <f>VLOOKUP($G72,[2]Comercial!$D$16:$Y$244,14,0)</f>
        <v>66.866889946988422</v>
      </c>
      <c r="Y72" s="320">
        <f>VLOOKUP($G72,[2]Comercial!$D$16:$Y$244,15,0)</f>
        <v>51.992944560000005</v>
      </c>
      <c r="Z72" s="320">
        <f>VLOOKUP($G72,[2]Comercial!$D$16:$Y$244,16,0)</f>
        <v>69.204340978788665</v>
      </c>
      <c r="AA72" s="320">
        <f>VLOOKUP($G72,[2]Comercial!$D$16:$Y$244,17,0)</f>
        <v>43.37</v>
      </c>
      <c r="AB72" s="320">
        <f>VLOOKUP($G72,[2]Comercial!$D$16:$Y$244,18,0)</f>
        <v>59.95</v>
      </c>
      <c r="AC72" s="320">
        <f>VLOOKUP($G72,[2]Comercial!$D$16:$Y$244,19,0)</f>
        <v>43.640285030000001</v>
      </c>
      <c r="AD72" s="320">
        <f>VLOOKUP($G72,[2]Comercial!$D$16:$Y$244,20,0)</f>
        <v>60.330133944741064</v>
      </c>
    </row>
    <row r="73" spans="2:30" s="288" customFormat="1" x14ac:dyDescent="0.25">
      <c r="B73" s="233" t="s">
        <v>1108</v>
      </c>
      <c r="C73" s="233" t="s">
        <v>40</v>
      </c>
      <c r="D73" s="233" t="s">
        <v>832</v>
      </c>
      <c r="E73" s="295" t="s">
        <v>1090</v>
      </c>
      <c r="F73" s="246">
        <v>6033311</v>
      </c>
      <c r="G73" s="233">
        <v>7896641804748</v>
      </c>
      <c r="H73" s="223" t="s">
        <v>835</v>
      </c>
      <c r="I73" s="223" t="s">
        <v>889</v>
      </c>
      <c r="J73" s="223" t="s">
        <v>12</v>
      </c>
      <c r="K73" s="227">
        <v>30</v>
      </c>
      <c r="L73" s="234" t="s">
        <v>35</v>
      </c>
      <c r="M73" s="235">
        <v>5</v>
      </c>
      <c r="N73" s="279">
        <f>VLOOKUP(G73,[2]Comercial!$D$16:$Z$244,23,0)</f>
        <v>12.5</v>
      </c>
      <c r="O73" s="320">
        <f>VLOOKUP($G73,[2]Comercial!$D$16:$Y$244,5,0)</f>
        <v>188.41</v>
      </c>
      <c r="P73" s="320">
        <f>VLOOKUP($G73,[2]Comercial!$D$16:$Y$244,6,0)</f>
        <v>260.45</v>
      </c>
      <c r="Q73" s="320">
        <f>VLOOKUP($G73,[2]Comercial!$D$16:$Y$244,7,0)</f>
        <v>188.41</v>
      </c>
      <c r="R73" s="320">
        <f>VLOOKUP($G73,[2]Comercial!$D$16:$Y$244,8,0)</f>
        <v>260.45</v>
      </c>
      <c r="S73" s="320">
        <f>VLOOKUP($G73,[2]Comercial!$D$16:$Y$244,9,0)</f>
        <v>175.56</v>
      </c>
      <c r="T73" s="320">
        <f>VLOOKUP($G73,[2]Comercial!$D$16:$Y$244,10,0)</f>
        <v>242.69</v>
      </c>
      <c r="U73" s="320">
        <f>VLOOKUP($G73,[2]Comercial!$D$16:$Y$244,11,0)</f>
        <v>186.15</v>
      </c>
      <c r="V73" s="320">
        <f>VLOOKUP($G73,[2]Comercial!$D$16:$Y$244,12,0)</f>
        <v>257.33</v>
      </c>
      <c r="W73" s="320">
        <f>VLOOKUP($G73,[2]Comercial!$D$16:$Y$244,13,0)</f>
        <v>187.26804698999999</v>
      </c>
      <c r="X73" s="320">
        <f>VLOOKUP($G73,[2]Comercial!$D$16:$Y$244,14,0)</f>
        <v>258.88708909004947</v>
      </c>
      <c r="Y73" s="320">
        <f>VLOOKUP($G73,[2]Comercial!$D$16:$Y$244,15,0)</f>
        <v>193.12024999999997</v>
      </c>
      <c r="Z73" s="320">
        <f>VLOOKUP($G73,[2]Comercial!$D$16:$Y$244,16,0)</f>
        <v>266.97741643833342</v>
      </c>
      <c r="AA73" s="320">
        <f>VLOOKUP($G73,[2]Comercial!$D$16:$Y$244,17,0)</f>
        <v>186.15</v>
      </c>
      <c r="AB73" s="320">
        <f>VLOOKUP($G73,[2]Comercial!$D$16:$Y$244,18,0)</f>
        <v>257.33</v>
      </c>
      <c r="AC73" s="320">
        <f>VLOOKUP($G73,[2]Comercial!$D$16:$Y$244,19,0)</f>
        <v>187.26804698999999</v>
      </c>
      <c r="AD73" s="320">
        <f>VLOOKUP($G73,[2]Comercial!$D$16:$Y$244,20,0)</f>
        <v>258.88708909004947</v>
      </c>
    </row>
    <row r="74" spans="2:30" s="288" customFormat="1" x14ac:dyDescent="0.25">
      <c r="B74" s="233" t="s">
        <v>1108</v>
      </c>
      <c r="C74" s="233" t="s">
        <v>40</v>
      </c>
      <c r="D74" s="233" t="s">
        <v>832</v>
      </c>
      <c r="E74" s="295" t="s">
        <v>1090</v>
      </c>
      <c r="F74" s="246">
        <v>6033385</v>
      </c>
      <c r="G74" s="233">
        <v>7896641807084</v>
      </c>
      <c r="H74" s="223" t="s">
        <v>835</v>
      </c>
      <c r="I74" s="223" t="s">
        <v>900</v>
      </c>
      <c r="J74" s="223" t="s">
        <v>108</v>
      </c>
      <c r="K74" s="227">
        <v>30</v>
      </c>
      <c r="L74" s="234" t="s">
        <v>35</v>
      </c>
      <c r="M74" s="235">
        <v>5</v>
      </c>
      <c r="N74" s="279">
        <f>VLOOKUP(G74,[2]Comercial!$D$16:$Z$244,23,0)</f>
        <v>12.5</v>
      </c>
      <c r="O74" s="320">
        <f>VLOOKUP($G74,[2]Comercial!$D$16:$Y$244,5,0)</f>
        <v>251.08</v>
      </c>
      <c r="P74" s="320">
        <f>VLOOKUP($G74,[2]Comercial!$D$16:$Y$244,6,0)</f>
        <v>347.08</v>
      </c>
      <c r="Q74" s="320">
        <f>VLOOKUP($G74,[2]Comercial!$D$16:$Y$244,7,0)</f>
        <v>251.08</v>
      </c>
      <c r="R74" s="320">
        <f>VLOOKUP($G74,[2]Comercial!$D$16:$Y$244,8,0)</f>
        <v>347.08</v>
      </c>
      <c r="S74" s="320">
        <f>VLOOKUP($G74,[2]Comercial!$D$16:$Y$244,9,0)</f>
        <v>233.96</v>
      </c>
      <c r="T74" s="320">
        <f>VLOOKUP($G74,[2]Comercial!$D$16:$Y$244,10,0)</f>
        <v>323.42</v>
      </c>
      <c r="U74" s="320">
        <f>VLOOKUP($G74,[2]Comercial!$D$16:$Y$244,11,0)</f>
        <v>248.07</v>
      </c>
      <c r="V74" s="320">
        <f>VLOOKUP($G74,[2]Comercial!$D$16:$Y$244,12,0)</f>
        <v>342.92</v>
      </c>
      <c r="W74" s="320">
        <f>VLOOKUP($G74,[2]Comercial!$D$16:$Y$244,13,0)</f>
        <v>249.55820412000003</v>
      </c>
      <c r="X74" s="320">
        <f>VLOOKUP($G74,[2]Comercial!$D$16:$Y$244,14,0)</f>
        <v>344.99957713884419</v>
      </c>
      <c r="Y74" s="320">
        <f>VLOOKUP($G74,[2]Comercial!$D$16:$Y$244,15,0)</f>
        <v>257.35699999999997</v>
      </c>
      <c r="Z74" s="320">
        <f>VLOOKUP($G74,[2]Comercial!$D$16:$Y$244,16,0)</f>
        <v>355.78095493517731</v>
      </c>
      <c r="AA74" s="320">
        <f>VLOOKUP($G74,[2]Comercial!$D$16:$Y$244,17,0)</f>
        <v>248.07</v>
      </c>
      <c r="AB74" s="320">
        <f>VLOOKUP($G74,[2]Comercial!$D$16:$Y$244,18,0)</f>
        <v>342.92</v>
      </c>
      <c r="AC74" s="320">
        <f>VLOOKUP($G74,[2]Comercial!$D$16:$Y$244,19,0)</f>
        <v>249.55820412000003</v>
      </c>
      <c r="AD74" s="320">
        <f>VLOOKUP($G74,[2]Comercial!$D$16:$Y$244,20,0)</f>
        <v>344.99957713884419</v>
      </c>
    </row>
    <row r="75" spans="2:30" s="288" customFormat="1" x14ac:dyDescent="0.25">
      <c r="B75" s="233" t="s">
        <v>1108</v>
      </c>
      <c r="C75" s="233" t="s">
        <v>40</v>
      </c>
      <c r="D75" s="233" t="s">
        <v>832</v>
      </c>
      <c r="E75" s="295" t="s">
        <v>1090</v>
      </c>
      <c r="F75" s="246">
        <v>6033312</v>
      </c>
      <c r="G75" s="233">
        <v>7896641804755</v>
      </c>
      <c r="H75" s="223" t="s">
        <v>835</v>
      </c>
      <c r="I75" s="223" t="s">
        <v>890</v>
      </c>
      <c r="J75" s="223" t="s">
        <v>13</v>
      </c>
      <c r="K75" s="227">
        <v>30</v>
      </c>
      <c r="L75" s="234" t="s">
        <v>35</v>
      </c>
      <c r="M75" s="235">
        <v>5</v>
      </c>
      <c r="N75" s="279">
        <f>VLOOKUP(G75,[2]Comercial!$D$16:$Z$244,23,0)</f>
        <v>12.5</v>
      </c>
      <c r="O75" s="320">
        <f>VLOOKUP($G75,[2]Comercial!$D$16:$Y$244,5,0)</f>
        <v>327.02999999999997</v>
      </c>
      <c r="P75" s="320">
        <f>VLOOKUP($G75,[2]Comercial!$D$16:$Y$244,6,0)</f>
        <v>452.07</v>
      </c>
      <c r="Q75" s="320">
        <f>VLOOKUP($G75,[2]Comercial!$D$16:$Y$244,7,0)</f>
        <v>327.02999999999997</v>
      </c>
      <c r="R75" s="320">
        <f>VLOOKUP($G75,[2]Comercial!$D$16:$Y$244,8,0)</f>
        <v>452.07</v>
      </c>
      <c r="S75" s="320">
        <f>VLOOKUP($G75,[2]Comercial!$D$16:$Y$244,9,0)</f>
        <v>304.73</v>
      </c>
      <c r="T75" s="320">
        <f>VLOOKUP($G75,[2]Comercial!$D$16:$Y$244,10,0)</f>
        <v>421.25</v>
      </c>
      <c r="U75" s="320">
        <f>VLOOKUP($G75,[2]Comercial!$D$16:$Y$244,11,0)</f>
        <v>323.11</v>
      </c>
      <c r="V75" s="320">
        <f>VLOOKUP($G75,[2]Comercial!$D$16:$Y$244,12,0)</f>
        <v>446.65</v>
      </c>
      <c r="W75" s="320">
        <f>VLOOKUP($G75,[2]Comercial!$D$16:$Y$244,13,0)</f>
        <v>325.04787116999995</v>
      </c>
      <c r="X75" s="320">
        <f>VLOOKUP($G75,[2]Comercial!$D$16:$Y$244,14,0)</f>
        <v>449.35961331733387</v>
      </c>
      <c r="Y75" s="320">
        <f>VLOOKUP($G75,[2]Comercial!$D$16:$Y$244,15,0)</f>
        <v>335.20574999999997</v>
      </c>
      <c r="Z75" s="320">
        <f>VLOOKUP($G75,[2]Comercial!$D$16:$Y$244,16,0)</f>
        <v>463.4022848990403</v>
      </c>
      <c r="AA75" s="320">
        <f>VLOOKUP($G75,[2]Comercial!$D$16:$Y$244,17,0)</f>
        <v>323.11</v>
      </c>
      <c r="AB75" s="320">
        <f>VLOOKUP($G75,[2]Comercial!$D$16:$Y$244,18,0)</f>
        <v>446.65</v>
      </c>
      <c r="AC75" s="320">
        <f>VLOOKUP($G75,[2]Comercial!$D$16:$Y$244,19,0)</f>
        <v>325.04787116999995</v>
      </c>
      <c r="AD75" s="320">
        <f>VLOOKUP($G75,[2]Comercial!$D$16:$Y$244,20,0)</f>
        <v>449.35961331733387</v>
      </c>
    </row>
    <row r="76" spans="2:30" s="288" customFormat="1" x14ac:dyDescent="0.25">
      <c r="B76" s="233" t="s">
        <v>1108</v>
      </c>
      <c r="C76" s="233" t="s">
        <v>40</v>
      </c>
      <c r="D76" s="233" t="s">
        <v>832</v>
      </c>
      <c r="E76" s="295" t="s">
        <v>1090</v>
      </c>
      <c r="F76" s="246">
        <v>6033386</v>
      </c>
      <c r="G76" s="233">
        <v>7896641807091</v>
      </c>
      <c r="H76" s="223" t="s">
        <v>835</v>
      </c>
      <c r="I76" s="223" t="s">
        <v>901</v>
      </c>
      <c r="J76" s="223" t="s">
        <v>109</v>
      </c>
      <c r="K76" s="227">
        <v>30</v>
      </c>
      <c r="L76" s="234" t="s">
        <v>35</v>
      </c>
      <c r="M76" s="235">
        <v>5</v>
      </c>
      <c r="N76" s="279">
        <f>VLOOKUP(G76,[2]Comercial!$D$16:$Z$244,23,0)</f>
        <v>12.5</v>
      </c>
      <c r="O76" s="320">
        <f>VLOOKUP($G76,[2]Comercial!$D$16:$Y$244,5,0)</f>
        <v>435.78</v>
      </c>
      <c r="P76" s="320">
        <f>VLOOKUP($G76,[2]Comercial!$D$16:$Y$244,6,0)</f>
        <v>602.41</v>
      </c>
      <c r="Q76" s="320">
        <f>VLOOKUP($G76,[2]Comercial!$D$16:$Y$244,7,0)</f>
        <v>435.78</v>
      </c>
      <c r="R76" s="320">
        <f>VLOOKUP($G76,[2]Comercial!$D$16:$Y$244,8,0)</f>
        <v>602.41</v>
      </c>
      <c r="S76" s="320">
        <f>VLOOKUP($G76,[2]Comercial!$D$16:$Y$244,9,0)</f>
        <v>406.06</v>
      </c>
      <c r="T76" s="320">
        <f>VLOOKUP($G76,[2]Comercial!$D$16:$Y$244,10,0)</f>
        <v>561.32000000000005</v>
      </c>
      <c r="U76" s="320">
        <f>VLOOKUP($G76,[2]Comercial!$D$16:$Y$244,11,0)</f>
        <v>430.55</v>
      </c>
      <c r="V76" s="320">
        <f>VLOOKUP($G76,[2]Comercial!$D$16:$Y$244,12,0)</f>
        <v>595.17999999999995</v>
      </c>
      <c r="W76" s="320">
        <f>VLOOKUP($G76,[2]Comercial!$D$16:$Y$244,13,0)</f>
        <v>433.13873741999998</v>
      </c>
      <c r="X76" s="320">
        <f>VLOOKUP($G76,[2]Comercial!$D$16:$Y$244,14,0)</f>
        <v>598.78889487639594</v>
      </c>
      <c r="Y76" s="320">
        <f>VLOOKUP($G76,[2]Comercial!$D$16:$Y$244,15,0)</f>
        <v>446.67449999999991</v>
      </c>
      <c r="Z76" s="320">
        <f>VLOOKUP($G76,[2]Comercial!$D$16:$Y$244,16,0)</f>
        <v>617.50129258264917</v>
      </c>
      <c r="AA76" s="320">
        <f>VLOOKUP($G76,[2]Comercial!$D$16:$Y$244,17,0)</f>
        <v>430.55</v>
      </c>
      <c r="AB76" s="320">
        <f>VLOOKUP($G76,[2]Comercial!$D$16:$Y$244,18,0)</f>
        <v>595.17999999999995</v>
      </c>
      <c r="AC76" s="320">
        <f>VLOOKUP($G76,[2]Comercial!$D$16:$Y$244,19,0)</f>
        <v>433.13873741999998</v>
      </c>
      <c r="AD76" s="320">
        <f>VLOOKUP($G76,[2]Comercial!$D$16:$Y$244,20,0)</f>
        <v>598.78889487639594</v>
      </c>
    </row>
    <row r="77" spans="2:30" s="288" customFormat="1" x14ac:dyDescent="0.25">
      <c r="B77" s="233" t="s">
        <v>1108</v>
      </c>
      <c r="C77" s="233" t="s">
        <v>33</v>
      </c>
      <c r="D77" s="233" t="s">
        <v>832</v>
      </c>
      <c r="E77" s="295" t="s">
        <v>1091</v>
      </c>
      <c r="F77" s="233">
        <v>6033360</v>
      </c>
      <c r="G77" s="233">
        <v>7896641806414</v>
      </c>
      <c r="H77" s="223" t="s">
        <v>835</v>
      </c>
      <c r="I77" s="223" t="s">
        <v>898</v>
      </c>
      <c r="J77" s="223" t="s">
        <v>114</v>
      </c>
      <c r="K77" s="227">
        <v>30</v>
      </c>
      <c r="L77" s="234" t="s">
        <v>35</v>
      </c>
      <c r="M77" s="235">
        <v>5</v>
      </c>
      <c r="N77" s="279">
        <f>VLOOKUP(G77,[2]Comercial!$D$16:$Z$244,23,0)</f>
        <v>12.5</v>
      </c>
      <c r="O77" s="320">
        <f>VLOOKUP($G77,[2]Comercial!$D$16:$Y$244,5,0)</f>
        <v>98.27</v>
      </c>
      <c r="P77" s="320">
        <f>VLOOKUP($G77,[2]Comercial!$D$16:$Y$244,6,0)</f>
        <v>130.91999999999999</v>
      </c>
      <c r="Q77" s="320">
        <f>VLOOKUP($G77,[2]Comercial!$D$16:$Y$244,7,0)</f>
        <v>85.388473590000004</v>
      </c>
      <c r="R77" s="320">
        <f>VLOOKUP($G77,[2]Comercial!$D$16:$Y$244,8,0)</f>
        <v>118.04455551746163</v>
      </c>
      <c r="S77" s="320">
        <f>VLOOKUP($G77,[2]Comercial!$D$16:$Y$244,9,0)</f>
        <v>90.62</v>
      </c>
      <c r="T77" s="320">
        <f>VLOOKUP($G77,[2]Comercial!$D$16:$Y$244,10,0)</f>
        <v>121.05</v>
      </c>
      <c r="U77" s="320">
        <f>VLOOKUP($G77,[2]Comercial!$D$16:$Y$244,11,0)</f>
        <v>96.9</v>
      </c>
      <c r="V77" s="320">
        <f>VLOOKUP($G77,[2]Comercial!$D$16:$Y$244,12,0)</f>
        <v>129.16999999999999</v>
      </c>
      <c r="W77" s="320">
        <f>VLOOKUP($G77,[2]Comercial!$D$16:$Y$244,13,0)</f>
        <v>97.583584049999999</v>
      </c>
      <c r="X77" s="320">
        <f>VLOOKUP($G77,[2]Comercial!$D$16:$Y$244,14,0)</f>
        <v>130.04174302573821</v>
      </c>
      <c r="Y77" s="320">
        <f>VLOOKUP($G77,[2]Comercial!$D$16:$Y$244,15,0)</f>
        <v>101.11511304000001</v>
      </c>
      <c r="Z77" s="320">
        <f>VLOOKUP($G77,[2]Comercial!$D$16:$Y$244,16,0)</f>
        <v>134.58758337592641</v>
      </c>
      <c r="AA77" s="320">
        <f>VLOOKUP($G77,[2]Comercial!$D$16:$Y$244,17,0)</f>
        <v>84.35</v>
      </c>
      <c r="AB77" s="320">
        <f>VLOOKUP($G77,[2]Comercial!$D$16:$Y$244,18,0)</f>
        <v>116.6</v>
      </c>
      <c r="AC77" s="320">
        <f>VLOOKUP($G77,[2]Comercial!$D$16:$Y$244,19,0)</f>
        <v>84.870983769999995</v>
      </c>
      <c r="AD77" s="320">
        <f>VLOOKUP($G77,[2]Comercial!$D$16:$Y$244,20,0)</f>
        <v>117.32915619928168</v>
      </c>
    </row>
    <row r="78" spans="2:30" s="288" customFormat="1" x14ac:dyDescent="0.25">
      <c r="B78" s="233" t="s">
        <v>1108</v>
      </c>
      <c r="C78" s="233" t="s">
        <v>33</v>
      </c>
      <c r="D78" s="233" t="s">
        <v>832</v>
      </c>
      <c r="E78" s="295" t="s">
        <v>1090</v>
      </c>
      <c r="F78" s="233">
        <v>6048462</v>
      </c>
      <c r="G78" s="233">
        <v>7896641808456</v>
      </c>
      <c r="H78" s="223" t="s">
        <v>839</v>
      </c>
      <c r="I78" s="223" t="s">
        <v>907</v>
      </c>
      <c r="J78" s="223" t="s">
        <v>120</v>
      </c>
      <c r="K78" s="227">
        <v>30</v>
      </c>
      <c r="L78" s="234" t="s">
        <v>35</v>
      </c>
      <c r="M78" s="235">
        <v>5</v>
      </c>
      <c r="N78" s="279">
        <f>VLOOKUP(G78,[2]Comercial!$D$16:$Z$244,23,0)</f>
        <v>12.5</v>
      </c>
      <c r="O78" s="320">
        <f>VLOOKUP($G78,[2]Comercial!$D$16:$Y$244,5,0)</f>
        <v>257.27999999999997</v>
      </c>
      <c r="P78" s="320">
        <f>VLOOKUP($G78,[2]Comercial!$D$16:$Y$244,6,0)</f>
        <v>342.77629077363144</v>
      </c>
      <c r="Q78" s="320">
        <f>VLOOKUP($G78,[2]Comercial!$D$16:$Y$244,7,0)</f>
        <v>223.55496575999999</v>
      </c>
      <c r="R78" s="320">
        <f>VLOOKUP($G78,[2]Comercial!$D$16:$Y$244,8,0)</f>
        <v>309.05162555746949</v>
      </c>
      <c r="S78" s="320">
        <f>VLOOKUP($G78,[2]Comercial!$D$16:$Y$244,9,0)</f>
        <v>237.25718399999997</v>
      </c>
      <c r="T78" s="320">
        <f>VLOOKUP($G78,[2]Comercial!$D$16:$Y$244,10,0)</f>
        <v>316.92436256385048</v>
      </c>
      <c r="U78" s="320">
        <f>VLOOKUP($G78,[2]Comercial!$D$16:$Y$244,11,0)</f>
        <v>253.71101183999997</v>
      </c>
      <c r="V78" s="320">
        <f>VLOOKUP($G78,[2]Comercial!$D$16:$Y$244,12,0)</f>
        <v>338.17764130999825</v>
      </c>
      <c r="W78" s="320">
        <f>VLOOKUP($G78,[2]Comercial!$D$16:$Y$244,13,0)</f>
        <v>255.48289919999996</v>
      </c>
      <c r="X78" s="320">
        <f>VLOOKUP($G78,[2]Comercial!$D$16:$Y$244,14,0)</f>
        <v>340.46137830123047</v>
      </c>
      <c r="Y78" s="320">
        <f>VLOOKUP($G78,[2]Comercial!$D$16:$Y$244,15,0)</f>
        <v>264.72877055999999</v>
      </c>
      <c r="Z78" s="320">
        <f>VLOOKUP($G78,[2]Comercial!$D$16:$Y$244,16,0)</f>
        <v>352.362811142346</v>
      </c>
      <c r="AA78" s="320">
        <f>VLOOKUP($G78,[2]Comercial!$D$16:$Y$244,17,0)</f>
        <v>220.86150143999998</v>
      </c>
      <c r="AB78" s="320">
        <f>VLOOKUP($G78,[2]Comercial!$D$16:$Y$244,18,0)</f>
        <v>305.32806914418586</v>
      </c>
      <c r="AC78" s="320">
        <f>VLOOKUP($G78,[2]Comercial!$D$16:$Y$244,19,0)</f>
        <v>222.20012927999997</v>
      </c>
      <c r="AD78" s="320">
        <f>VLOOKUP($G78,[2]Comercial!$D$16:$Y$244,20,0)</f>
        <v>307.17864360385863</v>
      </c>
    </row>
    <row r="79" spans="2:30" s="288" customFormat="1" x14ac:dyDescent="0.25">
      <c r="B79" s="233" t="s">
        <v>1108</v>
      </c>
      <c r="C79" s="233" t="s">
        <v>914</v>
      </c>
      <c r="D79" s="233" t="s">
        <v>912</v>
      </c>
      <c r="E79" s="295" t="s">
        <v>1102</v>
      </c>
      <c r="F79" s="233">
        <v>6082816</v>
      </c>
      <c r="G79" s="233">
        <v>7896641810510</v>
      </c>
      <c r="H79" s="223" t="s">
        <v>910</v>
      </c>
      <c r="I79" s="223" t="s">
        <v>913</v>
      </c>
      <c r="J79" s="223" t="s">
        <v>911</v>
      </c>
      <c r="K79" s="227">
        <v>35</v>
      </c>
      <c r="L79" s="234" t="s">
        <v>35</v>
      </c>
      <c r="M79" s="233">
        <v>5</v>
      </c>
      <c r="N79" s="279">
        <f>VLOOKUP(G79,[2]Comercial!$D$16:$Z$244,23,0)</f>
        <v>0</v>
      </c>
      <c r="O79" s="320">
        <f>VLOOKUP($G79,[2]Comercial!$D$16:$Y$244,5,0)</f>
        <v>23.34</v>
      </c>
      <c r="P79" s="320">
        <f>VLOOKUP($G79,[2]Comercial!$D$16:$Y$244,6,0)</f>
        <v>0</v>
      </c>
      <c r="Q79" s="320">
        <f>VLOOKUP($G79,[2]Comercial!$D$16:$Y$244,7,0)</f>
        <v>20.280522780000002</v>
      </c>
      <c r="R79" s="320">
        <f>VLOOKUP($G79,[2]Comercial!$D$16:$Y$244,8,0)</f>
        <v>0</v>
      </c>
      <c r="S79" s="320">
        <f>VLOOKUP($G79,[2]Comercial!$D$16:$Y$244,9,0)</f>
        <v>21.523564499999999</v>
      </c>
      <c r="T79" s="320">
        <f>VLOOKUP($G79,[2]Comercial!$D$16:$Y$244,10,0)</f>
        <v>0</v>
      </c>
      <c r="U79" s="320">
        <f>VLOOKUP($G79,[2]Comercial!$D$16:$Y$244,11,0)</f>
        <v>23.016227520000001</v>
      </c>
      <c r="V79" s="320">
        <f>VLOOKUP($G79,[2]Comercial!$D$16:$Y$244,12,0)</f>
        <v>0</v>
      </c>
      <c r="W79" s="320">
        <f>VLOOKUP($G79,[2]Comercial!$D$16:$Y$244,13,0)</f>
        <v>23.176970099999998</v>
      </c>
      <c r="X79" s="320">
        <f>VLOOKUP($G79,[2]Comercial!$D$16:$Y$244,14,0)</f>
        <v>0</v>
      </c>
      <c r="Y79" s="320">
        <f>VLOOKUP($G79,[2]Comercial!$D$16:$Y$244,15,0)</f>
        <v>24.015739680000003</v>
      </c>
      <c r="Z79" s="320">
        <f>VLOOKUP($G79,[2]Comercial!$D$16:$Y$244,16,0)</f>
        <v>0</v>
      </c>
      <c r="AA79" s="320">
        <f>VLOOKUP($G79,[2]Comercial!$D$16:$Y$244,17,0)</f>
        <v>20.036176319999999</v>
      </c>
      <c r="AB79" s="320">
        <f>VLOOKUP($G79,[2]Comercial!$D$16:$Y$244,18,0)</f>
        <v>0</v>
      </c>
      <c r="AC79" s="320">
        <f>VLOOKUP($G79,[2]Comercial!$D$16:$Y$244,19,0)</f>
        <v>20.157614339999999</v>
      </c>
      <c r="AD79" s="320">
        <f>VLOOKUP($G79,[2]Comercial!$D$16:$Y$244,20,0)</f>
        <v>0</v>
      </c>
    </row>
    <row r="80" spans="2:30" s="288" customFormat="1" x14ac:dyDescent="0.25">
      <c r="B80" s="233" t="s">
        <v>1108</v>
      </c>
      <c r="C80" s="233" t="s">
        <v>40</v>
      </c>
      <c r="D80" s="233" t="s">
        <v>832</v>
      </c>
      <c r="E80" s="295" t="s">
        <v>1101</v>
      </c>
      <c r="F80" s="233">
        <v>6033292</v>
      </c>
      <c r="G80" s="233">
        <v>7896641804120</v>
      </c>
      <c r="H80" s="223" t="s">
        <v>835</v>
      </c>
      <c r="I80" s="223" t="s">
        <v>922</v>
      </c>
      <c r="J80" s="223" t="s">
        <v>77</v>
      </c>
      <c r="K80" s="227">
        <v>40</v>
      </c>
      <c r="L80" s="234" t="s">
        <v>35</v>
      </c>
      <c r="M80" s="235">
        <v>0</v>
      </c>
      <c r="N80" s="279">
        <f>VLOOKUP(G80,[2]Comercial!$D$16:$Z$244,23,0)</f>
        <v>12.5</v>
      </c>
      <c r="O80" s="320">
        <f>VLOOKUP($G80,[2]Comercial!$D$16:$Y$244,5,0)</f>
        <v>103.89</v>
      </c>
      <c r="P80" s="320">
        <f>VLOOKUP($G80,[2]Comercial!$D$16:$Y$244,6,0)</f>
        <v>143.61000000000001</v>
      </c>
      <c r="Q80" s="320">
        <f>VLOOKUP($G80,[2]Comercial!$D$16:$Y$244,7,0)</f>
        <v>103.89</v>
      </c>
      <c r="R80" s="320">
        <f>VLOOKUP($G80,[2]Comercial!$D$16:$Y$244,8,0)</f>
        <v>143.61000000000001</v>
      </c>
      <c r="S80" s="320">
        <f>VLOOKUP($G80,[2]Comercial!$D$16:$Y$244,9,0)</f>
        <v>96.8</v>
      </c>
      <c r="T80" s="320">
        <f>VLOOKUP($G80,[2]Comercial!$D$16:$Y$244,10,0)</f>
        <v>133.81</v>
      </c>
      <c r="U80" s="320">
        <f>VLOOKUP($G80,[2]Comercial!$D$16:$Y$244,11,0)</f>
        <v>102.64</v>
      </c>
      <c r="V80" s="320">
        <f>VLOOKUP($G80,[2]Comercial!$D$16:$Y$244,12,0)</f>
        <v>141.88999999999999</v>
      </c>
      <c r="W80" s="320">
        <f>VLOOKUP($G80,[2]Comercial!$D$16:$Y$244,13,0)</f>
        <v>103.26032271</v>
      </c>
      <c r="X80" s="320">
        <f>VLOOKUP($G80,[2]Comercial!$D$16:$Y$244,14,0)</f>
        <v>142.75133849352602</v>
      </c>
      <c r="Y80" s="320">
        <f>VLOOKUP($G80,[2]Comercial!$D$16:$Y$244,15,0)</f>
        <v>106.48724999999999</v>
      </c>
      <c r="Z80" s="320">
        <f>VLOOKUP($G80,[2]Comercial!$D$16:$Y$244,16,0)</f>
        <v>147.21237616781733</v>
      </c>
      <c r="AA80" s="320">
        <f>VLOOKUP($G80,[2]Comercial!$D$16:$Y$244,17,0)</f>
        <v>102.64</v>
      </c>
      <c r="AB80" s="320">
        <f>VLOOKUP($G80,[2]Comercial!$D$16:$Y$244,18,0)</f>
        <v>141.88999999999999</v>
      </c>
      <c r="AC80" s="320">
        <f>VLOOKUP($G80,[2]Comercial!$D$16:$Y$244,19,0)</f>
        <v>103.26032271</v>
      </c>
      <c r="AD80" s="320">
        <f>VLOOKUP($G80,[2]Comercial!$D$16:$Y$244,20,0)</f>
        <v>142.75133849352602</v>
      </c>
    </row>
    <row r="81" spans="2:30" s="288" customFormat="1" x14ac:dyDescent="0.25">
      <c r="B81" s="233" t="s">
        <v>1108</v>
      </c>
      <c r="C81" s="233" t="s">
        <v>33</v>
      </c>
      <c r="D81" s="233" t="s">
        <v>832</v>
      </c>
      <c r="E81" s="295" t="s">
        <v>1090</v>
      </c>
      <c r="F81" s="233">
        <v>6033282</v>
      </c>
      <c r="G81" s="233">
        <v>7896641803178</v>
      </c>
      <c r="H81" s="223" t="s">
        <v>834</v>
      </c>
      <c r="I81" s="223" t="s">
        <v>882</v>
      </c>
      <c r="J81" s="223" t="s">
        <v>90</v>
      </c>
      <c r="K81" s="227">
        <v>40</v>
      </c>
      <c r="L81" s="234" t="s">
        <v>35</v>
      </c>
      <c r="M81" s="235">
        <v>5</v>
      </c>
      <c r="N81" s="279">
        <f>VLOOKUP(G81,[2]Comercial!$D$16:$Z$244,23,0)</f>
        <v>12.5</v>
      </c>
      <c r="O81" s="320">
        <f>VLOOKUP($G81,[2]Comercial!$D$16:$Y$244,5,0)</f>
        <v>19.71</v>
      </c>
      <c r="P81" s="320">
        <f>VLOOKUP($G81,[2]Comercial!$D$16:$Y$244,6,0)</f>
        <v>26.26</v>
      </c>
      <c r="Q81" s="320">
        <f>VLOOKUP($G81,[2]Comercial!$D$16:$Y$244,7,0)</f>
        <v>17.126354070000001</v>
      </c>
      <c r="R81" s="320">
        <f>VLOOKUP($G81,[2]Comercial!$D$16:$Y$244,8,0)</f>
        <v>23.676179803085059</v>
      </c>
      <c r="S81" s="320">
        <f>VLOOKUP($G81,[2]Comercial!$D$16:$Y$244,9,0)</f>
        <v>18.18</v>
      </c>
      <c r="T81" s="320">
        <f>VLOOKUP($G81,[2]Comercial!$D$16:$Y$244,10,0)</f>
        <v>24.29</v>
      </c>
      <c r="U81" s="320">
        <f>VLOOKUP($G81,[2]Comercial!$D$16:$Y$244,11,0)</f>
        <v>19.440000000000001</v>
      </c>
      <c r="V81" s="320">
        <f>VLOOKUP($G81,[2]Comercial!$D$16:$Y$244,12,0)</f>
        <v>25.91</v>
      </c>
      <c r="W81" s="320">
        <f>VLOOKUP($G81,[2]Comercial!$D$16:$Y$244,13,0)</f>
        <v>19.57232565</v>
      </c>
      <c r="X81" s="320">
        <f>VLOOKUP($G81,[2]Comercial!$D$16:$Y$244,14,0)</f>
        <v>26.082454004653506</v>
      </c>
      <c r="Y81" s="320">
        <f>VLOOKUP($G81,[2]Comercial!$D$16:$Y$244,15,0)</f>
        <v>20.280643920000003</v>
      </c>
      <c r="Z81" s="320">
        <f>VLOOKUP($G81,[2]Comercial!$D$16:$Y$244,16,0)</f>
        <v>26.994212560695125</v>
      </c>
      <c r="AA81" s="320">
        <f>VLOOKUP($G81,[2]Comercial!$D$16:$Y$244,17,0)</f>
        <v>16.920000000000002</v>
      </c>
      <c r="AB81" s="320">
        <f>VLOOKUP($G81,[2]Comercial!$D$16:$Y$244,18,0)</f>
        <v>23.39</v>
      </c>
      <c r="AC81" s="320">
        <f>VLOOKUP($G81,[2]Comercial!$D$16:$Y$244,19,0)</f>
        <v>17.022561209999999</v>
      </c>
      <c r="AD81" s="320">
        <f>VLOOKUP($G81,[2]Comercial!$D$16:$Y$244,20,0)</f>
        <v>23.532692263028817</v>
      </c>
    </row>
    <row r="82" spans="2:30" s="288" customFormat="1" x14ac:dyDescent="0.25">
      <c r="B82" s="233" t="s">
        <v>1108</v>
      </c>
      <c r="C82" s="233" t="s">
        <v>33</v>
      </c>
      <c r="D82" s="233" t="s">
        <v>831</v>
      </c>
      <c r="E82" s="295" t="s">
        <v>1104</v>
      </c>
      <c r="F82" s="233">
        <v>6098241</v>
      </c>
      <c r="G82" s="233">
        <v>7896641810749</v>
      </c>
      <c r="H82" s="223" t="s">
        <v>835</v>
      </c>
      <c r="I82" s="223" t="s">
        <v>1064</v>
      </c>
      <c r="J82" s="223" t="s">
        <v>124</v>
      </c>
      <c r="K82" s="227">
        <v>40</v>
      </c>
      <c r="L82" s="234" t="s">
        <v>35</v>
      </c>
      <c r="M82" s="235">
        <v>5</v>
      </c>
      <c r="N82" s="279">
        <f>VLOOKUP(G82,[2]Comercial!$D$16:$Z$244,23,0)</f>
        <v>12.5</v>
      </c>
      <c r="O82" s="320">
        <f>VLOOKUP($G82,[2]Comercial!$D$16:$Y$244,5,0)</f>
        <v>26.8</v>
      </c>
      <c r="P82" s="320">
        <f>VLOOKUP($G82,[2]Comercial!$D$16:$Y$244,6,0)</f>
        <v>35.705863622253275</v>
      </c>
      <c r="Q82" s="320">
        <f>VLOOKUP($G82,[2]Comercial!$D$16:$Y$244,7,0)</f>
        <v>23.286975600000002</v>
      </c>
      <c r="R82" s="320">
        <f>VLOOKUP($G82,[2]Comercial!$D$16:$Y$244,8,0)</f>
        <v>32.192877662236405</v>
      </c>
      <c r="S82" s="320">
        <f>VLOOKUP($G82,[2]Comercial!$D$16:$Y$244,9,0)</f>
        <v>24.714289999999998</v>
      </c>
      <c r="T82" s="320">
        <f>VLOOKUP($G82,[2]Comercial!$D$16:$Y$244,10,0)</f>
        <v>33.012954433734421</v>
      </c>
      <c r="U82" s="320">
        <f>VLOOKUP($G82,[2]Comercial!$D$16:$Y$244,11,0)</f>
        <v>26.4282304</v>
      </c>
      <c r="V82" s="320">
        <f>VLOOKUP($G82,[2]Comercial!$D$16:$Y$244,12,0)</f>
        <v>35.226837636458157</v>
      </c>
      <c r="W82" s="320">
        <f>VLOOKUP($G82,[2]Comercial!$D$16:$Y$244,13,0)</f>
        <v>26.612801999999999</v>
      </c>
      <c r="X82" s="320">
        <f>VLOOKUP($G82,[2]Comercial!$D$16:$Y$244,14,0)</f>
        <v>35.464726906378182</v>
      </c>
      <c r="Y82" s="320">
        <f>VLOOKUP($G82,[2]Comercial!$D$16:$Y$244,15,0)</f>
        <v>27.575913600000003</v>
      </c>
      <c r="Z82" s="320">
        <f>VLOOKUP($G82,[2]Comercial!$D$16:$Y$244,16,0)</f>
        <v>36.704459493994385</v>
      </c>
      <c r="AA82" s="320">
        <f>VLOOKUP($G82,[2]Comercial!$D$16:$Y$244,17,0)</f>
        <v>23.006406399999999</v>
      </c>
      <c r="AB82" s="320">
        <f>VLOOKUP($G82,[2]Comercial!$D$16:$Y$244,18,0)</f>
        <v>31.805007202519363</v>
      </c>
      <c r="AC82" s="320">
        <f>VLOOKUP($G82,[2]Comercial!$D$16:$Y$244,19,0)</f>
        <v>23.145846799999998</v>
      </c>
      <c r="AD82" s="320">
        <f>VLOOKUP($G82,[2]Comercial!$D$16:$Y$244,20,0)</f>
        <v>31.997775375401943</v>
      </c>
    </row>
    <row r="83" spans="2:30" s="288" customFormat="1" x14ac:dyDescent="0.25">
      <c r="B83" s="233" t="s">
        <v>1108</v>
      </c>
      <c r="C83" s="233" t="s">
        <v>33</v>
      </c>
      <c r="D83" s="233" t="s">
        <v>831</v>
      </c>
      <c r="E83" s="295" t="s">
        <v>1104</v>
      </c>
      <c r="F83" s="233">
        <v>6033237</v>
      </c>
      <c r="G83" s="233">
        <v>7896641800337</v>
      </c>
      <c r="H83" s="223" t="s">
        <v>840</v>
      </c>
      <c r="I83" s="223" t="s">
        <v>1080</v>
      </c>
      <c r="J83" s="223" t="s">
        <v>3</v>
      </c>
      <c r="K83" s="227">
        <v>40</v>
      </c>
      <c r="L83" s="234" t="s">
        <v>35</v>
      </c>
      <c r="M83" s="235">
        <v>5</v>
      </c>
      <c r="N83" s="279">
        <f>VLOOKUP(G83,[2]Comercial!$D$16:$Z$244,23,0)</f>
        <v>12.5</v>
      </c>
      <c r="O83" s="320">
        <f>VLOOKUP($G83,[2]Comercial!$D$16:$Y$244,5,0)</f>
        <v>36.92</v>
      </c>
      <c r="P83" s="320">
        <f>VLOOKUP($G83,[2]Comercial!$D$16:$Y$244,6,0)</f>
        <v>49.188824064686237</v>
      </c>
      <c r="Q83" s="320">
        <f>VLOOKUP($G83,[2]Comercial!$D$16:$Y$244,7,0)</f>
        <v>32.080415640000005</v>
      </c>
      <c r="R83" s="320">
        <f>VLOOKUP($G83,[2]Comercial!$D$16:$Y$244,8,0)</f>
        <v>44.349292660065984</v>
      </c>
      <c r="S83" s="320">
        <f>VLOOKUP($G83,[2]Comercial!$D$16:$Y$244,9,0)</f>
        <v>34.046700999999999</v>
      </c>
      <c r="T83" s="320">
        <f>VLOOKUP($G83,[2]Comercial!$D$16:$Y$244,10,0)</f>
        <v>45.479040212443095</v>
      </c>
      <c r="U83" s="320">
        <f>VLOOKUP($G83,[2]Comercial!$D$16:$Y$244,11,0)</f>
        <v>36.407845760000001</v>
      </c>
      <c r="V83" s="320">
        <f>VLOOKUP($G83,[2]Comercial!$D$16:$Y$244,12,0)</f>
        <v>48.528912146941607</v>
      </c>
      <c r="W83" s="320">
        <f>VLOOKUP($G83,[2]Comercial!$D$16:$Y$244,13,0)</f>
        <v>36.6621138</v>
      </c>
      <c r="X83" s="320">
        <f>VLOOKUP($G83,[2]Comercial!$D$16:$Y$244,14,0)</f>
        <v>48.856631245652331</v>
      </c>
      <c r="Y83" s="320">
        <f>VLOOKUP($G83,[2]Comercial!$D$16:$Y$244,15,0)</f>
        <v>37.988907840000003</v>
      </c>
      <c r="Z83" s="320">
        <f>VLOOKUP($G83,[2]Comercial!$D$16:$Y$244,16,0)</f>
        <v>50.564501661129576</v>
      </c>
      <c r="AA83" s="320">
        <f>VLOOKUP($G83,[2]Comercial!$D$16:$Y$244,17,0)</f>
        <v>31.693900160000002</v>
      </c>
      <c r="AB83" s="320">
        <f>VLOOKUP($G83,[2]Comercial!$D$16:$Y$244,18,0)</f>
        <v>43.814957683470709</v>
      </c>
      <c r="AC83" s="320">
        <f>VLOOKUP($G83,[2]Comercial!$D$16:$Y$244,19,0)</f>
        <v>31.885994919999998</v>
      </c>
      <c r="AD83" s="320">
        <f>VLOOKUP($G83,[2]Comercial!$D$16:$Y$244,20,0)</f>
        <v>44.080517420143273</v>
      </c>
    </row>
    <row r="84" spans="2:30" s="288" customFormat="1" x14ac:dyDescent="0.25">
      <c r="B84" s="233" t="s">
        <v>1108</v>
      </c>
      <c r="C84" s="233" t="s">
        <v>33</v>
      </c>
      <c r="D84" s="233" t="s">
        <v>832</v>
      </c>
      <c r="E84" s="295" t="s">
        <v>1103</v>
      </c>
      <c r="F84" s="233">
        <v>6033336</v>
      </c>
      <c r="G84" s="233">
        <v>7896641805936</v>
      </c>
      <c r="H84" s="223" t="s">
        <v>835</v>
      </c>
      <c r="I84" s="223" t="s">
        <v>1072</v>
      </c>
      <c r="J84" s="223" t="s">
        <v>107</v>
      </c>
      <c r="K84" s="227">
        <v>40</v>
      </c>
      <c r="L84" s="234" t="s">
        <v>35</v>
      </c>
      <c r="M84" s="235">
        <v>5</v>
      </c>
      <c r="N84" s="279">
        <f>VLOOKUP(G84,[2]Comercial!$D$16:$Z$244,23,0)</f>
        <v>12.5</v>
      </c>
      <c r="O84" s="320">
        <f>VLOOKUP($G84,[2]Comercial!$D$16:$Y$244,5,0)</f>
        <v>18.29</v>
      </c>
      <c r="P84" s="320">
        <f>VLOOKUP($G84,[2]Comercial!$D$16:$Y$244,6,0)</f>
        <v>24.37</v>
      </c>
      <c r="Q84" s="320">
        <f>VLOOKUP($G84,[2]Comercial!$D$16:$Y$244,7,0)</f>
        <v>15.89249193</v>
      </c>
      <c r="R84" s="320">
        <f>VLOOKUP($G84,[2]Comercial!$D$16:$Y$244,8,0)</f>
        <v>21.970437777697907</v>
      </c>
      <c r="S84" s="320">
        <f>VLOOKUP($G84,[2]Comercial!$D$16:$Y$244,9,0)</f>
        <v>16.87</v>
      </c>
      <c r="T84" s="320">
        <f>VLOOKUP($G84,[2]Comercial!$D$16:$Y$244,10,0)</f>
        <v>22.54</v>
      </c>
      <c r="U84" s="320">
        <f>VLOOKUP($G84,[2]Comercial!$D$16:$Y$244,11,0)</f>
        <v>18.04</v>
      </c>
      <c r="V84" s="320">
        <f>VLOOKUP($G84,[2]Comercial!$D$16:$Y$244,12,0)</f>
        <v>24.05</v>
      </c>
      <c r="W84" s="320">
        <f>VLOOKUP($G84,[2]Comercial!$D$16:$Y$244,13,0)</f>
        <v>18.162244349999998</v>
      </c>
      <c r="X84" s="320">
        <f>VLOOKUP($G84,[2]Comercial!$D$16:$Y$244,14,0)</f>
        <v>24.203352802897644</v>
      </c>
      <c r="Y84" s="320">
        <f>VLOOKUP($G84,[2]Comercial!$D$16:$Y$244,15,0)</f>
        <v>18.819532080000002</v>
      </c>
      <c r="Z84" s="320">
        <f>VLOOKUP($G84,[2]Comercial!$D$16:$Y$244,16,0)</f>
        <v>25.049424035267062</v>
      </c>
      <c r="AA84" s="320">
        <f>VLOOKUP($G84,[2]Comercial!$D$16:$Y$244,17,0)</f>
        <v>15.7</v>
      </c>
      <c r="AB84" s="320">
        <f>VLOOKUP($G84,[2]Comercial!$D$16:$Y$244,18,0)</f>
        <v>21.7</v>
      </c>
      <c r="AC84" s="320">
        <f>VLOOKUP($G84,[2]Comercial!$D$16:$Y$244,19,0)</f>
        <v>15.796176789999999</v>
      </c>
      <c r="AD84" s="320">
        <f>VLOOKUP($G84,[2]Comercial!$D$16:$Y$244,20,0)</f>
        <v>21.83728774686946</v>
      </c>
    </row>
    <row r="85" spans="2:30" s="288" customFormat="1" x14ac:dyDescent="0.25">
      <c r="B85" s="233" t="s">
        <v>1108</v>
      </c>
      <c r="C85" s="233" t="s">
        <v>40</v>
      </c>
      <c r="D85" s="233" t="s">
        <v>832</v>
      </c>
      <c r="E85" s="295" t="s">
        <v>1101</v>
      </c>
      <c r="F85" s="233">
        <v>6033417</v>
      </c>
      <c r="G85" s="233">
        <v>7896641804106</v>
      </c>
      <c r="H85" s="223" t="s">
        <v>835</v>
      </c>
      <c r="I85" s="223" t="s">
        <v>842</v>
      </c>
      <c r="J85" s="223" t="s">
        <v>78</v>
      </c>
      <c r="K85" s="227">
        <v>42</v>
      </c>
      <c r="L85" s="234" t="s">
        <v>35</v>
      </c>
      <c r="M85" s="235">
        <v>0</v>
      </c>
      <c r="N85" s="279">
        <f>VLOOKUP(G85,[2]Comercial!$D$16:$Z$244,23,0)</f>
        <v>12.5</v>
      </c>
      <c r="O85" s="320">
        <f>VLOOKUP($G85,[2]Comercial!$D$16:$Y$244,5,0)</f>
        <v>153.9</v>
      </c>
      <c r="P85" s="320">
        <f>VLOOKUP($G85,[2]Comercial!$D$16:$Y$244,6,0)</f>
        <v>212.75</v>
      </c>
      <c r="Q85" s="320">
        <f>VLOOKUP($G85,[2]Comercial!$D$16:$Y$244,7,0)</f>
        <v>153.9</v>
      </c>
      <c r="R85" s="320">
        <f>VLOOKUP($G85,[2]Comercial!$D$16:$Y$244,8,0)</f>
        <v>212.75</v>
      </c>
      <c r="S85" s="320">
        <f>VLOOKUP($G85,[2]Comercial!$D$16:$Y$244,9,0)</f>
        <v>143.4</v>
      </c>
      <c r="T85" s="320">
        <f>VLOOKUP($G85,[2]Comercial!$D$16:$Y$244,10,0)</f>
        <v>198.23</v>
      </c>
      <c r="U85" s="320">
        <f>VLOOKUP($G85,[2]Comercial!$D$16:$Y$244,11,0)</f>
        <v>152.05000000000001</v>
      </c>
      <c r="V85" s="320">
        <f>VLOOKUP($G85,[2]Comercial!$D$16:$Y$244,12,0)</f>
        <v>210.19</v>
      </c>
      <c r="W85" s="320">
        <f>VLOOKUP($G85,[2]Comercial!$D$16:$Y$244,13,0)</f>
        <v>152.96721210000001</v>
      </c>
      <c r="X85" s="320">
        <f>VLOOKUP($G85,[2]Comercial!$D$16:$Y$244,14,0)</f>
        <v>211.46819707530713</v>
      </c>
      <c r="Y85" s="320">
        <f>VLOOKUP($G85,[2]Comercial!$D$16:$Y$244,15,0)</f>
        <v>157.7475</v>
      </c>
      <c r="Z85" s="320">
        <f>VLOOKUP($G85,[2]Comercial!$D$16:$Y$244,16,0)</f>
        <v>218.0766646667349</v>
      </c>
      <c r="AA85" s="320">
        <f>VLOOKUP($G85,[2]Comercial!$D$16:$Y$244,17,0)</f>
        <v>152.05000000000001</v>
      </c>
      <c r="AB85" s="320">
        <f>VLOOKUP($G85,[2]Comercial!$D$16:$Y$244,18,0)</f>
        <v>210.19</v>
      </c>
      <c r="AC85" s="320">
        <f>VLOOKUP($G85,[2]Comercial!$D$16:$Y$244,19,0)</f>
        <v>152.96721210000001</v>
      </c>
      <c r="AD85" s="320">
        <f>VLOOKUP($G85,[2]Comercial!$D$16:$Y$244,20,0)</f>
        <v>211.46819707530713</v>
      </c>
    </row>
    <row r="86" spans="2:30" s="288" customFormat="1" x14ac:dyDescent="0.25">
      <c r="B86" s="233" t="s">
        <v>1108</v>
      </c>
      <c r="C86" s="233" t="s">
        <v>33</v>
      </c>
      <c r="D86" s="233" t="s">
        <v>832</v>
      </c>
      <c r="E86" s="295" t="s">
        <v>1090</v>
      </c>
      <c r="F86" s="233">
        <v>6033333</v>
      </c>
      <c r="G86" s="233">
        <v>7896641805905</v>
      </c>
      <c r="H86" s="223" t="s">
        <v>835</v>
      </c>
      <c r="I86" s="223" t="s">
        <v>892</v>
      </c>
      <c r="J86" s="223" t="s">
        <v>110</v>
      </c>
      <c r="K86" s="227">
        <v>42</v>
      </c>
      <c r="L86" s="234" t="s">
        <v>35</v>
      </c>
      <c r="M86" s="235">
        <v>5</v>
      </c>
      <c r="N86" s="279">
        <f>VLOOKUP(G86,[2]Comercial!$D$16:$Z$244,23,0)</f>
        <v>12.5</v>
      </c>
      <c r="O86" s="320">
        <f>VLOOKUP($G86,[2]Comercial!$D$16:$Y$244,5,0)</f>
        <v>41.57</v>
      </c>
      <c r="P86" s="320">
        <f>VLOOKUP($G86,[2]Comercial!$D$16:$Y$244,6,0)</f>
        <v>55.38</v>
      </c>
      <c r="Q86" s="320">
        <f>VLOOKUP($G86,[2]Comercial!$D$16:$Y$244,7,0)</f>
        <v>36.120879690000002</v>
      </c>
      <c r="R86" s="320">
        <f>VLOOKUP($G86,[2]Comercial!$D$16:$Y$244,8,0)</f>
        <v>49.934997179819682</v>
      </c>
      <c r="S86" s="320">
        <f>VLOOKUP($G86,[2]Comercial!$D$16:$Y$244,9,0)</f>
        <v>38.340000000000003</v>
      </c>
      <c r="T86" s="320">
        <f>VLOOKUP($G86,[2]Comercial!$D$16:$Y$244,10,0)</f>
        <v>51.22</v>
      </c>
      <c r="U86" s="320">
        <f>VLOOKUP($G86,[2]Comercial!$D$16:$Y$244,11,0)</f>
        <v>40.99</v>
      </c>
      <c r="V86" s="320">
        <f>VLOOKUP($G86,[2]Comercial!$D$16:$Y$244,12,0)</f>
        <v>54.64</v>
      </c>
      <c r="W86" s="320">
        <f>VLOOKUP($G86,[2]Comercial!$D$16:$Y$244,13,0)</f>
        <v>41.27963355</v>
      </c>
      <c r="X86" s="320">
        <f>VLOOKUP($G86,[2]Comercial!$D$16:$Y$244,14,0)</f>
        <v>55.010026026050035</v>
      </c>
      <c r="Y86" s="320">
        <f>VLOOKUP($G86,[2]Comercial!$D$16:$Y$244,15,0)</f>
        <v>42.773534640000001</v>
      </c>
      <c r="Z86" s="320">
        <f>VLOOKUP($G86,[2]Comercial!$D$16:$Y$244,16,0)</f>
        <v>56.932999297214415</v>
      </c>
      <c r="AA86" s="320">
        <f>VLOOKUP($G86,[2]Comercial!$D$16:$Y$244,17,0)</f>
        <v>35.68</v>
      </c>
      <c r="AB86" s="320">
        <f>VLOOKUP($G86,[2]Comercial!$D$16:$Y$244,18,0)</f>
        <v>49.32</v>
      </c>
      <c r="AC86" s="320">
        <f>VLOOKUP($G86,[2]Comercial!$D$16:$Y$244,19,0)</f>
        <v>35.901972069999999</v>
      </c>
      <c r="AD86" s="320">
        <f>VLOOKUP($G86,[2]Comercial!$D$16:$Y$244,20,0)</f>
        <v>49.632370237143988</v>
      </c>
    </row>
    <row r="87" spans="2:30" s="288" customFormat="1" x14ac:dyDescent="0.25">
      <c r="B87" s="233" t="s">
        <v>1108</v>
      </c>
      <c r="C87" s="233" t="s">
        <v>33</v>
      </c>
      <c r="D87" s="233" t="s">
        <v>832</v>
      </c>
      <c r="E87" s="295" t="s">
        <v>1090</v>
      </c>
      <c r="F87" s="233">
        <v>6033394</v>
      </c>
      <c r="G87" s="233">
        <v>7896641807237</v>
      </c>
      <c r="H87" s="223" t="s">
        <v>834</v>
      </c>
      <c r="I87" s="223" t="s">
        <v>902</v>
      </c>
      <c r="J87" s="223" t="s">
        <v>82</v>
      </c>
      <c r="K87" s="227">
        <v>48</v>
      </c>
      <c r="L87" s="234" t="s">
        <v>35</v>
      </c>
      <c r="M87" s="235">
        <v>5</v>
      </c>
      <c r="N87" s="279">
        <f>VLOOKUP(G87,[2]Comercial!$D$16:$Z$244,23,0)</f>
        <v>12.5</v>
      </c>
      <c r="O87" s="320">
        <f>VLOOKUP($G87,[2]Comercial!$D$16:$Y$244,5,0)</f>
        <v>6.69</v>
      </c>
      <c r="P87" s="320">
        <f>VLOOKUP($G87,[2]Comercial!$D$16:$Y$244,6,0)</f>
        <v>8.91</v>
      </c>
      <c r="Q87" s="320">
        <f>VLOOKUP($G87,[2]Comercial!$D$16:$Y$244,7,0)</f>
        <v>5.8130547300000011</v>
      </c>
      <c r="R87" s="320">
        <f>VLOOKUP($G87,[2]Comercial!$D$16:$Y$244,8,0)</f>
        <v>8.0362071477746859</v>
      </c>
      <c r="S87" s="320">
        <f>VLOOKUP($G87,[2]Comercial!$D$16:$Y$244,9,0)</f>
        <v>6.17</v>
      </c>
      <c r="T87" s="320">
        <f>VLOOKUP($G87,[2]Comercial!$D$16:$Y$244,10,0)</f>
        <v>8.24</v>
      </c>
      <c r="U87" s="320">
        <f>VLOOKUP($G87,[2]Comercial!$D$16:$Y$244,11,0)</f>
        <v>6.6</v>
      </c>
      <c r="V87" s="320">
        <f>VLOOKUP($G87,[2]Comercial!$D$16:$Y$244,12,0)</f>
        <v>8.8000000000000007</v>
      </c>
      <c r="W87" s="320">
        <f>VLOOKUP($G87,[2]Comercial!$D$16:$Y$244,13,0)</f>
        <v>6.6432703499999999</v>
      </c>
      <c r="X87" s="320">
        <f>VLOOKUP($G87,[2]Comercial!$D$16:$Y$244,14,0)</f>
        <v>8.8529486195399265</v>
      </c>
      <c r="Y87" s="320">
        <f>VLOOKUP($G87,[2]Comercial!$D$16:$Y$244,15,0)</f>
        <v>6.8836888800000011</v>
      </c>
      <c r="Z87" s="320">
        <f>VLOOKUP($G87,[2]Comercial!$D$16:$Y$244,16,0)</f>
        <v>9.1624191796575545</v>
      </c>
      <c r="AA87" s="320">
        <f>VLOOKUP($G87,[2]Comercial!$D$16:$Y$244,17,0)</f>
        <v>5.74</v>
      </c>
      <c r="AB87" s="320">
        <f>VLOOKUP($G87,[2]Comercial!$D$16:$Y$244,18,0)</f>
        <v>7.93</v>
      </c>
      <c r="AC87" s="320">
        <f>VLOOKUP($G87,[2]Comercial!$D$16:$Y$244,19,0)</f>
        <v>5.7778251899999997</v>
      </c>
      <c r="AD87" s="320">
        <f>VLOOKUP($G87,[2]Comercial!$D$16:$Y$244,20,0)</f>
        <v>7.9875043754268287</v>
      </c>
    </row>
    <row r="88" spans="2:30" s="288" customFormat="1" x14ac:dyDescent="0.25">
      <c r="B88" s="233" t="s">
        <v>1108</v>
      </c>
      <c r="C88" s="233" t="s">
        <v>33</v>
      </c>
      <c r="D88" s="233" t="s">
        <v>832</v>
      </c>
      <c r="E88" s="295" t="s">
        <v>1090</v>
      </c>
      <c r="F88" s="233">
        <v>6033406</v>
      </c>
      <c r="G88" s="233">
        <v>7896641807510</v>
      </c>
      <c r="H88" s="223" t="s">
        <v>834</v>
      </c>
      <c r="I88" s="223" t="s">
        <v>842</v>
      </c>
      <c r="J88" s="223" t="s">
        <v>86</v>
      </c>
      <c r="K88" s="227">
        <v>48</v>
      </c>
      <c r="L88" s="234" t="s">
        <v>35</v>
      </c>
      <c r="M88" s="235">
        <v>0</v>
      </c>
      <c r="N88" s="279">
        <f>VLOOKUP(G88,[2]Comercial!$D$16:$Z$244,23,0)</f>
        <v>12.5</v>
      </c>
      <c r="O88" s="320">
        <f>VLOOKUP($G88,[2]Comercial!$D$16:$Y$244,5,0)</f>
        <v>18.89</v>
      </c>
      <c r="P88" s="320">
        <f>VLOOKUP($G88,[2]Comercial!$D$16:$Y$244,6,0)</f>
        <v>25.17</v>
      </c>
      <c r="Q88" s="320">
        <f>VLOOKUP($G88,[2]Comercial!$D$16:$Y$244,7,0)</f>
        <v>16.413842130000003</v>
      </c>
      <c r="R88" s="320">
        <f>VLOOKUP($G88,[2]Comercial!$D$16:$Y$244,8,0)</f>
        <v>22.691173844762904</v>
      </c>
      <c r="S88" s="320">
        <f>VLOOKUP($G88,[2]Comercial!$D$16:$Y$244,9,0)</f>
        <v>17.420000000000002</v>
      </c>
      <c r="T88" s="320">
        <f>VLOOKUP($G88,[2]Comercial!$D$16:$Y$244,10,0)</f>
        <v>23.27</v>
      </c>
      <c r="U88" s="320">
        <f>VLOOKUP($G88,[2]Comercial!$D$16:$Y$244,11,0)</f>
        <v>18.63</v>
      </c>
      <c r="V88" s="320">
        <f>VLOOKUP($G88,[2]Comercial!$D$16:$Y$244,12,0)</f>
        <v>24.83</v>
      </c>
      <c r="W88" s="320">
        <f>VLOOKUP($G88,[2]Comercial!$D$16:$Y$244,13,0)</f>
        <v>18.758053350000001</v>
      </c>
      <c r="X88" s="320">
        <f>VLOOKUP($G88,[2]Comercial!$D$16:$Y$244,14,0)</f>
        <v>24.99733922617477</v>
      </c>
      <c r="Y88" s="320">
        <f>VLOOKUP($G88,[2]Comercial!$D$16:$Y$244,15,0)</f>
        <v>19.436903280000003</v>
      </c>
      <c r="Z88" s="320">
        <f>VLOOKUP($G88,[2]Comercial!$D$16:$Y$244,16,0)</f>
        <v>25.871165665729624</v>
      </c>
      <c r="AA88" s="320">
        <f>VLOOKUP($G88,[2]Comercial!$D$16:$Y$244,17,0)</f>
        <v>16.22</v>
      </c>
      <c r="AB88" s="320">
        <f>VLOOKUP($G88,[2]Comercial!$D$16:$Y$244,18,0)</f>
        <v>22.42</v>
      </c>
      <c r="AC88" s="320">
        <f>VLOOKUP($G88,[2]Comercial!$D$16:$Y$244,19,0)</f>
        <v>16.314367390000001</v>
      </c>
      <c r="AD88" s="320">
        <f>VLOOKUP($G88,[2]Comercial!$D$16:$Y$244,20,0)</f>
        <v>22.553655852288912</v>
      </c>
    </row>
    <row r="89" spans="2:30" s="288" customFormat="1" x14ac:dyDescent="0.25">
      <c r="B89" s="233" t="s">
        <v>1108</v>
      </c>
      <c r="C89" s="233" t="s">
        <v>33</v>
      </c>
      <c r="D89" s="233" t="s">
        <v>832</v>
      </c>
      <c r="E89" s="295" t="s">
        <v>1105</v>
      </c>
      <c r="F89" s="233">
        <v>6033409</v>
      </c>
      <c r="G89" s="233">
        <v>7896641807572</v>
      </c>
      <c r="H89" s="223" t="s">
        <v>834</v>
      </c>
      <c r="I89" s="223" t="s">
        <v>842</v>
      </c>
      <c r="J89" s="223" t="s">
        <v>89</v>
      </c>
      <c r="K89" s="227">
        <v>48</v>
      </c>
      <c r="L89" s="234" t="s">
        <v>35</v>
      </c>
      <c r="M89" s="235">
        <v>0</v>
      </c>
      <c r="N89" s="279">
        <f>VLOOKUP(G89,[2]Comercial!$D$16:$Z$244,23,0)</f>
        <v>12.5</v>
      </c>
      <c r="O89" s="320">
        <f>VLOOKUP($G89,[2]Comercial!$D$16:$Y$244,5,0)</f>
        <v>13.14</v>
      </c>
      <c r="P89" s="320">
        <f>VLOOKUP($G89,[2]Comercial!$D$16:$Y$244,6,0)</f>
        <v>17.50653164165702</v>
      </c>
      <c r="Q89" s="320">
        <f>VLOOKUP($G89,[2]Comercial!$D$16:$Y$244,7,0)</f>
        <v>11.417569380000002</v>
      </c>
      <c r="R89" s="320">
        <f>VLOOKUP($G89,[2]Comercial!$D$16:$Y$244,8,0)</f>
        <v>15.784119868723375</v>
      </c>
      <c r="S89" s="320">
        <f>VLOOKUP($G89,[2]Comercial!$D$16:$Y$244,9,0)</f>
        <v>12.12</v>
      </c>
      <c r="T89" s="320">
        <f>VLOOKUP($G89,[2]Comercial!$D$16:$Y$244,10,0)</f>
        <v>16.189702707901429</v>
      </c>
      <c r="U89" s="320">
        <f>VLOOKUP($G89,[2]Comercial!$D$16:$Y$244,11,0)</f>
        <v>12.96</v>
      </c>
      <c r="V89" s="320">
        <f>VLOOKUP($G89,[2]Comercial!$D$16:$Y$244,12,0)</f>
        <v>17.274702424589794</v>
      </c>
      <c r="W89" s="320">
        <f>VLOOKUP($G89,[2]Comercial!$D$16:$Y$244,13,0)</f>
        <v>13.0482171</v>
      </c>
      <c r="X89" s="320">
        <f>VLOOKUP($G89,[2]Comercial!$D$16:$Y$244,14,0)</f>
        <v>17.388302669769004</v>
      </c>
      <c r="Y89" s="320">
        <f>VLOOKUP($G89,[2]Comercial!$D$16:$Y$244,15,0)</f>
        <v>13.520429280000002</v>
      </c>
      <c r="Z89" s="320">
        <f>VLOOKUP($G89,[2]Comercial!$D$16:$Y$244,16,0)</f>
        <v>17.996141707130082</v>
      </c>
      <c r="AA89" s="320">
        <f>VLOOKUP($G89,[2]Comercial!$D$16:$Y$244,17,0)</f>
        <v>11.28</v>
      </c>
      <c r="AB89" s="320">
        <f>VLOOKUP($G89,[2]Comercial!$D$16:$Y$244,18,0)</f>
        <v>15.59393827122946</v>
      </c>
      <c r="AC89" s="320">
        <f>VLOOKUP($G89,[2]Comercial!$D$16:$Y$244,19,0)</f>
        <v>11.348374140000001</v>
      </c>
      <c r="AD89" s="320">
        <f>VLOOKUP($G89,[2]Comercial!$D$16:$Y$244,20,0)</f>
        <v>15.688461508685881</v>
      </c>
    </row>
    <row r="90" spans="2:30" s="288" customFormat="1" x14ac:dyDescent="0.25">
      <c r="B90" s="233" t="s">
        <v>1108</v>
      </c>
      <c r="C90" s="233" t="s">
        <v>33</v>
      </c>
      <c r="D90" s="233" t="s">
        <v>832</v>
      </c>
      <c r="E90" s="295" t="s">
        <v>1105</v>
      </c>
      <c r="F90" s="233">
        <v>6033408</v>
      </c>
      <c r="G90" s="233">
        <v>7896641807534</v>
      </c>
      <c r="H90" s="223" t="s">
        <v>834</v>
      </c>
      <c r="I90" s="223" t="s">
        <v>842</v>
      </c>
      <c r="J90" s="223" t="s">
        <v>88</v>
      </c>
      <c r="K90" s="227">
        <v>48</v>
      </c>
      <c r="L90" s="234" t="s">
        <v>35</v>
      </c>
      <c r="M90" s="235">
        <v>0</v>
      </c>
      <c r="N90" s="279">
        <f>VLOOKUP(G90,[2]Comercial!$D$16:$Z$244,23,0)</f>
        <v>12.5</v>
      </c>
      <c r="O90" s="320">
        <f>VLOOKUP($G90,[2]Comercial!$D$16:$Y$244,5,0)</f>
        <v>32.85</v>
      </c>
      <c r="P90" s="320">
        <f>VLOOKUP($G90,[2]Comercial!$D$16:$Y$244,6,0)</f>
        <v>43.76</v>
      </c>
      <c r="Q90" s="320">
        <f>VLOOKUP($G90,[2]Comercial!$D$16:$Y$244,7,0)</f>
        <v>28.543923450000001</v>
      </c>
      <c r="R90" s="320">
        <f>VLOOKUP($G90,[2]Comercial!$D$16:$Y$244,8,0)</f>
        <v>39.460299671808428</v>
      </c>
      <c r="S90" s="320">
        <f>VLOOKUP($G90,[2]Comercial!$D$16:$Y$244,9,0)</f>
        <v>30.29</v>
      </c>
      <c r="T90" s="320">
        <f>VLOOKUP($G90,[2]Comercial!$D$16:$Y$244,10,0)</f>
        <v>40.46</v>
      </c>
      <c r="U90" s="320">
        <f>VLOOKUP($G90,[2]Comercial!$D$16:$Y$244,11,0)</f>
        <v>32.39</v>
      </c>
      <c r="V90" s="320">
        <f>VLOOKUP($G90,[2]Comercial!$D$16:$Y$244,12,0)</f>
        <v>43.18</v>
      </c>
      <c r="W90" s="320">
        <f>VLOOKUP($G90,[2]Comercial!$D$16:$Y$244,13,0)</f>
        <v>32.620542749999998</v>
      </c>
      <c r="X90" s="320">
        <f>VLOOKUP($G90,[2]Comercial!$D$16:$Y$244,14,0)</f>
        <v>43.470756674422503</v>
      </c>
      <c r="Y90" s="320">
        <f>VLOOKUP($G90,[2]Comercial!$D$16:$Y$244,15,0)</f>
        <v>33.801073200000005</v>
      </c>
      <c r="Z90" s="320">
        <f>VLOOKUP($G90,[2]Comercial!$D$16:$Y$244,16,0)</f>
        <v>44.990354267825204</v>
      </c>
      <c r="AA90" s="320">
        <f>VLOOKUP($G90,[2]Comercial!$D$16:$Y$244,17,0)</f>
        <v>28.2</v>
      </c>
      <c r="AB90" s="320">
        <f>VLOOKUP($G90,[2]Comercial!$D$16:$Y$244,18,0)</f>
        <v>38.979999999999997</v>
      </c>
      <c r="AC90" s="320">
        <f>VLOOKUP($G90,[2]Comercial!$D$16:$Y$244,19,0)</f>
        <v>28.37093535</v>
      </c>
      <c r="AD90" s="320">
        <f>VLOOKUP($G90,[2]Comercial!$D$16:$Y$244,20,0)</f>
        <v>39.221153771714697</v>
      </c>
    </row>
    <row r="91" spans="2:30" s="288" customFormat="1" x14ac:dyDescent="0.25">
      <c r="B91" s="233" t="s">
        <v>1108</v>
      </c>
      <c r="C91" s="233" t="s">
        <v>33</v>
      </c>
      <c r="D91" s="233" t="s">
        <v>831</v>
      </c>
      <c r="E91" s="295" t="s">
        <v>1104</v>
      </c>
      <c r="F91" s="233">
        <v>6033266</v>
      </c>
      <c r="G91" s="233">
        <v>7896641802225</v>
      </c>
      <c r="H91" s="223" t="s">
        <v>840</v>
      </c>
      <c r="I91" s="223" t="s">
        <v>1078</v>
      </c>
      <c r="J91" s="223" t="s">
        <v>9</v>
      </c>
      <c r="K91" s="227">
        <v>48</v>
      </c>
      <c r="L91" s="234" t="s">
        <v>35</v>
      </c>
      <c r="M91" s="235">
        <v>5</v>
      </c>
      <c r="N91" s="279">
        <f>VLOOKUP(G91,[2]Comercial!$D$16:$Z$244,23,0)</f>
        <v>12.5</v>
      </c>
      <c r="O91" s="320">
        <f>VLOOKUP($G91,[2]Comercial!$D$16:$Y$244,5,0)</f>
        <v>79.61</v>
      </c>
      <c r="P91" s="320">
        <f>VLOOKUP($G91,[2]Comercial!$D$16:$Y$244,6,0)</f>
        <v>106.06506727490982</v>
      </c>
      <c r="Q91" s="320">
        <f>VLOOKUP($G91,[2]Comercial!$D$16:$Y$244,7,0)</f>
        <v>69.174482370000007</v>
      </c>
      <c r="R91" s="320">
        <f>VLOOKUP($G91,[2]Comercial!$D$16:$Y$244,8,0)</f>
        <v>95.629663831740316</v>
      </c>
      <c r="S91" s="320">
        <f>VLOOKUP($G91,[2]Comercial!$D$16:$Y$244,9,0)</f>
        <v>73.414351749999994</v>
      </c>
      <c r="T91" s="320">
        <f>VLOOKUP($G91,[2]Comercial!$D$16:$Y$244,10,0)</f>
        <v>98.065720241402886</v>
      </c>
      <c r="U91" s="320">
        <f>VLOOKUP($G91,[2]Comercial!$D$16:$Y$244,11,0)</f>
        <v>78.505650079999995</v>
      </c>
      <c r="V91" s="320">
        <f>VLOOKUP($G91,[2]Comercial!$D$16:$Y$244,12,0)</f>
        <v>104.64210985964304</v>
      </c>
      <c r="W91" s="320">
        <f>VLOOKUP($G91,[2]Comercial!$D$16:$Y$244,13,0)</f>
        <v>79.05392415</v>
      </c>
      <c r="X91" s="320">
        <f>VLOOKUP($G91,[2]Comercial!$D$16:$Y$244,14,0)</f>
        <v>105.34876526181966</v>
      </c>
      <c r="Y91" s="320">
        <f>VLOOKUP($G91,[2]Comercial!$D$16:$Y$244,15,0)</f>
        <v>81.914868720000001</v>
      </c>
      <c r="Z91" s="320">
        <f>VLOOKUP($G91,[2]Comercial!$D$16:$Y$244,16,0)</f>
        <v>109.03141866854077</v>
      </c>
      <c r="AA91" s="320">
        <f>VLOOKUP($G91,[2]Comercial!$D$16:$Y$244,17,0)</f>
        <v>68.341045280000003</v>
      </c>
      <c r="AB91" s="320">
        <f>VLOOKUP($G91,[2]Comercial!$D$16:$Y$244,18,0)</f>
        <v>94.477485947483828</v>
      </c>
      <c r="AC91" s="320">
        <f>VLOOKUP($G91,[2]Comercial!$D$16:$Y$244,19,0)</f>
        <v>68.755256109999991</v>
      </c>
      <c r="AD91" s="320">
        <f>VLOOKUP($G91,[2]Comercial!$D$16:$Y$244,20,0)</f>
        <v>95.050108120736894</v>
      </c>
    </row>
    <row r="92" spans="2:30" s="288" customFormat="1" x14ac:dyDescent="0.25">
      <c r="B92" s="233" t="s">
        <v>1108</v>
      </c>
      <c r="C92" s="233" t="s">
        <v>33</v>
      </c>
      <c r="D92" s="233" t="s">
        <v>831</v>
      </c>
      <c r="E92" s="295" t="s">
        <v>1104</v>
      </c>
      <c r="F92" s="233">
        <v>6033240</v>
      </c>
      <c r="G92" s="233">
        <v>7896641800429</v>
      </c>
      <c r="H92" s="223" t="s">
        <v>840</v>
      </c>
      <c r="I92" s="223" t="s">
        <v>1079</v>
      </c>
      <c r="J92" s="223" t="s">
        <v>4</v>
      </c>
      <c r="K92" s="227">
        <v>48</v>
      </c>
      <c r="L92" s="234" t="s">
        <v>35</v>
      </c>
      <c r="M92" s="235">
        <v>5</v>
      </c>
      <c r="N92" s="279">
        <f>VLOOKUP(G92,[2]Comercial!$D$16:$Z$244,23,0)</f>
        <v>12.5</v>
      </c>
      <c r="O92" s="320">
        <f>VLOOKUP($G92,[2]Comercial!$D$16:$Y$244,5,0)</f>
        <v>58.71</v>
      </c>
      <c r="P92" s="320">
        <f>VLOOKUP($G92,[2]Comercial!$D$16:$Y$244,6,0)</f>
        <v>78.219822882928725</v>
      </c>
      <c r="Q92" s="320">
        <f>VLOOKUP($G92,[2]Comercial!$D$16:$Y$244,7,0)</f>
        <v>51.014117070000005</v>
      </c>
      <c r="R92" s="320">
        <f>VLOOKUP($G92,[2]Comercial!$D$16:$Y$244,8,0)</f>
        <v>70.524024162309686</v>
      </c>
      <c r="S92" s="320">
        <f>VLOOKUP($G92,[2]Comercial!$D$16:$Y$244,9,0)</f>
        <v>54.140894250000002</v>
      </c>
      <c r="T92" s="320">
        <f>VLOOKUP($G92,[2]Comercial!$D$16:$Y$244,10,0)</f>
        <v>72.320543089721951</v>
      </c>
      <c r="U92" s="320">
        <f>VLOOKUP($G92,[2]Comercial!$D$16:$Y$244,11,0)</f>
        <v>57.895574879999998</v>
      </c>
      <c r="V92" s="320">
        <f>VLOOKUP($G92,[2]Comercial!$D$16:$Y$244,12,0)</f>
        <v>77.170434240166358</v>
      </c>
      <c r="W92" s="320">
        <f>VLOOKUP($G92,[2]Comercial!$D$16:$Y$244,13,0)</f>
        <v>58.299910650000001</v>
      </c>
      <c r="X92" s="320">
        <f>VLOOKUP($G92,[2]Comercial!$D$16:$Y$244,14,0)</f>
        <v>77.691571517666532</v>
      </c>
      <c r="Y92" s="320">
        <f>VLOOKUP($G92,[2]Comercial!$D$16:$Y$244,15,0)</f>
        <v>60.409771920000004</v>
      </c>
      <c r="Z92" s="320">
        <f>VLOOKUP($G92,[2]Comercial!$D$16:$Y$244,16,0)</f>
        <v>80.407418540761569</v>
      </c>
      <c r="AA92" s="320">
        <f>VLOOKUP($G92,[2]Comercial!$D$16:$Y$244,17,0)</f>
        <v>50.399482079999999</v>
      </c>
      <c r="AB92" s="320">
        <f>VLOOKUP($G92,[2]Comercial!$D$16:$Y$244,18,0)</f>
        <v>69.674327345519103</v>
      </c>
      <c r="AC92" s="320">
        <f>VLOOKUP($G92,[2]Comercial!$D$16:$Y$244,19,0)</f>
        <v>50.70495021</v>
      </c>
      <c r="AD92" s="320">
        <f>VLOOKUP($G92,[2]Comercial!$D$16:$Y$244,20,0)</f>
        <v>70.096619115292853</v>
      </c>
    </row>
    <row r="93" spans="2:30" s="288" customFormat="1" x14ac:dyDescent="0.25">
      <c r="B93" s="233" t="s">
        <v>1108</v>
      </c>
      <c r="C93" s="233" t="s">
        <v>33</v>
      </c>
      <c r="D93" s="233" t="s">
        <v>832</v>
      </c>
      <c r="E93" s="295" t="s">
        <v>1091</v>
      </c>
      <c r="F93" s="233">
        <v>6033354</v>
      </c>
      <c r="G93" s="233">
        <v>7896641806360</v>
      </c>
      <c r="H93" s="223" t="s">
        <v>835</v>
      </c>
      <c r="I93" s="223" t="s">
        <v>896</v>
      </c>
      <c r="J93" s="223" t="s">
        <v>115</v>
      </c>
      <c r="K93" s="227">
        <v>48</v>
      </c>
      <c r="L93" s="234" t="s">
        <v>35</v>
      </c>
      <c r="M93" s="235">
        <v>5</v>
      </c>
      <c r="N93" s="279">
        <f>VLOOKUP(G93,[2]Comercial!$D$16:$Z$244,23,0)</f>
        <v>12.5</v>
      </c>
      <c r="O93" s="320">
        <f>VLOOKUP($G93,[2]Comercial!$D$16:$Y$244,5,0)</f>
        <v>47.31</v>
      </c>
      <c r="P93" s="320">
        <f>VLOOKUP($G93,[2]Comercial!$D$16:$Y$244,6,0)</f>
        <v>63.031507760029946</v>
      </c>
      <c r="Q93" s="320">
        <f>VLOOKUP($G93,[2]Comercial!$D$16:$Y$244,7,0)</f>
        <v>41.108463270000001</v>
      </c>
      <c r="R93" s="320">
        <f>VLOOKUP($G93,[2]Comercial!$D$16:$Y$244,8,0)</f>
        <v>56.830038888074789</v>
      </c>
      <c r="S93" s="320">
        <f>VLOOKUP($G93,[2]Comercial!$D$16:$Y$244,9,0)</f>
        <v>43.63</v>
      </c>
      <c r="T93" s="320">
        <f>VLOOKUP($G93,[2]Comercial!$D$16:$Y$244,10,0)</f>
        <v>58.280258180341541</v>
      </c>
      <c r="U93" s="320">
        <f>VLOOKUP($G93,[2]Comercial!$D$16:$Y$244,11,0)</f>
        <v>46.65</v>
      </c>
      <c r="V93" s="320">
        <f>VLOOKUP($G93,[2]Comercial!$D$16:$Y$244,12,0)</f>
        <v>62.180931181104462</v>
      </c>
      <c r="W93" s="320">
        <f>VLOOKUP($G93,[2]Comercial!$D$16:$Y$244,13,0)</f>
        <v>46.97953965</v>
      </c>
      <c r="X93" s="320">
        <f>VLOOKUP($G93,[2]Comercial!$D$16:$Y$244,14,0)</f>
        <v>62.60582947540118</v>
      </c>
      <c r="Y93" s="320">
        <f>VLOOKUP($G93,[2]Comercial!$D$16:$Y$244,15,0)</f>
        <v>48.679719120000009</v>
      </c>
      <c r="Z93" s="320">
        <f>VLOOKUP($G93,[2]Comercial!$D$16:$Y$244,16,0)</f>
        <v>64.794327561972921</v>
      </c>
      <c r="AA93" s="320">
        <f>VLOOKUP($G93,[2]Comercial!$D$16:$Y$244,17,0)</f>
        <v>40.61</v>
      </c>
      <c r="AB93" s="320">
        <f>VLOOKUP($G93,[2]Comercial!$D$16:$Y$244,18,0)</f>
        <v>56.140942659098265</v>
      </c>
      <c r="AC93" s="320">
        <f>VLOOKUP($G93,[2]Comercial!$D$16:$Y$244,19,0)</f>
        <v>40.859328810000001</v>
      </c>
      <c r="AD93" s="320">
        <f>VLOOKUP($G93,[2]Comercial!$D$16:$Y$244,20,0)</f>
        <v>56.485625112323362</v>
      </c>
    </row>
    <row r="94" spans="2:30" s="288" customFormat="1" x14ac:dyDescent="0.25">
      <c r="B94" s="233" t="s">
        <v>1108</v>
      </c>
      <c r="C94" s="233" t="s">
        <v>33</v>
      </c>
      <c r="D94" s="233" t="s">
        <v>831</v>
      </c>
      <c r="E94" s="295" t="s">
        <v>1104</v>
      </c>
      <c r="F94" s="233">
        <v>6033400</v>
      </c>
      <c r="G94" s="233">
        <v>7896641807404</v>
      </c>
      <c r="H94" s="223" t="s">
        <v>839</v>
      </c>
      <c r="I94" s="223" t="s">
        <v>904</v>
      </c>
      <c r="J94" s="223" t="s">
        <v>116</v>
      </c>
      <c r="K94" s="227">
        <v>48</v>
      </c>
      <c r="L94" s="234" t="s">
        <v>35</v>
      </c>
      <c r="M94" s="235">
        <v>5</v>
      </c>
      <c r="N94" s="279">
        <f>VLOOKUP(G94,[2]Comercial!$D$16:$Z$244,23,0)</f>
        <v>0</v>
      </c>
      <c r="O94" s="320">
        <f>VLOOKUP($G94,[2]Comercial!$D$16:$Y$244,5,0)</f>
        <v>153.07</v>
      </c>
      <c r="P94" s="320">
        <f>VLOOKUP($G94,[2]Comercial!$D$16:$Y$244,6,0)</f>
        <v>203.936438233519</v>
      </c>
      <c r="Q94" s="320">
        <f>VLOOKUP($G94,[2]Comercial!$D$16:$Y$244,7,0)</f>
        <v>133.00512519</v>
      </c>
      <c r="R94" s="320">
        <f>VLOOKUP($G94,[2]Comercial!$D$16:$Y$244,8,0)</f>
        <v>183.87178297606442</v>
      </c>
      <c r="S94" s="320">
        <f>VLOOKUP($G94,[2]Comercial!$D$16:$Y$244,9,0)</f>
        <v>141.15732724999998</v>
      </c>
      <c r="T94" s="320">
        <f>VLOOKUP($G94,[2]Comercial!$D$16:$Y$244,10,0)</f>
        <v>188.5557065362585</v>
      </c>
      <c r="U94" s="320">
        <f>VLOOKUP($G94,[2]Comercial!$D$16:$Y$244,11,0)</f>
        <v>150.94661295999998</v>
      </c>
      <c r="V94" s="320">
        <f>VLOOKUP($G94,[2]Comercial!$D$16:$Y$244,12,0)</f>
        <v>201.20044914226304</v>
      </c>
      <c r="W94" s="320">
        <f>VLOOKUP($G94,[2]Comercial!$D$16:$Y$244,13,0)</f>
        <v>152.00080604999999</v>
      </c>
      <c r="X94" s="320">
        <f>VLOOKUP($G94,[2]Comercial!$D$16:$Y$244,14,0)</f>
        <v>202.5591696850488</v>
      </c>
      <c r="Y94" s="320">
        <f>VLOOKUP($G94,[2]Comercial!$D$16:$Y$244,15,0)</f>
        <v>157.50168264000001</v>
      </c>
      <c r="Z94" s="320">
        <f>VLOOKUP($G94,[2]Comercial!$D$16:$Y$244,16,0)</f>
        <v>209.63998562484031</v>
      </c>
      <c r="AA94" s="320">
        <f>VLOOKUP($G94,[2]Comercial!$D$16:$Y$244,17,0)</f>
        <v>131.40263536</v>
      </c>
      <c r="AB94" s="320">
        <f>VLOOKUP($G94,[2]Comercial!$D$16:$Y$244,18,0)</f>
        <v>181.65643479438953</v>
      </c>
      <c r="AC94" s="320">
        <f>VLOOKUP($G94,[2]Comercial!$D$16:$Y$244,19,0)</f>
        <v>132.19905856999998</v>
      </c>
      <c r="AD94" s="320">
        <f>VLOOKUP($G94,[2]Comercial!$D$16:$Y$244,20,0)</f>
        <v>182.75744316092445</v>
      </c>
    </row>
    <row r="95" spans="2:30" s="288" customFormat="1" x14ac:dyDescent="0.25">
      <c r="B95" s="233" t="s">
        <v>1108</v>
      </c>
      <c r="C95" s="233" t="s">
        <v>33</v>
      </c>
      <c r="D95" s="233" t="s">
        <v>831</v>
      </c>
      <c r="E95" s="295" t="s">
        <v>1104</v>
      </c>
      <c r="F95" s="233">
        <v>6033241</v>
      </c>
      <c r="G95" s="233">
        <v>7896641800450</v>
      </c>
      <c r="H95" s="223" t="s">
        <v>835</v>
      </c>
      <c r="I95" s="223" t="s">
        <v>865</v>
      </c>
      <c r="J95" s="223" t="s">
        <v>117</v>
      </c>
      <c r="K95" s="227">
        <v>48</v>
      </c>
      <c r="L95" s="234" t="s">
        <v>35</v>
      </c>
      <c r="M95" s="235">
        <v>5</v>
      </c>
      <c r="N95" s="279">
        <f>VLOOKUP(G95,[2]Comercial!$D$16:$Z$244,23,0)</f>
        <v>0</v>
      </c>
      <c r="O95" s="320">
        <f>VLOOKUP($G95,[2]Comercial!$D$16:$Y$244,5,0)</f>
        <v>60.73</v>
      </c>
      <c r="P95" s="320">
        <f>VLOOKUP($G95,[2]Comercial!$D$16:$Y$244,6,0)</f>
        <v>80.911085738038864</v>
      </c>
      <c r="Q95" s="320">
        <f>VLOOKUP($G95,[2]Comercial!$D$16:$Y$244,7,0)</f>
        <v>52.769329409999997</v>
      </c>
      <c r="R95" s="320">
        <f>VLOOKUP($G95,[2]Comercial!$D$16:$Y$244,8,0)</f>
        <v>72.950502254761815</v>
      </c>
      <c r="S95" s="320">
        <f>VLOOKUP($G95,[2]Comercial!$D$16:$Y$244,9,0)</f>
        <v>56.003687749999997</v>
      </c>
      <c r="T95" s="320">
        <f>VLOOKUP($G95,[2]Comercial!$D$16:$Y$244,10,0)</f>
        <v>74.808832938831785</v>
      </c>
      <c r="U95" s="320">
        <f>VLOOKUP($G95,[2]Comercial!$D$16:$Y$244,11,0)</f>
        <v>59.887553439999998</v>
      </c>
      <c r="V95" s="320">
        <f>VLOOKUP($G95,[2]Comercial!$D$16:$Y$244,12,0)</f>
        <v>79.825591405302376</v>
      </c>
      <c r="W95" s="320">
        <f>VLOOKUP($G95,[2]Comercial!$D$16:$Y$244,13,0)</f>
        <v>60.305800949999998</v>
      </c>
      <c r="X95" s="320">
        <f>VLOOKUP($G95,[2]Comercial!$D$16:$Y$244,14,0)</f>
        <v>80.364659142699509</v>
      </c>
      <c r="Y95" s="320">
        <f>VLOOKUP($G95,[2]Comercial!$D$16:$Y$244,15,0)</f>
        <v>62.488254959999999</v>
      </c>
      <c r="Z95" s="320">
        <f>VLOOKUP($G95,[2]Comercial!$D$16:$Y$244,16,0)</f>
        <v>83.173948696652189</v>
      </c>
      <c r="AA95" s="320">
        <f>VLOOKUP($G95,[2]Comercial!$D$16:$Y$244,17,0)</f>
        <v>52.133547039999996</v>
      </c>
      <c r="AB95" s="320">
        <f>VLOOKUP($G95,[2]Comercial!$D$16:$Y$244,18,0)</f>
        <v>72.071570425708984</v>
      </c>
      <c r="AC95" s="320">
        <f>VLOOKUP($G95,[2]Comercial!$D$16:$Y$244,19,0)</f>
        <v>52.449525229999992</v>
      </c>
      <c r="AD95" s="320">
        <f>VLOOKUP($G95,[2]Comercial!$D$16:$Y$244,20,0)</f>
        <v>72.508391736871644</v>
      </c>
    </row>
    <row r="96" spans="2:30" s="288" customFormat="1" x14ac:dyDescent="0.25">
      <c r="B96" s="233" t="s">
        <v>1108</v>
      </c>
      <c r="C96" s="233" t="s">
        <v>33</v>
      </c>
      <c r="D96" s="233" t="s">
        <v>831</v>
      </c>
      <c r="E96" s="295" t="s">
        <v>1104</v>
      </c>
      <c r="F96" s="233">
        <v>6033398</v>
      </c>
      <c r="G96" s="233">
        <v>7896641807381</v>
      </c>
      <c r="H96" s="223" t="s">
        <v>839</v>
      </c>
      <c r="I96" s="223" t="s">
        <v>903</v>
      </c>
      <c r="J96" s="223" t="s">
        <v>118</v>
      </c>
      <c r="K96" s="227">
        <v>48</v>
      </c>
      <c r="L96" s="234" t="s">
        <v>35</v>
      </c>
      <c r="M96" s="235">
        <v>5</v>
      </c>
      <c r="N96" s="279">
        <f>VLOOKUP(G96,[2]Comercial!$D$16:$Z$244,23,0)</f>
        <v>0</v>
      </c>
      <c r="O96" s="320">
        <f>VLOOKUP($G96,[2]Comercial!$D$16:$Y$244,5,0)</f>
        <v>106.51</v>
      </c>
      <c r="P96" s="320">
        <f>VLOOKUP($G96,[2]Comercial!$D$16:$Y$244,6,0)</f>
        <v>141.9041617315745</v>
      </c>
      <c r="Q96" s="320">
        <f>VLOOKUP($G96,[2]Comercial!$D$16:$Y$244,7,0)</f>
        <v>92.548349670000007</v>
      </c>
      <c r="R96" s="320">
        <f>VLOOKUP($G96,[2]Comercial!$D$16:$Y$244,8,0)</f>
        <v>127.94266417182089</v>
      </c>
      <c r="S96" s="320">
        <f>VLOOKUP($G96,[2]Comercial!$D$16:$Y$244,9,0)</f>
        <v>98.220859250000004</v>
      </c>
      <c r="T96" s="320">
        <f>VLOOKUP($G96,[2]Comercial!$D$16:$Y$244,10,0)</f>
        <v>131.20185734093485</v>
      </c>
      <c r="U96" s="320">
        <f>VLOOKUP($G96,[2]Comercial!$D$16:$Y$244,11,0)</f>
        <v>105.03249328000001</v>
      </c>
      <c r="V96" s="320">
        <f>VLOOKUP($G96,[2]Comercial!$D$16:$Y$244,12,0)</f>
        <v>140.00039092011787</v>
      </c>
      <c r="W96" s="320">
        <f>VLOOKUP($G96,[2]Comercial!$D$16:$Y$244,13,0)</f>
        <v>105.76602765</v>
      </c>
      <c r="X96" s="320">
        <f>VLOOKUP($G96,[2]Comercial!$D$16:$Y$244,14,0)</f>
        <v>140.94582323874403</v>
      </c>
      <c r="Y96" s="320">
        <f>VLOOKUP($G96,[2]Comercial!$D$16:$Y$244,15,0)</f>
        <v>109.59367752000001</v>
      </c>
      <c r="Z96" s="320">
        <f>VLOOKUP($G96,[2]Comercial!$D$16:$Y$244,16,0)</f>
        <v>145.87283510094559</v>
      </c>
      <c r="AA96" s="320">
        <f>VLOOKUP($G96,[2]Comercial!$D$16:$Y$244,17,0)</f>
        <v>91.43329648000001</v>
      </c>
      <c r="AB96" s="320">
        <f>VLOOKUP($G96,[2]Comercial!$D$16:$Y$244,18,0)</f>
        <v>126.4011685500126</v>
      </c>
      <c r="AC96" s="320">
        <f>VLOOKUP($G96,[2]Comercial!$D$16:$Y$244,19,0)</f>
        <v>91.987468010000001</v>
      </c>
      <c r="AD96" s="320">
        <f>VLOOKUP($G96,[2]Comercial!$D$16:$Y$244,20,0)</f>
        <v>127.16727818037543</v>
      </c>
    </row>
    <row r="97" spans="2:30" s="288" customFormat="1" x14ac:dyDescent="0.25">
      <c r="B97" s="233" t="s">
        <v>1108</v>
      </c>
      <c r="C97" s="233" t="s">
        <v>33</v>
      </c>
      <c r="D97" s="233" t="s">
        <v>831</v>
      </c>
      <c r="E97" s="295" t="s">
        <v>1104</v>
      </c>
      <c r="F97" s="233">
        <v>6033231</v>
      </c>
      <c r="G97" s="233">
        <v>7896641801488</v>
      </c>
      <c r="H97" s="223" t="s">
        <v>835</v>
      </c>
      <c r="I97" s="223" t="s">
        <v>1076</v>
      </c>
      <c r="J97" s="223" t="s">
        <v>0</v>
      </c>
      <c r="K97" s="227">
        <v>54</v>
      </c>
      <c r="L97" s="234" t="s">
        <v>37</v>
      </c>
      <c r="M97" s="235">
        <v>3</v>
      </c>
      <c r="N97" s="279">
        <f>VLOOKUP(G97,[2]Comercial!$D$16:$Z$244,23,0)</f>
        <v>12.5</v>
      </c>
      <c r="O97" s="320">
        <f>VLOOKUP($G97,[2]Comercial!$D$16:$Y$244,5,0)</f>
        <v>60.89</v>
      </c>
      <c r="P97" s="320">
        <f>VLOOKUP($G97,[2]Comercial!$D$16:$Y$244,6,0)</f>
        <v>81.124255073097089</v>
      </c>
      <c r="Q97" s="320">
        <f>VLOOKUP($G97,[2]Comercial!$D$16:$Y$244,7,0)</f>
        <v>52.908356130000001</v>
      </c>
      <c r="R97" s="320">
        <f>VLOOKUP($G97,[2]Comercial!$D$16:$Y$244,8,0)</f>
        <v>73.142698539312491</v>
      </c>
      <c r="S97" s="320">
        <f>VLOOKUP($G97,[2]Comercial!$D$16:$Y$244,9,0)</f>
        <v>56.151235749999998</v>
      </c>
      <c r="T97" s="320">
        <f>VLOOKUP($G97,[2]Comercial!$D$16:$Y$244,10,0)</f>
        <v>75.005925204107811</v>
      </c>
      <c r="U97" s="320">
        <f>VLOOKUP($G97,[2]Comercial!$D$16:$Y$244,11,0)</f>
        <v>60.045333919999997</v>
      </c>
      <c r="V97" s="320">
        <f>VLOOKUP($G97,[2]Comercial!$D$16:$Y$244,12,0)</f>
        <v>80.035900883728985</v>
      </c>
      <c r="W97" s="320">
        <f>VLOOKUP($G97,[2]Comercial!$D$16:$Y$244,13,0)</f>
        <v>60.464683350000001</v>
      </c>
      <c r="X97" s="320">
        <f>VLOOKUP($G97,[2]Comercial!$D$16:$Y$244,14,0)</f>
        <v>80.576388855573413</v>
      </c>
      <c r="Y97" s="320">
        <f>VLOOKUP($G97,[2]Comercial!$D$16:$Y$244,15,0)</f>
        <v>62.652887280000009</v>
      </c>
      <c r="Z97" s="320">
        <f>VLOOKUP($G97,[2]Comercial!$D$16:$Y$244,16,0)</f>
        <v>83.393079798108886</v>
      </c>
      <c r="AA97" s="320">
        <f>VLOOKUP($G97,[2]Comercial!$D$16:$Y$244,17,0)</f>
        <v>52.270898719999998</v>
      </c>
      <c r="AB97" s="320">
        <f>VLOOKUP($G97,[2]Comercial!$D$16:$Y$244,18,0)</f>
        <v>72.261451065724032</v>
      </c>
      <c r="AC97" s="320">
        <f>VLOOKUP($G97,[2]Comercial!$D$16:$Y$244,19,0)</f>
        <v>52.587709390000001</v>
      </c>
      <c r="AD97" s="320">
        <f>VLOOKUP($G97,[2]Comercial!$D$16:$Y$244,20,0)</f>
        <v>72.699423231650172</v>
      </c>
    </row>
    <row r="98" spans="2:30" s="288" customFormat="1" x14ac:dyDescent="0.25">
      <c r="B98" s="233" t="s">
        <v>1108</v>
      </c>
      <c r="C98" s="233" t="s">
        <v>40</v>
      </c>
      <c r="D98" s="233" t="s">
        <v>832</v>
      </c>
      <c r="E98" s="295" t="s">
        <v>1091</v>
      </c>
      <c r="F98" s="233">
        <v>6033278</v>
      </c>
      <c r="G98" s="233">
        <v>7896641803062</v>
      </c>
      <c r="H98" s="223" t="s">
        <v>834</v>
      </c>
      <c r="I98" s="223" t="s">
        <v>880</v>
      </c>
      <c r="J98" s="223" t="s">
        <v>99</v>
      </c>
      <c r="K98" s="227">
        <v>56</v>
      </c>
      <c r="L98" s="234" t="s">
        <v>35</v>
      </c>
      <c r="M98" s="235">
        <v>5</v>
      </c>
      <c r="N98" s="279">
        <f>VLOOKUP(G98,[2]Comercial!$D$16:$Z$244,23,0)</f>
        <v>12.5</v>
      </c>
      <c r="O98" s="320">
        <f>VLOOKUP($G98,[2]Comercial!$D$16:$Y$244,5,0)</f>
        <v>25.83</v>
      </c>
      <c r="P98" s="320">
        <f>VLOOKUP($G98,[2]Comercial!$D$16:$Y$244,6,0)</f>
        <v>35.71</v>
      </c>
      <c r="Q98" s="320">
        <f>VLOOKUP($G98,[2]Comercial!$D$16:$Y$244,7,0)</f>
        <v>25.83</v>
      </c>
      <c r="R98" s="320">
        <f>VLOOKUP($G98,[2]Comercial!$D$16:$Y$244,8,0)</f>
        <v>35.71</v>
      </c>
      <c r="S98" s="320">
        <f>VLOOKUP($G98,[2]Comercial!$D$16:$Y$244,9,0)</f>
        <v>24.07</v>
      </c>
      <c r="T98" s="320">
        <f>VLOOKUP($G98,[2]Comercial!$D$16:$Y$244,10,0)</f>
        <v>33.270000000000003</v>
      </c>
      <c r="U98" s="320">
        <f>VLOOKUP($G98,[2]Comercial!$D$16:$Y$244,11,0)</f>
        <v>25.52</v>
      </c>
      <c r="V98" s="320">
        <f>VLOOKUP($G98,[2]Comercial!$D$16:$Y$244,12,0)</f>
        <v>35.28</v>
      </c>
      <c r="W98" s="320">
        <f>VLOOKUP($G98,[2]Comercial!$D$16:$Y$244,13,0)</f>
        <v>25.673444369999999</v>
      </c>
      <c r="X98" s="320">
        <f>VLOOKUP($G98,[2]Comercial!$D$16:$Y$244,14,0)</f>
        <v>35.492030737200665</v>
      </c>
      <c r="Y98" s="320">
        <f>VLOOKUP($G98,[2]Comercial!$D$16:$Y$244,15,0)</f>
        <v>26.475749999999994</v>
      </c>
      <c r="Z98" s="320">
        <f>VLOOKUP($G98,[2]Comercial!$D$16:$Y$244,16,0)</f>
        <v>36.601171204299938</v>
      </c>
      <c r="AA98" s="320">
        <f>VLOOKUP($G98,[2]Comercial!$D$16:$Y$244,17,0)</f>
        <v>25.52</v>
      </c>
      <c r="AB98" s="320">
        <f>VLOOKUP($G98,[2]Comercial!$D$16:$Y$244,18,0)</f>
        <v>35.28</v>
      </c>
      <c r="AC98" s="320">
        <f>VLOOKUP($G98,[2]Comercial!$D$16:$Y$244,19,0)</f>
        <v>25.673444369999999</v>
      </c>
      <c r="AD98" s="320">
        <f>VLOOKUP($G98,[2]Comercial!$D$16:$Y$244,20,0)</f>
        <v>35.492030737200665</v>
      </c>
    </row>
    <row r="99" spans="2:30" s="288" customFormat="1" x14ac:dyDescent="0.25">
      <c r="B99" s="233" t="s">
        <v>1108</v>
      </c>
      <c r="C99" s="233" t="s">
        <v>40</v>
      </c>
      <c r="D99" s="233" t="s">
        <v>832</v>
      </c>
      <c r="E99" s="295" t="s">
        <v>1090</v>
      </c>
      <c r="F99" s="233">
        <v>6033279</v>
      </c>
      <c r="G99" s="233">
        <v>7896641803079</v>
      </c>
      <c r="H99" s="223" t="s">
        <v>834</v>
      </c>
      <c r="I99" s="223" t="s">
        <v>881</v>
      </c>
      <c r="J99" s="223" t="s">
        <v>101</v>
      </c>
      <c r="K99" s="227">
        <v>56</v>
      </c>
      <c r="L99" s="234" t="s">
        <v>35</v>
      </c>
      <c r="M99" s="235">
        <v>5</v>
      </c>
      <c r="N99" s="279">
        <f>VLOOKUP(G99,[2]Comercial!$D$16:$Z$244,23,0)</f>
        <v>12.5</v>
      </c>
      <c r="O99" s="320">
        <f>VLOOKUP($G99,[2]Comercial!$D$16:$Y$244,5,0)</f>
        <v>51.73</v>
      </c>
      <c r="P99" s="320">
        <f>VLOOKUP($G99,[2]Comercial!$D$16:$Y$244,6,0)</f>
        <v>71.510000000000005</v>
      </c>
      <c r="Q99" s="320">
        <f>VLOOKUP($G99,[2]Comercial!$D$16:$Y$244,7,0)</f>
        <v>51.73</v>
      </c>
      <c r="R99" s="320">
        <f>VLOOKUP($G99,[2]Comercial!$D$16:$Y$244,8,0)</f>
        <v>71.510000000000005</v>
      </c>
      <c r="S99" s="320">
        <f>VLOOKUP($G99,[2]Comercial!$D$16:$Y$244,9,0)</f>
        <v>48.2</v>
      </c>
      <c r="T99" s="320">
        <f>VLOOKUP($G99,[2]Comercial!$D$16:$Y$244,10,0)</f>
        <v>66.63</v>
      </c>
      <c r="U99" s="320">
        <f>VLOOKUP($G99,[2]Comercial!$D$16:$Y$244,11,0)</f>
        <v>51.11</v>
      </c>
      <c r="V99" s="320">
        <f>VLOOKUP($G99,[2]Comercial!$D$16:$Y$244,12,0)</f>
        <v>70.650000000000006</v>
      </c>
      <c r="W99" s="320">
        <f>VLOOKUP($G99,[2]Comercial!$D$16:$Y$244,13,0)</f>
        <v>51.416464470000001</v>
      </c>
      <c r="X99" s="320">
        <f>VLOOKUP($G99,[2]Comercial!$D$16:$Y$244,14,0)</f>
        <v>71.080245839542812</v>
      </c>
      <c r="Y99" s="320">
        <f>VLOOKUP($G99,[2]Comercial!$D$16:$Y$244,15,0)</f>
        <v>53.02324999999999</v>
      </c>
      <c r="Z99" s="320">
        <f>VLOOKUP($G99,[2]Comercial!$D$16:$Y$244,16,0)</f>
        <v>73.301532574465199</v>
      </c>
      <c r="AA99" s="320">
        <f>VLOOKUP($G99,[2]Comercial!$D$16:$Y$244,17,0)</f>
        <v>51.11</v>
      </c>
      <c r="AB99" s="320">
        <f>VLOOKUP($G99,[2]Comercial!$D$16:$Y$244,18,0)</f>
        <v>70.650000000000006</v>
      </c>
      <c r="AC99" s="320">
        <f>VLOOKUP($G99,[2]Comercial!$D$16:$Y$244,19,0)</f>
        <v>51.416464470000001</v>
      </c>
      <c r="AD99" s="320">
        <f>VLOOKUP($G99,[2]Comercial!$D$16:$Y$244,20,0)</f>
        <v>71.080245839542812</v>
      </c>
    </row>
    <row r="100" spans="2:30" s="288" customFormat="1" x14ac:dyDescent="0.25">
      <c r="B100" s="233" t="s">
        <v>1108</v>
      </c>
      <c r="C100" s="233" t="s">
        <v>33</v>
      </c>
      <c r="D100" s="233" t="s">
        <v>832</v>
      </c>
      <c r="E100" s="295" t="s">
        <v>1090</v>
      </c>
      <c r="F100" s="233">
        <v>6033283</v>
      </c>
      <c r="G100" s="233">
        <v>7896641803642</v>
      </c>
      <c r="H100" s="223" t="s">
        <v>835</v>
      </c>
      <c r="I100" s="223" t="s">
        <v>883</v>
      </c>
      <c r="J100" s="223" t="s">
        <v>112</v>
      </c>
      <c r="K100" s="227">
        <v>56</v>
      </c>
      <c r="L100" s="234" t="s">
        <v>35</v>
      </c>
      <c r="M100" s="235">
        <v>5</v>
      </c>
      <c r="N100" s="279">
        <f>VLOOKUP(G100,[2]Comercial!$D$16:$Z$244,23,0)</f>
        <v>12.5</v>
      </c>
      <c r="O100" s="320">
        <f>VLOOKUP($G100,[2]Comercial!$D$16:$Y$244,5,0)</f>
        <v>38.71</v>
      </c>
      <c r="P100" s="320">
        <f>VLOOKUP($G100,[2]Comercial!$D$16:$Y$244,6,0)</f>
        <v>51.57</v>
      </c>
      <c r="Q100" s="320">
        <f>VLOOKUP($G100,[2]Comercial!$D$16:$Y$244,7,0)</f>
        <v>33.635777070000003</v>
      </c>
      <c r="R100" s="320">
        <f>VLOOKUP($G100,[2]Comercial!$D$16:$Y$244,8,0)</f>
        <v>46.499488593476542</v>
      </c>
      <c r="S100" s="320">
        <f>VLOOKUP($G100,[2]Comercial!$D$16:$Y$244,9,0)</f>
        <v>35.700000000000003</v>
      </c>
      <c r="T100" s="320">
        <f>VLOOKUP($G100,[2]Comercial!$D$16:$Y$244,10,0)</f>
        <v>47.69</v>
      </c>
      <c r="U100" s="320">
        <f>VLOOKUP($G100,[2]Comercial!$D$16:$Y$244,11,0)</f>
        <v>38.17</v>
      </c>
      <c r="V100" s="320">
        <f>VLOOKUP($G100,[2]Comercial!$D$16:$Y$244,12,0)</f>
        <v>50.88</v>
      </c>
      <c r="W100" s="320">
        <f>VLOOKUP($G100,[2]Comercial!$D$16:$Y$244,13,0)</f>
        <v>38.439610649999999</v>
      </c>
      <c r="X100" s="320">
        <f>VLOOKUP($G100,[2]Comercial!$D$16:$Y$244,14,0)</f>
        <v>51.225357408429076</v>
      </c>
      <c r="Y100" s="320">
        <f>VLOOKUP($G100,[2]Comercial!$D$16:$Y$244,15,0)</f>
        <v>39.830731920000005</v>
      </c>
      <c r="Z100" s="320">
        <f>VLOOKUP($G100,[2]Comercial!$D$16:$Y$244,16,0)</f>
        <v>53.016030858676217</v>
      </c>
      <c r="AA100" s="320">
        <f>VLOOKUP($G100,[2]Comercial!$D$16:$Y$244,17,0)</f>
        <v>33.229999999999997</v>
      </c>
      <c r="AB100" s="320">
        <f>VLOOKUP($G100,[2]Comercial!$D$16:$Y$244,18,0)</f>
        <v>45.94</v>
      </c>
      <c r="AC100" s="320">
        <f>VLOOKUP($G100,[2]Comercial!$D$16:$Y$244,19,0)</f>
        <v>33.431930209999997</v>
      </c>
      <c r="AD100" s="320">
        <f>VLOOKUP($G100,[2]Comercial!$D$16:$Y$244,20,0)</f>
        <v>46.217682267977956</v>
      </c>
    </row>
    <row r="101" spans="2:30" s="288" customFormat="1" x14ac:dyDescent="0.25">
      <c r="B101" s="233" t="s">
        <v>1108</v>
      </c>
      <c r="C101" s="233" t="s">
        <v>33</v>
      </c>
      <c r="D101" s="233" t="s">
        <v>832</v>
      </c>
      <c r="E101" s="295" t="s">
        <v>1090</v>
      </c>
      <c r="F101" s="233">
        <v>6033420</v>
      </c>
      <c r="G101" s="233">
        <v>7896641807770</v>
      </c>
      <c r="H101" s="223" t="s">
        <v>835</v>
      </c>
      <c r="I101" s="223" t="s">
        <v>905</v>
      </c>
      <c r="J101" s="223" t="s">
        <v>75</v>
      </c>
      <c r="K101" s="227">
        <v>60</v>
      </c>
      <c r="L101" s="234" t="s">
        <v>35</v>
      </c>
      <c r="M101" s="235">
        <v>5</v>
      </c>
      <c r="N101" s="279">
        <f>VLOOKUP(G101,[2]Comercial!$D$16:$Z$244,23,0)</f>
        <v>12.5</v>
      </c>
      <c r="O101" s="320">
        <f>VLOOKUP($G101,[2]Comercial!$D$16:$Y$244,5,0)</f>
        <v>66.459999999999994</v>
      </c>
      <c r="P101" s="320">
        <f>VLOOKUP($G101,[2]Comercial!$D$16:$Y$244,6,0)</f>
        <v>88.54</v>
      </c>
      <c r="Q101" s="320">
        <f>VLOOKUP($G101,[2]Comercial!$D$16:$Y$244,7,0)</f>
        <v>57.74822382</v>
      </c>
      <c r="R101" s="320">
        <f>VLOOKUP($G101,[2]Comercial!$D$16:$Y$244,8,0)</f>
        <v>79.833531695232523</v>
      </c>
      <c r="S101" s="320">
        <f>VLOOKUP($G101,[2]Comercial!$D$16:$Y$244,9,0)</f>
        <v>61.29</v>
      </c>
      <c r="T101" s="320">
        <f>VLOOKUP($G101,[2]Comercial!$D$16:$Y$244,10,0)</f>
        <v>81.87</v>
      </c>
      <c r="U101" s="320">
        <f>VLOOKUP($G101,[2]Comercial!$D$16:$Y$244,11,0)</f>
        <v>65.540000000000006</v>
      </c>
      <c r="V101" s="320">
        <f>VLOOKUP($G101,[2]Comercial!$D$16:$Y$244,12,0)</f>
        <v>87.36</v>
      </c>
      <c r="W101" s="320">
        <f>VLOOKUP($G101,[2]Comercial!$D$16:$Y$244,13,0)</f>
        <v>65.995776899999996</v>
      </c>
      <c r="X101" s="320">
        <f>VLOOKUP($G101,[2]Comercial!$D$16:$Y$244,14,0)</f>
        <v>87.947229484996029</v>
      </c>
      <c r="Y101" s="320">
        <f>VLOOKUP($G101,[2]Comercial!$D$16:$Y$244,15,0)</f>
        <v>68.384149919999999</v>
      </c>
      <c r="Z101" s="320">
        <f>VLOOKUP($G101,[2]Comercial!$D$16:$Y$244,16,0)</f>
        <v>91.021581267569644</v>
      </c>
      <c r="AA101" s="320">
        <f>VLOOKUP($G101,[2]Comercial!$D$16:$Y$244,17,0)</f>
        <v>57.05</v>
      </c>
      <c r="AB101" s="320">
        <f>VLOOKUP($G101,[2]Comercial!$D$16:$Y$244,18,0)</f>
        <v>78.86</v>
      </c>
      <c r="AC101" s="320">
        <f>VLOOKUP($G101,[2]Comercial!$D$16:$Y$244,19,0)</f>
        <v>57.398245459999991</v>
      </c>
      <c r="AD101" s="320">
        <f>VLOOKUP($G101,[2]Comercial!$D$16:$Y$244,20,0)</f>
        <v>79.349707143627356</v>
      </c>
    </row>
    <row r="102" spans="2:30" s="288" customFormat="1" x14ac:dyDescent="0.25">
      <c r="B102" s="233" t="s">
        <v>1108</v>
      </c>
      <c r="C102" s="233" t="s">
        <v>33</v>
      </c>
      <c r="D102" s="233" t="s">
        <v>831</v>
      </c>
      <c r="E102" s="295" t="s">
        <v>1104</v>
      </c>
      <c r="F102" s="233">
        <v>6033295</v>
      </c>
      <c r="G102" s="233">
        <v>7896641804397</v>
      </c>
      <c r="H102" s="223" t="s">
        <v>835</v>
      </c>
      <c r="I102" s="223" t="s">
        <v>885</v>
      </c>
      <c r="J102" s="223" t="s">
        <v>98</v>
      </c>
      <c r="K102" s="227">
        <v>60</v>
      </c>
      <c r="L102" s="234" t="s">
        <v>35</v>
      </c>
      <c r="M102" s="235">
        <v>5</v>
      </c>
      <c r="N102" s="279">
        <f>VLOOKUP(G102,[2]Comercial!$D$16:$Z$244,23,0)</f>
        <v>0</v>
      </c>
      <c r="O102" s="320">
        <f>VLOOKUP($G102,[2]Comercial!$D$16:$Y$244,5,0)</f>
        <v>64.62</v>
      </c>
      <c r="P102" s="320">
        <f>VLOOKUP($G102,[2]Comercial!$D$16:$Y$244,6,0)</f>
        <v>86.093765196642053</v>
      </c>
      <c r="Q102" s="320">
        <f>VLOOKUP($G102,[2]Comercial!$D$16:$Y$244,7,0)</f>
        <v>56.149416540000004</v>
      </c>
      <c r="R102" s="320">
        <f>VLOOKUP($G102,[2]Comercial!$D$16:$Y$244,8,0)</f>
        <v>77.623274422899883</v>
      </c>
      <c r="S102" s="320">
        <f>VLOOKUP($G102,[2]Comercial!$D$16:$Y$244,9,0)</f>
        <v>59.590948500000003</v>
      </c>
      <c r="T102" s="320">
        <f>VLOOKUP($G102,[2]Comercial!$D$16:$Y$244,10,0)</f>
        <v>79.600638638355179</v>
      </c>
      <c r="U102" s="320">
        <f>VLOOKUP($G102,[2]Comercial!$D$16:$Y$244,11,0)</f>
        <v>63.723591360000007</v>
      </c>
      <c r="V102" s="320">
        <f>VLOOKUP($G102,[2]Comercial!$D$16:$Y$244,12,0)</f>
        <v>84.93874059954949</v>
      </c>
      <c r="W102" s="320">
        <f>VLOOKUP($G102,[2]Comercial!$D$16:$Y$244,13,0)</f>
        <v>64.168629300000006</v>
      </c>
      <c r="X102" s="320">
        <f>VLOOKUP($G102,[2]Comercial!$D$16:$Y$244,14,0)</f>
        <v>85.512337786946205</v>
      </c>
      <c r="Y102" s="320">
        <f>VLOOKUP($G102,[2]Comercial!$D$16:$Y$244,15,0)</f>
        <v>66.490878240000015</v>
      </c>
      <c r="Z102" s="320">
        <f>VLOOKUP($G102,[2]Comercial!$D$16:$Y$244,16,0)</f>
        <v>88.501573600817807</v>
      </c>
      <c r="AA102" s="320">
        <f>VLOOKUP($G102,[2]Comercial!$D$16:$Y$244,17,0)</f>
        <v>55.47290976</v>
      </c>
      <c r="AB102" s="320">
        <f>VLOOKUP($G102,[2]Comercial!$D$16:$Y$244,18,0)</f>
        <v>76.688043486074676</v>
      </c>
      <c r="AC102" s="320">
        <f>VLOOKUP($G102,[2]Comercial!$D$16:$Y$244,19,0)</f>
        <v>55.809127619999998</v>
      </c>
      <c r="AD102" s="320">
        <f>VLOOKUP($G102,[2]Comercial!$D$16:$Y$244,20,0)</f>
        <v>77.152844953674389</v>
      </c>
    </row>
    <row r="103" spans="2:30" s="288" customFormat="1" x14ac:dyDescent="0.25">
      <c r="B103" s="233" t="s">
        <v>1108</v>
      </c>
      <c r="C103" s="233" t="s">
        <v>40</v>
      </c>
      <c r="D103" s="233" t="s">
        <v>832</v>
      </c>
      <c r="E103" s="295" t="s">
        <v>1090</v>
      </c>
      <c r="F103" s="246">
        <v>6033233</v>
      </c>
      <c r="G103" s="233">
        <v>7896641802478</v>
      </c>
      <c r="H103" s="223" t="s">
        <v>835</v>
      </c>
      <c r="I103" s="223" t="s">
        <v>876</v>
      </c>
      <c r="J103" s="223" t="s">
        <v>2</v>
      </c>
      <c r="K103" s="227">
        <v>60</v>
      </c>
      <c r="L103" s="234" t="s">
        <v>35</v>
      </c>
      <c r="M103" s="235">
        <v>5</v>
      </c>
      <c r="N103" s="279">
        <f>VLOOKUP(G103,[2]Comercial!$D$16:$Z$244,23,0)</f>
        <v>12.5</v>
      </c>
      <c r="O103" s="320">
        <f>VLOOKUP($G103,[2]Comercial!$D$16:$Y$244,5,0)</f>
        <v>114.46</v>
      </c>
      <c r="P103" s="320">
        <f>VLOOKUP($G103,[2]Comercial!$D$16:$Y$244,6,0)</f>
        <v>158.22999999999999</v>
      </c>
      <c r="Q103" s="320">
        <f>VLOOKUP($G103,[2]Comercial!$D$16:$Y$244,7,0)</f>
        <v>114.46</v>
      </c>
      <c r="R103" s="320">
        <f>VLOOKUP($G103,[2]Comercial!$D$16:$Y$244,8,0)</f>
        <v>158.22999999999999</v>
      </c>
      <c r="S103" s="320">
        <f>VLOOKUP($G103,[2]Comercial!$D$16:$Y$244,9,0)</f>
        <v>106.65</v>
      </c>
      <c r="T103" s="320">
        <f>VLOOKUP($G103,[2]Comercial!$D$16:$Y$244,10,0)</f>
        <v>147.43</v>
      </c>
      <c r="U103" s="320">
        <f>VLOOKUP($G103,[2]Comercial!$D$16:$Y$244,11,0)</f>
        <v>113.09</v>
      </c>
      <c r="V103" s="320">
        <f>VLOOKUP($G103,[2]Comercial!$D$16:$Y$244,12,0)</f>
        <v>156.33000000000001</v>
      </c>
      <c r="W103" s="320">
        <f>VLOOKUP($G103,[2]Comercial!$D$16:$Y$244,13,0)</f>
        <v>113.76625794</v>
      </c>
      <c r="X103" s="320">
        <f>VLOOKUP($G103,[2]Comercial!$D$16:$Y$244,14,0)</f>
        <v>157.27517762988728</v>
      </c>
      <c r="Y103" s="320">
        <f>VLOOKUP($G103,[2]Comercial!$D$16:$Y$244,15,0)</f>
        <v>117.32149999999999</v>
      </c>
      <c r="Z103" s="320">
        <f>VLOOKUP($G103,[2]Comercial!$D$16:$Y$244,16,0)</f>
        <v>162.19009121347935</v>
      </c>
      <c r="AA103" s="320">
        <f>VLOOKUP($G103,[2]Comercial!$D$16:$Y$244,17,0)</f>
        <v>113.09</v>
      </c>
      <c r="AB103" s="320">
        <f>VLOOKUP($G103,[2]Comercial!$D$16:$Y$244,18,0)</f>
        <v>156.33000000000001</v>
      </c>
      <c r="AC103" s="320">
        <f>VLOOKUP($G103,[2]Comercial!$D$16:$Y$244,19,0)</f>
        <v>113.76625794</v>
      </c>
      <c r="AD103" s="320">
        <f>VLOOKUP($G103,[2]Comercial!$D$16:$Y$244,20,0)</f>
        <v>157.27517762988728</v>
      </c>
    </row>
    <row r="104" spans="2:30" s="288" customFormat="1" x14ac:dyDescent="0.25">
      <c r="B104" s="233" t="s">
        <v>1108</v>
      </c>
      <c r="C104" s="233" t="s">
        <v>40</v>
      </c>
      <c r="D104" s="233" t="s">
        <v>832</v>
      </c>
      <c r="E104" s="295" t="s">
        <v>1090</v>
      </c>
      <c r="F104" s="246">
        <v>6046932</v>
      </c>
      <c r="G104" s="233">
        <v>7896641802232</v>
      </c>
      <c r="H104" s="223" t="s">
        <v>835</v>
      </c>
      <c r="I104" s="223" t="s">
        <v>874</v>
      </c>
      <c r="J104" s="223" t="s">
        <v>512</v>
      </c>
      <c r="K104" s="227">
        <v>60</v>
      </c>
      <c r="L104" s="234" t="s">
        <v>35</v>
      </c>
      <c r="M104" s="235">
        <v>5</v>
      </c>
      <c r="N104" s="279">
        <f>VLOOKUP(G104,[2]Comercial!$D$16:$Z$244,23,0)</f>
        <v>12.5</v>
      </c>
      <c r="O104" s="320">
        <f>VLOOKUP($G104,[2]Comercial!$D$16:$Y$244,5,0)</f>
        <v>201.71</v>
      </c>
      <c r="P104" s="320">
        <f>VLOOKUP($G104,[2]Comercial!$D$16:$Y$244,6,0)</f>
        <v>278.83999999999997</v>
      </c>
      <c r="Q104" s="320">
        <f>VLOOKUP($G104,[2]Comercial!$D$16:$Y$244,7,0)</f>
        <v>201.71</v>
      </c>
      <c r="R104" s="320">
        <f>VLOOKUP($G104,[2]Comercial!$D$16:$Y$244,8,0)</f>
        <v>278.83999999999997</v>
      </c>
      <c r="S104" s="320">
        <f>VLOOKUP($G104,[2]Comercial!$D$16:$Y$244,9,0)</f>
        <v>187.95</v>
      </c>
      <c r="T104" s="320">
        <f>VLOOKUP($G104,[2]Comercial!$D$16:$Y$244,10,0)</f>
        <v>259.81</v>
      </c>
      <c r="U104" s="320">
        <f>VLOOKUP($G104,[2]Comercial!$D$16:$Y$244,11,0)</f>
        <v>199.29</v>
      </c>
      <c r="V104" s="320">
        <f>VLOOKUP($G104,[2]Comercial!$D$16:$Y$244,12,0)</f>
        <v>275.49</v>
      </c>
      <c r="W104" s="320">
        <f>VLOOKUP($G104,[2]Comercial!$D$16:$Y$244,13,0)</f>
        <v>200.48743569000001</v>
      </c>
      <c r="X104" s="320">
        <f>VLOOKUP($G104,[2]Comercial!$D$16:$Y$244,14,0)</f>
        <v>277.16211846692789</v>
      </c>
      <c r="Y104" s="320">
        <f>VLOOKUP($G104,[2]Comercial!$D$16:$Y$244,15,0)</f>
        <v>206.75274999999999</v>
      </c>
      <c r="Z104" s="320">
        <f>VLOOKUP($G104,[2]Comercial!$D$16:$Y$244,16,0)</f>
        <v>285.82354795274262</v>
      </c>
      <c r="AA104" s="320">
        <f>VLOOKUP($G104,[2]Comercial!$D$16:$Y$244,17,0)</f>
        <v>199.29</v>
      </c>
      <c r="AB104" s="320">
        <f>VLOOKUP($G104,[2]Comercial!$D$16:$Y$244,18,0)</f>
        <v>275.49</v>
      </c>
      <c r="AC104" s="320">
        <f>VLOOKUP($G104,[2]Comercial!$D$16:$Y$244,19,0)</f>
        <v>200.48743569000001</v>
      </c>
      <c r="AD104" s="320">
        <f>VLOOKUP($G104,[2]Comercial!$D$16:$Y$244,20,0)</f>
        <v>277.16211846692789</v>
      </c>
    </row>
    <row r="105" spans="2:30" s="288" customFormat="1" x14ac:dyDescent="0.25">
      <c r="B105" s="233" t="s">
        <v>1108</v>
      </c>
      <c r="C105" s="233" t="s">
        <v>33</v>
      </c>
      <c r="D105" s="233" t="s">
        <v>832</v>
      </c>
      <c r="E105" s="295" t="s">
        <v>1090</v>
      </c>
      <c r="F105" s="233">
        <v>6048459</v>
      </c>
      <c r="G105" s="233">
        <v>7896641808432</v>
      </c>
      <c r="H105" s="223" t="s">
        <v>839</v>
      </c>
      <c r="I105" s="223" t="s">
        <v>906</v>
      </c>
      <c r="J105" s="223" t="s">
        <v>119</v>
      </c>
      <c r="K105" s="227">
        <v>60</v>
      </c>
      <c r="L105" s="234" t="s">
        <v>35</v>
      </c>
      <c r="M105" s="235">
        <v>5</v>
      </c>
      <c r="N105" s="279">
        <f>VLOOKUP(G105,[2]Comercial!$D$16:$Z$244,23,0)</f>
        <v>12.5</v>
      </c>
      <c r="O105" s="320">
        <f>VLOOKUP($G105,[2]Comercial!$D$16:$Y$244,5,0)</f>
        <v>184.46</v>
      </c>
      <c r="P105" s="320">
        <f>VLOOKUP($G105,[2]Comercial!$D$16:$Y$244,6,0)</f>
        <v>245.75759715525521</v>
      </c>
      <c r="Q105" s="320">
        <f>VLOOKUP($G105,[2]Comercial!$D$16:$Y$244,7,0)</f>
        <v>160.28042982000002</v>
      </c>
      <c r="R105" s="320">
        <f>VLOOKUP($G105,[2]Comercial!$D$16:$Y$244,8,0)</f>
        <v>221.57829155134806</v>
      </c>
      <c r="S105" s="320">
        <f>VLOOKUP($G105,[2]Comercial!$D$16:$Y$244,9,0)</f>
        <v>170.1044005</v>
      </c>
      <c r="T105" s="320">
        <f>VLOOKUP($G105,[2]Comercial!$D$16:$Y$244,10,0)</f>
        <v>227.22274533009897</v>
      </c>
      <c r="U105" s="320">
        <f>VLOOKUP($G105,[2]Comercial!$D$16:$Y$244,11,0)</f>
        <v>181.90117088</v>
      </c>
      <c r="V105" s="320">
        <f>VLOOKUP($G105,[2]Comercial!$D$16:$Y$244,12,0)</f>
        <v>242.46053994108473</v>
      </c>
      <c r="W105" s="320">
        <f>VLOOKUP($G105,[2]Comercial!$D$16:$Y$244,13,0)</f>
        <v>183.17154690000001</v>
      </c>
      <c r="X105" s="320">
        <f>VLOOKUP($G105,[2]Comercial!$D$16:$Y$244,14,0)</f>
        <v>244.097892729497</v>
      </c>
      <c r="Y105" s="320">
        <f>VLOOKUP($G105,[2]Comercial!$D$16:$Y$244,15,0)</f>
        <v>189.80048592000003</v>
      </c>
      <c r="Z105" s="320">
        <f>VLOOKUP($G105,[2]Comercial!$D$16:$Y$244,16,0)</f>
        <v>252.63076859187331</v>
      </c>
      <c r="AA105" s="320">
        <f>VLOOKUP($G105,[2]Comercial!$D$16:$Y$244,17,0)</f>
        <v>158.34931808000002</v>
      </c>
      <c r="AB105" s="320">
        <f>VLOOKUP($G105,[2]Comercial!$D$16:$Y$244,18,0)</f>
        <v>218.9086428573404</v>
      </c>
      <c r="AC105" s="320">
        <f>VLOOKUP($G105,[2]Comercial!$D$16:$Y$244,19,0)</f>
        <v>159.30906346</v>
      </c>
      <c r="AD105" s="320">
        <f>VLOOKUP($G105,[2]Comercial!$D$16:$Y$244,20,0)</f>
        <v>220.23543454278519</v>
      </c>
    </row>
    <row r="106" spans="2:30" s="288" customFormat="1" x14ac:dyDescent="0.25">
      <c r="B106" s="233" t="s">
        <v>1108</v>
      </c>
      <c r="C106" s="233" t="s">
        <v>33</v>
      </c>
      <c r="D106" s="233" t="s">
        <v>832</v>
      </c>
      <c r="E106" s="295" t="s">
        <v>1090</v>
      </c>
      <c r="F106" s="233">
        <v>6033419</v>
      </c>
      <c r="G106" s="233">
        <v>7896641807763</v>
      </c>
      <c r="H106" s="223" t="s">
        <v>835</v>
      </c>
      <c r="I106" s="223" t="s">
        <v>1100</v>
      </c>
      <c r="J106" s="223" t="s">
        <v>1099</v>
      </c>
      <c r="K106" s="227">
        <v>60</v>
      </c>
      <c r="L106" s="234" t="s">
        <v>35</v>
      </c>
      <c r="M106" s="235">
        <v>5</v>
      </c>
      <c r="N106" s="279">
        <f>VLOOKUP(G106,[2]Comercial!$D$16:$Z$244,23,0)</f>
        <v>12.5</v>
      </c>
      <c r="O106" s="320">
        <f>VLOOKUP($G106,[2]Comercial!$D$16:$Y$244,5,0)</f>
        <v>33.22</v>
      </c>
      <c r="P106" s="320">
        <f>VLOOKUP($G106,[2]Comercial!$D$16:$Y$244,6,0)</f>
        <v>44.26</v>
      </c>
      <c r="Q106" s="320">
        <f>VLOOKUP($G106,[2]Comercial!$D$16:$Y$244,7,0)</f>
        <v>28.86542274</v>
      </c>
      <c r="R106" s="320">
        <f>VLOOKUP($G106,[2]Comercial!$D$16:$Y$244,8,0)</f>
        <v>39.904753579831841</v>
      </c>
      <c r="S106" s="320">
        <f>VLOOKUP($G106,[2]Comercial!$D$16:$Y$244,9,0)</f>
        <v>30.64</v>
      </c>
      <c r="T106" s="320">
        <f>VLOOKUP($G106,[2]Comercial!$D$16:$Y$244,10,0)</f>
        <v>40.93</v>
      </c>
      <c r="U106" s="320">
        <f>VLOOKUP($G106,[2]Comercial!$D$16:$Y$244,11,0)</f>
        <v>32.76</v>
      </c>
      <c r="V106" s="320">
        <f>VLOOKUP($G106,[2]Comercial!$D$16:$Y$244,12,0)</f>
        <v>43.67</v>
      </c>
      <c r="W106" s="320">
        <f>VLOOKUP($G106,[2]Comercial!$D$16:$Y$244,13,0)</f>
        <v>32.987958299999995</v>
      </c>
      <c r="X106" s="320">
        <f>VLOOKUP($G106,[2]Comercial!$D$16:$Y$244,14,0)</f>
        <v>43.960381635443397</v>
      </c>
      <c r="Y106" s="320">
        <f>VLOOKUP($G106,[2]Comercial!$D$16:$Y$244,15,0)</f>
        <v>34.181785439999999</v>
      </c>
      <c r="Z106" s="320">
        <f>VLOOKUP($G106,[2]Comercial!$D$16:$Y$244,16,0)</f>
        <v>45.497094939943779</v>
      </c>
      <c r="AA106" s="320">
        <f>VLOOKUP($G106,[2]Comercial!$D$16:$Y$244,17,0)</f>
        <v>28.52</v>
      </c>
      <c r="AB106" s="320">
        <f>VLOOKUP($G106,[2]Comercial!$D$16:$Y$244,18,0)</f>
        <v>39.42</v>
      </c>
      <c r="AC106" s="320">
        <f>VLOOKUP($G106,[2]Comercial!$D$16:$Y$244,19,0)</f>
        <v>28.690486219999997</v>
      </c>
      <c r="AD106" s="320">
        <f>VLOOKUP($G106,[2]Comercial!$D$16:$Y$244,20,0)</f>
        <v>39.662914103390023</v>
      </c>
    </row>
    <row r="107" spans="2:30" s="288" customFormat="1" x14ac:dyDescent="0.25">
      <c r="B107" s="233" t="s">
        <v>1108</v>
      </c>
      <c r="C107" s="233" t="s">
        <v>33</v>
      </c>
      <c r="D107" s="233" t="s">
        <v>832</v>
      </c>
      <c r="E107" s="295" t="s">
        <v>1105</v>
      </c>
      <c r="F107" s="233">
        <v>6061222</v>
      </c>
      <c r="G107" s="233">
        <v>7896641809170</v>
      </c>
      <c r="H107" s="223">
        <v>30049069</v>
      </c>
      <c r="I107" s="223" t="s">
        <v>1093</v>
      </c>
      <c r="J107" s="223" t="s">
        <v>1094</v>
      </c>
      <c r="K107" s="227">
        <v>60</v>
      </c>
      <c r="L107" s="234" t="s">
        <v>35</v>
      </c>
      <c r="M107" s="235">
        <v>5</v>
      </c>
      <c r="N107" s="279">
        <f>VLOOKUP(G107,[2]Comercial!$D$16:$Z$244,23,0)</f>
        <v>12.5</v>
      </c>
      <c r="O107" s="320">
        <f>VLOOKUP($G107,[2]Comercial!$D$16:$Y$244,5,0)</f>
        <v>60.2</v>
      </c>
      <c r="P107" s="320">
        <f>VLOOKUP($G107,[2]Comercial!$D$16:$Y$244,6,0)</f>
        <v>80.204962315658491</v>
      </c>
      <c r="Q107" s="320">
        <f>VLOOKUP($G107,[2]Comercial!$D$16:$Y$244,7,0)</f>
        <v>52.308803400000002</v>
      </c>
      <c r="R107" s="320">
        <f>VLOOKUP($G107,[2]Comercial!$D$16:$Y$244,8,0)</f>
        <v>72.313852062187749</v>
      </c>
      <c r="S107" s="320">
        <f>VLOOKUP($G107,[2]Comercial!$D$16:$Y$244,9,0)</f>
        <v>55.514935000000001</v>
      </c>
      <c r="T107" s="320">
        <f>VLOOKUP($G107,[2]Comercial!$D$16:$Y$244,10,0)</f>
        <v>74.155964810104948</v>
      </c>
      <c r="U107" s="320">
        <f>VLOOKUP($G107,[2]Comercial!$D$16:$Y$244,11,0)</f>
        <v>59.3649056</v>
      </c>
      <c r="V107" s="320">
        <f>VLOOKUP($G107,[2]Comercial!$D$16:$Y$244,12,0)</f>
        <v>79.128941258014208</v>
      </c>
      <c r="W107" s="320">
        <f>VLOOKUP($G107,[2]Comercial!$D$16:$Y$244,13,0)</f>
        <v>59.779502999999998</v>
      </c>
      <c r="X107" s="320">
        <f>VLOOKUP($G107,[2]Comercial!$D$16:$Y$244,14,0)</f>
        <v>79.663304468804711</v>
      </c>
      <c r="Y107" s="320">
        <f>VLOOKUP($G107,[2]Comercial!$D$16:$Y$244,15,0)</f>
        <v>61.942910400000009</v>
      </c>
      <c r="Z107" s="320">
        <f>VLOOKUP($G107,[2]Comercial!$D$16:$Y$244,16,0)</f>
        <v>82.44807692307694</v>
      </c>
      <c r="AA107" s="320">
        <f>VLOOKUP($G107,[2]Comercial!$D$16:$Y$244,17,0)</f>
        <v>51.678569600000003</v>
      </c>
      <c r="AB107" s="320">
        <f>VLOOKUP($G107,[2]Comercial!$D$16:$Y$244,18,0)</f>
        <v>71.442590805659165</v>
      </c>
      <c r="AC107" s="320">
        <f>VLOOKUP($G107,[2]Comercial!$D$16:$Y$244,19,0)</f>
        <v>51.991790199999997</v>
      </c>
      <c r="AD107" s="320">
        <f>VLOOKUP($G107,[2]Comercial!$D$16:$Y$244,20,0)</f>
        <v>71.875599910417804</v>
      </c>
    </row>
    <row r="108" spans="2:30" s="288" customFormat="1" x14ac:dyDescent="0.25">
      <c r="B108" s="233" t="s">
        <v>1108</v>
      </c>
      <c r="C108" s="233" t="s">
        <v>33</v>
      </c>
      <c r="D108" s="233" t="s">
        <v>832</v>
      </c>
      <c r="E108" s="295" t="s">
        <v>1105</v>
      </c>
      <c r="F108" s="233">
        <v>6061217</v>
      </c>
      <c r="G108" s="233">
        <v>7896641809149</v>
      </c>
      <c r="H108" s="223">
        <v>30049069</v>
      </c>
      <c r="I108" s="223" t="s">
        <v>1095</v>
      </c>
      <c r="J108" s="223" t="s">
        <v>1096</v>
      </c>
      <c r="K108" s="227">
        <v>60</v>
      </c>
      <c r="L108" s="234" t="s">
        <v>35</v>
      </c>
      <c r="M108" s="235">
        <v>5</v>
      </c>
      <c r="N108" s="279">
        <f>VLOOKUP(G108,[2]Comercial!$D$16:$Z$244,23,0)</f>
        <v>12.5</v>
      </c>
      <c r="O108" s="320">
        <f>VLOOKUP($G108,[2]Comercial!$D$16:$Y$244,5,0)</f>
        <v>60.2</v>
      </c>
      <c r="P108" s="320">
        <f>VLOOKUP($G108,[2]Comercial!$D$16:$Y$244,6,0)</f>
        <v>80.204962315658491</v>
      </c>
      <c r="Q108" s="320">
        <f>VLOOKUP($G108,[2]Comercial!$D$16:$Y$244,7,0)</f>
        <v>52.308803400000002</v>
      </c>
      <c r="R108" s="320">
        <f>VLOOKUP($G108,[2]Comercial!$D$16:$Y$244,8,0)</f>
        <v>72.313852062187749</v>
      </c>
      <c r="S108" s="320">
        <f>VLOOKUP($G108,[2]Comercial!$D$16:$Y$244,9,0)</f>
        <v>55.514935000000001</v>
      </c>
      <c r="T108" s="320">
        <f>VLOOKUP($G108,[2]Comercial!$D$16:$Y$244,10,0)</f>
        <v>74.155964810104948</v>
      </c>
      <c r="U108" s="320">
        <f>VLOOKUP($G108,[2]Comercial!$D$16:$Y$244,11,0)</f>
        <v>59.3649056</v>
      </c>
      <c r="V108" s="320">
        <f>VLOOKUP($G108,[2]Comercial!$D$16:$Y$244,12,0)</f>
        <v>79.128941258014208</v>
      </c>
      <c r="W108" s="320">
        <f>VLOOKUP($G108,[2]Comercial!$D$16:$Y$244,13,0)</f>
        <v>59.779502999999998</v>
      </c>
      <c r="X108" s="320">
        <f>VLOOKUP($G108,[2]Comercial!$D$16:$Y$244,14,0)</f>
        <v>79.663304468804711</v>
      </c>
      <c r="Y108" s="320">
        <f>VLOOKUP($G108,[2]Comercial!$D$16:$Y$244,15,0)</f>
        <v>61.942910400000009</v>
      </c>
      <c r="Z108" s="320">
        <f>VLOOKUP($G108,[2]Comercial!$D$16:$Y$244,16,0)</f>
        <v>82.44807692307694</v>
      </c>
      <c r="AA108" s="320">
        <f>VLOOKUP($G108,[2]Comercial!$D$16:$Y$244,17,0)</f>
        <v>51.678569600000003</v>
      </c>
      <c r="AB108" s="320">
        <f>VLOOKUP($G108,[2]Comercial!$D$16:$Y$244,18,0)</f>
        <v>71.442590805659165</v>
      </c>
      <c r="AC108" s="320">
        <f>VLOOKUP($G108,[2]Comercial!$D$16:$Y$244,19,0)</f>
        <v>51.991790199999997</v>
      </c>
      <c r="AD108" s="320">
        <f>VLOOKUP($G108,[2]Comercial!$D$16:$Y$244,20,0)</f>
        <v>71.875599910417804</v>
      </c>
    </row>
    <row r="109" spans="2:30" s="288" customFormat="1" x14ac:dyDescent="0.25">
      <c r="B109" s="233" t="s">
        <v>1108</v>
      </c>
      <c r="C109" s="233" t="s">
        <v>33</v>
      </c>
      <c r="D109" s="233" t="s">
        <v>832</v>
      </c>
      <c r="E109" s="295" t="s">
        <v>1105</v>
      </c>
      <c r="F109" s="233">
        <v>6061211</v>
      </c>
      <c r="G109" s="233">
        <v>7896641809118</v>
      </c>
      <c r="H109" s="223">
        <v>30049069</v>
      </c>
      <c r="I109" s="223" t="s">
        <v>1097</v>
      </c>
      <c r="J109" s="223" t="s">
        <v>1098</v>
      </c>
      <c r="K109" s="227">
        <v>60</v>
      </c>
      <c r="L109" s="234" t="s">
        <v>35</v>
      </c>
      <c r="M109" s="235">
        <v>5</v>
      </c>
      <c r="N109" s="279">
        <f>VLOOKUP(G109,[2]Comercial!$D$16:$Z$244,23,0)</f>
        <v>12.5</v>
      </c>
      <c r="O109" s="320">
        <f>VLOOKUP($G109,[2]Comercial!$D$16:$Y$244,5,0)</f>
        <v>39</v>
      </c>
      <c r="P109" s="320">
        <f>VLOOKUP($G109,[2]Comercial!$D$16:$Y$244,6,0)</f>
        <v>51.960025420443202</v>
      </c>
      <c r="Q109" s="320">
        <f>VLOOKUP($G109,[2]Comercial!$D$16:$Y$244,7,0)</f>
        <v>33.887763</v>
      </c>
      <c r="R109" s="320">
        <f>VLOOKUP($G109,[2]Comercial!$D$16:$Y$244,8,0)</f>
        <v>46.847844359224617</v>
      </c>
      <c r="S109" s="320">
        <f>VLOOKUP($G109,[2]Comercial!$D$16:$Y$244,9,0)</f>
        <v>35.964824999999998</v>
      </c>
      <c r="T109" s="320">
        <f>VLOOKUP($G109,[2]Comercial!$D$16:$Y$244,10,0)</f>
        <v>48.04123966103144</v>
      </c>
      <c r="U109" s="320">
        <f>VLOOKUP($G109,[2]Comercial!$D$16:$Y$244,11,0)</f>
        <v>38.458992000000002</v>
      </c>
      <c r="V109" s="320">
        <f>VLOOKUP($G109,[2]Comercial!$D$16:$Y$244,12,0)</f>
        <v>51.262935366487618</v>
      </c>
      <c r="W109" s="320">
        <f>VLOOKUP($G109,[2]Comercial!$D$16:$Y$244,13,0)</f>
        <v>38.727584999999998</v>
      </c>
      <c r="X109" s="320">
        <f>VLOOKUP($G109,[2]Comercial!$D$16:$Y$244,14,0)</f>
        <v>51.609117513013018</v>
      </c>
      <c r="Y109" s="320">
        <f>VLOOKUP($G109,[2]Comercial!$D$16:$Y$244,15,0)</f>
        <v>40.129128000000001</v>
      </c>
      <c r="Z109" s="320">
        <f>VLOOKUP($G109,[2]Comercial!$D$16:$Y$244,16,0)</f>
        <v>53.413205980066451</v>
      </c>
      <c r="AA109" s="320">
        <f>VLOOKUP($G109,[2]Comercial!$D$16:$Y$244,17,0)</f>
        <v>33.479472000000001</v>
      </c>
      <c r="AB109" s="320">
        <f>VLOOKUP($G109,[2]Comercial!$D$16:$Y$244,18,0)</f>
        <v>46.283406003666236</v>
      </c>
      <c r="AC109" s="320">
        <f>VLOOKUP($G109,[2]Comercial!$D$16:$Y$244,19,0)</f>
        <v>33.682389000000001</v>
      </c>
      <c r="AD109" s="320">
        <f>VLOOKUP($G109,[2]Comercial!$D$16:$Y$244,20,0)</f>
        <v>46.563926852264025</v>
      </c>
    </row>
    <row r="110" spans="2:30" s="288" customFormat="1" x14ac:dyDescent="0.25">
      <c r="B110" s="233" t="s">
        <v>1108</v>
      </c>
      <c r="C110" s="233" t="s">
        <v>40</v>
      </c>
      <c r="D110" s="233" t="s">
        <v>832</v>
      </c>
      <c r="E110" s="295" t="s">
        <v>1091</v>
      </c>
      <c r="F110" s="233">
        <v>6033276</v>
      </c>
      <c r="G110" s="233">
        <v>7896641802997</v>
      </c>
      <c r="H110" s="223" t="s">
        <v>834</v>
      </c>
      <c r="I110" s="223" t="s">
        <v>879</v>
      </c>
      <c r="J110" s="223" t="s">
        <v>100</v>
      </c>
      <c r="K110" s="227">
        <v>72</v>
      </c>
      <c r="L110" s="234" t="s">
        <v>35</v>
      </c>
      <c r="M110" s="235">
        <v>5</v>
      </c>
      <c r="N110" s="279">
        <f>VLOOKUP(G110,[2]Comercial!$D$16:$Z$244,23,0)</f>
        <v>12.5</v>
      </c>
      <c r="O110" s="320">
        <f>VLOOKUP($G110,[2]Comercial!$D$16:$Y$244,5,0)</f>
        <v>81.569999999999993</v>
      </c>
      <c r="P110" s="320">
        <f>VLOOKUP($G110,[2]Comercial!$D$16:$Y$244,6,0)</f>
        <v>112.76</v>
      </c>
      <c r="Q110" s="320">
        <f>VLOOKUP($G110,[2]Comercial!$D$16:$Y$244,7,0)</f>
        <v>81.569999999999993</v>
      </c>
      <c r="R110" s="320">
        <f>VLOOKUP($G110,[2]Comercial!$D$16:$Y$244,8,0)</f>
        <v>112.76</v>
      </c>
      <c r="S110" s="320">
        <f>VLOOKUP($G110,[2]Comercial!$D$16:$Y$244,9,0)</f>
        <v>76.010000000000005</v>
      </c>
      <c r="T110" s="320">
        <f>VLOOKUP($G110,[2]Comercial!$D$16:$Y$244,10,0)</f>
        <v>105.07</v>
      </c>
      <c r="U110" s="320">
        <f>VLOOKUP($G110,[2]Comercial!$D$16:$Y$244,11,0)</f>
        <v>80.59</v>
      </c>
      <c r="V110" s="320">
        <f>VLOOKUP($G110,[2]Comercial!$D$16:$Y$244,12,0)</f>
        <v>111.4</v>
      </c>
      <c r="W110" s="320">
        <f>VLOOKUP($G110,[2]Comercial!$D$16:$Y$244,13,0)</f>
        <v>81.075604229999996</v>
      </c>
      <c r="X110" s="320">
        <f>VLOOKUP($G110,[2]Comercial!$D$16:$Y$244,14,0)</f>
        <v>112.08226663699027</v>
      </c>
      <c r="Y110" s="320">
        <f>VLOOKUP($G110,[2]Comercial!$D$16:$Y$244,15,0)</f>
        <v>83.609249999999989</v>
      </c>
      <c r="Z110" s="320">
        <f>VLOOKUP($G110,[2]Comercial!$D$16:$Y$244,16,0)</f>
        <v>115.58488328047798</v>
      </c>
      <c r="AA110" s="320">
        <f>VLOOKUP($G110,[2]Comercial!$D$16:$Y$244,17,0)</f>
        <v>80.59</v>
      </c>
      <c r="AB110" s="320">
        <f>VLOOKUP($G110,[2]Comercial!$D$16:$Y$244,18,0)</f>
        <v>111.4</v>
      </c>
      <c r="AC110" s="320">
        <f>VLOOKUP($G110,[2]Comercial!$D$16:$Y$244,19,0)</f>
        <v>81.075604229999996</v>
      </c>
      <c r="AD110" s="320">
        <f>VLOOKUP($G110,[2]Comercial!$D$16:$Y$244,20,0)</f>
        <v>112.08226663699027</v>
      </c>
    </row>
    <row r="111" spans="2:30" s="288" customFormat="1" x14ac:dyDescent="0.25">
      <c r="B111" s="233" t="s">
        <v>1108</v>
      </c>
      <c r="C111" s="233" t="s">
        <v>40</v>
      </c>
      <c r="D111" s="233" t="s">
        <v>832</v>
      </c>
      <c r="E111" s="295" t="s">
        <v>1090</v>
      </c>
      <c r="F111" s="233">
        <v>6033277</v>
      </c>
      <c r="G111" s="233">
        <v>7896641802980</v>
      </c>
      <c r="H111" s="223" t="s">
        <v>834</v>
      </c>
      <c r="I111" s="223" t="s">
        <v>878</v>
      </c>
      <c r="J111" s="223" t="s">
        <v>102</v>
      </c>
      <c r="K111" s="227">
        <v>72</v>
      </c>
      <c r="L111" s="234" t="s">
        <v>35</v>
      </c>
      <c r="M111" s="235">
        <v>5</v>
      </c>
      <c r="N111" s="279">
        <f>VLOOKUP(G111,[2]Comercial!$D$16:$Z$244,23,0)</f>
        <v>12.5</v>
      </c>
      <c r="O111" s="320">
        <f>VLOOKUP($G111,[2]Comercial!$D$16:$Y$244,5,0)</f>
        <v>129.49</v>
      </c>
      <c r="P111" s="320">
        <f>VLOOKUP($G111,[2]Comercial!$D$16:$Y$244,6,0)</f>
        <v>179</v>
      </c>
      <c r="Q111" s="320">
        <f>VLOOKUP($G111,[2]Comercial!$D$16:$Y$244,7,0)</f>
        <v>129.49</v>
      </c>
      <c r="R111" s="320">
        <f>VLOOKUP($G111,[2]Comercial!$D$16:$Y$244,8,0)</f>
        <v>179</v>
      </c>
      <c r="S111" s="320">
        <f>VLOOKUP($G111,[2]Comercial!$D$16:$Y$244,9,0)</f>
        <v>120.66</v>
      </c>
      <c r="T111" s="320">
        <f>VLOOKUP($G111,[2]Comercial!$D$16:$Y$244,10,0)</f>
        <v>166.8</v>
      </c>
      <c r="U111" s="320">
        <f>VLOOKUP($G111,[2]Comercial!$D$16:$Y$244,11,0)</f>
        <v>127.94</v>
      </c>
      <c r="V111" s="320">
        <f>VLOOKUP($G111,[2]Comercial!$D$16:$Y$244,12,0)</f>
        <v>176.86</v>
      </c>
      <c r="W111" s="320">
        <f>VLOOKUP($G111,[2]Comercial!$D$16:$Y$244,13,0)</f>
        <v>128.70516111000001</v>
      </c>
      <c r="X111" s="320">
        <f>VLOOKUP($G111,[2]Comercial!$D$16:$Y$244,14,0)</f>
        <v>177.92733488811905</v>
      </c>
      <c r="Y111" s="320">
        <f>VLOOKUP($G111,[2]Comercial!$D$16:$Y$244,15,0)</f>
        <v>132.72725</v>
      </c>
      <c r="Z111" s="320">
        <f>VLOOKUP($G111,[2]Comercial!$D$16:$Y$244,16,0)</f>
        <v>183.48763682713124</v>
      </c>
      <c r="AA111" s="320">
        <f>VLOOKUP($G111,[2]Comercial!$D$16:$Y$244,17,0)</f>
        <v>127.94</v>
      </c>
      <c r="AB111" s="320">
        <f>VLOOKUP($G111,[2]Comercial!$D$16:$Y$244,18,0)</f>
        <v>176.86</v>
      </c>
      <c r="AC111" s="320">
        <f>VLOOKUP($G111,[2]Comercial!$D$16:$Y$244,19,0)</f>
        <v>128.70516111000001</v>
      </c>
      <c r="AD111" s="320">
        <f>VLOOKUP($G111,[2]Comercial!$D$16:$Y$244,20,0)</f>
        <v>177.92733488811905</v>
      </c>
    </row>
    <row r="112" spans="2:30" s="288" customFormat="1" x14ac:dyDescent="0.25">
      <c r="B112" s="233" t="s">
        <v>1108</v>
      </c>
      <c r="C112" s="233" t="s">
        <v>33</v>
      </c>
      <c r="D112" s="233" t="s">
        <v>832</v>
      </c>
      <c r="E112" s="295" t="s">
        <v>1091</v>
      </c>
      <c r="F112" s="233">
        <v>6033358</v>
      </c>
      <c r="G112" s="233">
        <v>7896641806407</v>
      </c>
      <c r="H112" s="223" t="s">
        <v>835</v>
      </c>
      <c r="I112" s="223" t="s">
        <v>897</v>
      </c>
      <c r="J112" s="223" t="s">
        <v>113</v>
      </c>
      <c r="K112" s="227">
        <v>72</v>
      </c>
      <c r="L112" s="234" t="s">
        <v>35</v>
      </c>
      <c r="M112" s="235">
        <v>5</v>
      </c>
      <c r="N112" s="279">
        <f>VLOOKUP(G112,[2]Comercial!$D$16:$Z$244,23,0)</f>
        <v>12.5</v>
      </c>
      <c r="O112" s="320">
        <f>VLOOKUP($G112,[2]Comercial!$D$16:$Y$244,5,0)</f>
        <v>54.08</v>
      </c>
      <c r="P112" s="320">
        <f>VLOOKUP($G112,[2]Comercial!$D$16:$Y$244,6,0)</f>
        <v>72.051235249681241</v>
      </c>
      <c r="Q112" s="320">
        <f>VLOOKUP($G112,[2]Comercial!$D$16:$Y$244,7,0)</f>
        <v>46.991031360000001</v>
      </c>
      <c r="R112" s="320">
        <f>VLOOKUP($G112,[2]Comercial!$D$16:$Y$244,8,0)</f>
        <v>64.962344178124809</v>
      </c>
      <c r="S112" s="320">
        <f>VLOOKUP($G112,[2]Comercial!$D$16:$Y$244,9,0)</f>
        <v>49.87</v>
      </c>
      <c r="T112" s="320">
        <f>VLOOKUP($G112,[2]Comercial!$D$16:$Y$244,10,0)</f>
        <v>66.615550663617512</v>
      </c>
      <c r="U112" s="320">
        <f>VLOOKUP($G112,[2]Comercial!$D$16:$Y$244,11,0)</f>
        <v>53.33</v>
      </c>
      <c r="V112" s="320">
        <f>VLOOKUP($G112,[2]Comercial!$D$16:$Y$244,12,0)</f>
        <v>71.084867307359076</v>
      </c>
      <c r="W112" s="320">
        <f>VLOOKUP($G112,[2]Comercial!$D$16:$Y$244,13,0)</f>
        <v>53.702251199999999</v>
      </c>
      <c r="X112" s="320">
        <f>VLOOKUP($G112,[2]Comercial!$D$16:$Y$244,14,0)</f>
        <v>71.564642951378062</v>
      </c>
      <c r="Y112" s="320">
        <f>VLOOKUP($G112,[2]Comercial!$D$16:$Y$244,15,0)</f>
        <v>55.64572416</v>
      </c>
      <c r="Z112" s="320">
        <f>VLOOKUP($G112,[2]Comercial!$D$16:$Y$244,16,0)</f>
        <v>74.066312292358802</v>
      </c>
      <c r="AA112" s="320">
        <f>VLOOKUP($G112,[2]Comercial!$D$16:$Y$244,17,0)</f>
        <v>46.42</v>
      </c>
      <c r="AB112" s="320">
        <f>VLOOKUP($G112,[2]Comercial!$D$16:$Y$244,18,0)</f>
        <v>64.172926821850325</v>
      </c>
      <c r="AC112" s="320">
        <f>VLOOKUP($G112,[2]Comercial!$D$16:$Y$244,19,0)</f>
        <v>46.706246079999993</v>
      </c>
      <c r="AD112" s="320">
        <f>VLOOKUP($G112,[2]Comercial!$D$16:$Y$244,20,0)</f>
        <v>64.568645235139442</v>
      </c>
    </row>
    <row r="113" spans="2:30" s="288" customFormat="1" x14ac:dyDescent="0.25">
      <c r="B113" s="233" t="s">
        <v>1108</v>
      </c>
      <c r="C113" s="233" t="s">
        <v>33</v>
      </c>
      <c r="D113" s="233" t="s">
        <v>832</v>
      </c>
      <c r="E113" s="295" t="s">
        <v>1090</v>
      </c>
      <c r="F113" s="233">
        <v>6033337</v>
      </c>
      <c r="G113" s="233">
        <v>7896641805943</v>
      </c>
      <c r="H113" s="223" t="s">
        <v>834</v>
      </c>
      <c r="I113" s="223" t="s">
        <v>895</v>
      </c>
      <c r="J113" s="223" t="s">
        <v>83</v>
      </c>
      <c r="K113" s="227">
        <v>77</v>
      </c>
      <c r="L113" s="234" t="s">
        <v>35</v>
      </c>
      <c r="M113" s="235">
        <v>5</v>
      </c>
      <c r="N113" s="279">
        <f>VLOOKUP(G113,[2]Comercial!$D$16:$Z$244,23,0)</f>
        <v>12.5</v>
      </c>
      <c r="O113" s="320">
        <f>VLOOKUP($G113,[2]Comercial!$D$16:$Y$244,5,0)</f>
        <v>13.08</v>
      </c>
      <c r="P113" s="320">
        <f>VLOOKUP($G113,[2]Comercial!$D$16:$Y$244,6,0)</f>
        <v>17.43</v>
      </c>
      <c r="Q113" s="320">
        <f>VLOOKUP($G113,[2]Comercial!$D$16:$Y$244,7,0)</f>
        <v>11.36543436</v>
      </c>
      <c r="R113" s="320">
        <f>VLOOKUP($G113,[2]Comercial!$D$16:$Y$244,8,0)</f>
        <v>15.712046262016873</v>
      </c>
      <c r="S113" s="320">
        <f>VLOOKUP($G113,[2]Comercial!$D$16:$Y$244,9,0)</f>
        <v>12.06</v>
      </c>
      <c r="T113" s="320">
        <f>VLOOKUP($G113,[2]Comercial!$D$16:$Y$244,10,0)</f>
        <v>16.11</v>
      </c>
      <c r="U113" s="320">
        <f>VLOOKUP($G113,[2]Comercial!$D$16:$Y$244,11,0)</f>
        <v>12.9</v>
      </c>
      <c r="V113" s="320">
        <f>VLOOKUP($G113,[2]Comercial!$D$16:$Y$244,12,0)</f>
        <v>17.2</v>
      </c>
      <c r="W113" s="320">
        <f>VLOOKUP($G113,[2]Comercial!$D$16:$Y$244,13,0)</f>
        <v>12.9886362</v>
      </c>
      <c r="X113" s="320">
        <f>VLOOKUP($G113,[2]Comercial!$D$16:$Y$244,14,0)</f>
        <v>17.30890402744129</v>
      </c>
      <c r="Y113" s="320">
        <f>VLOOKUP($G113,[2]Comercial!$D$16:$Y$244,15,0)</f>
        <v>13.458692160000002</v>
      </c>
      <c r="Z113" s="320">
        <f>VLOOKUP($G113,[2]Comercial!$D$16:$Y$244,16,0)</f>
        <v>17.913967544083825</v>
      </c>
      <c r="AA113" s="320">
        <f>VLOOKUP($G113,[2]Comercial!$D$16:$Y$244,17,0)</f>
        <v>11.23</v>
      </c>
      <c r="AB113" s="320">
        <f>VLOOKUP($G113,[2]Comercial!$D$16:$Y$244,18,0)</f>
        <v>15.52</v>
      </c>
      <c r="AC113" s="320">
        <f>VLOOKUP($G113,[2]Comercial!$D$16:$Y$244,19,0)</f>
        <v>11.296555079999999</v>
      </c>
      <c r="AD113" s="320">
        <f>VLOOKUP($G113,[2]Comercial!$D$16:$Y$244,20,0)</f>
        <v>15.616824698143935</v>
      </c>
    </row>
    <row r="114" spans="2:30" s="288" customFormat="1" x14ac:dyDescent="0.25">
      <c r="B114" s="233" t="s">
        <v>1108</v>
      </c>
      <c r="C114" s="233" t="s">
        <v>33</v>
      </c>
      <c r="D114" s="233" t="s">
        <v>832</v>
      </c>
      <c r="E114" s="295" t="s">
        <v>1103</v>
      </c>
      <c r="F114" s="233">
        <v>6033371</v>
      </c>
      <c r="G114" s="233">
        <v>7896641805776</v>
      </c>
      <c r="H114" s="223" t="s">
        <v>841</v>
      </c>
      <c r="I114" s="223" t="s">
        <v>891</v>
      </c>
      <c r="J114" s="223" t="s">
        <v>121</v>
      </c>
      <c r="K114" s="227">
        <v>77</v>
      </c>
      <c r="L114" s="234" t="s">
        <v>35</v>
      </c>
      <c r="M114" s="235">
        <v>5</v>
      </c>
      <c r="N114" s="279">
        <f>VLOOKUP(G114,[2]Comercial!$D$16:$Z$244,23,0)</f>
        <v>12.5</v>
      </c>
      <c r="O114" s="320">
        <f>VLOOKUP($G114,[2]Comercial!$D$16:$Y$244,5,0)</f>
        <v>35.909999999999997</v>
      </c>
      <c r="P114" s="320">
        <f>VLOOKUP($G114,[2]Comercial!$D$16:$Y$244,6,0)</f>
        <v>47.84319263713116</v>
      </c>
      <c r="Q114" s="320">
        <f>VLOOKUP($G114,[2]Comercial!$D$16:$Y$244,7,0)</f>
        <v>31.202809469999998</v>
      </c>
      <c r="R114" s="320">
        <f>VLOOKUP($G114,[2]Comercial!$D$16:$Y$244,8,0)</f>
        <v>43.136053613839898</v>
      </c>
      <c r="S114" s="320">
        <f>VLOOKUP($G114,[2]Comercial!$D$16:$Y$244,9,0)</f>
        <v>33.119999999999997</v>
      </c>
      <c r="T114" s="320">
        <f>VLOOKUP($G114,[2]Comercial!$D$16:$Y$244,10,0)</f>
        <v>44.241167795849449</v>
      </c>
      <c r="U114" s="320">
        <f>VLOOKUP($G114,[2]Comercial!$D$16:$Y$244,11,0)</f>
        <v>35.409999999999997</v>
      </c>
      <c r="V114" s="320">
        <f>VLOOKUP($G114,[2]Comercial!$D$16:$Y$244,12,0)</f>
        <v>47.19885901656825</v>
      </c>
      <c r="W114" s="320">
        <f>VLOOKUP($G114,[2]Comercial!$D$16:$Y$244,13,0)</f>
        <v>35.659168649999998</v>
      </c>
      <c r="X114" s="320">
        <f>VLOOKUP($G114,[2]Comercial!$D$16:$Y$244,14,0)</f>
        <v>47.520087433135835</v>
      </c>
      <c r="Y114" s="320">
        <f>VLOOKUP($G114,[2]Comercial!$D$16:$Y$244,15,0)</f>
        <v>36.949666319999999</v>
      </c>
      <c r="Z114" s="320">
        <f>VLOOKUP($G114,[2]Comercial!$D$16:$Y$244,16,0)</f>
        <v>49.181236583184258</v>
      </c>
      <c r="AA114" s="320">
        <f>VLOOKUP($G114,[2]Comercial!$D$16:$Y$244,17,0)</f>
        <v>30.83</v>
      </c>
      <c r="AB114" s="320">
        <f>VLOOKUP($G114,[2]Comercial!$D$16:$Y$244,18,0)</f>
        <v>42.620666392021654</v>
      </c>
      <c r="AC114" s="320">
        <f>VLOOKUP($G114,[2]Comercial!$D$16:$Y$244,19,0)</f>
        <v>31.013707409999995</v>
      </c>
      <c r="AD114" s="320">
        <f>VLOOKUP($G114,[2]Comercial!$D$16:$Y$244,20,0)</f>
        <v>42.874631109353871</v>
      </c>
    </row>
    <row r="115" spans="2:30" s="286" customFormat="1" x14ac:dyDescent="0.25">
      <c r="B115" s="233" t="s">
        <v>1108</v>
      </c>
      <c r="C115" s="233" t="s">
        <v>33</v>
      </c>
      <c r="D115" s="233" t="s">
        <v>832</v>
      </c>
      <c r="E115" s="295" t="s">
        <v>1103</v>
      </c>
      <c r="F115" s="233">
        <v>6033372</v>
      </c>
      <c r="G115" s="233">
        <v>7896641802782</v>
      </c>
      <c r="H115" s="223" t="s">
        <v>839</v>
      </c>
      <c r="I115" s="223" t="s">
        <v>877</v>
      </c>
      <c r="J115" s="223" t="s">
        <v>122</v>
      </c>
      <c r="K115" s="227">
        <v>77</v>
      </c>
      <c r="L115" s="234" t="s">
        <v>35</v>
      </c>
      <c r="M115" s="235">
        <v>5</v>
      </c>
      <c r="N115" s="279">
        <f>VLOOKUP(G115,[2]Comercial!$D$16:$Z$244,23,0)</f>
        <v>12.5</v>
      </c>
      <c r="O115" s="320">
        <f>VLOOKUP($G115,[2]Comercial!$D$16:$Y$244,5,0)</f>
        <v>64.87</v>
      </c>
      <c r="P115" s="320">
        <f>VLOOKUP($G115,[2]Comercial!$D$16:$Y$244,6,0)</f>
        <v>86.426842282670535</v>
      </c>
      <c r="Q115" s="320">
        <f>VLOOKUP($G115,[2]Comercial!$D$16:$Y$244,7,0)</f>
        <v>56.366645790000007</v>
      </c>
      <c r="R115" s="320">
        <f>VLOOKUP($G115,[2]Comercial!$D$16:$Y$244,8,0)</f>
        <v>77.923581117510295</v>
      </c>
      <c r="S115" s="320">
        <f>VLOOKUP($G115,[2]Comercial!$D$16:$Y$244,9,0)</f>
        <v>59.82</v>
      </c>
      <c r="T115" s="320">
        <f>VLOOKUP($G115,[2]Comercial!$D$16:$Y$244,10,0)</f>
        <v>79.906601979097658</v>
      </c>
      <c r="U115" s="320">
        <f>VLOOKUP($G115,[2]Comercial!$D$16:$Y$244,11,0)</f>
        <v>63.97</v>
      </c>
      <c r="V115" s="320">
        <f>VLOOKUP($G115,[2]Comercial!$D$16:$Y$244,12,0)</f>
        <v>85.267184730016126</v>
      </c>
      <c r="W115" s="320">
        <f>VLOOKUP($G115,[2]Comercial!$D$16:$Y$244,13,0)</f>
        <v>64.41688305000001</v>
      </c>
      <c r="X115" s="320">
        <f>VLOOKUP($G115,[2]Comercial!$D$16:$Y$244,14,0)</f>
        <v>85.843165463311678</v>
      </c>
      <c r="Y115" s="320">
        <f>VLOOKUP($G115,[2]Comercial!$D$16:$Y$244,15,0)</f>
        <v>66.748116240000016</v>
      </c>
      <c r="Z115" s="320">
        <f>VLOOKUP($G115,[2]Comercial!$D$16:$Y$244,16,0)</f>
        <v>88.84396594684388</v>
      </c>
      <c r="AA115" s="320">
        <f>VLOOKUP($G115,[2]Comercial!$D$16:$Y$244,17,0)</f>
        <v>55.68</v>
      </c>
      <c r="AB115" s="320">
        <f>VLOOKUP($G115,[2]Comercial!$D$16:$Y$244,18,0)</f>
        <v>76.974333594153933</v>
      </c>
      <c r="AC115" s="320">
        <f>VLOOKUP($G115,[2]Comercial!$D$16:$Y$244,19,0)</f>
        <v>56.025040369999999</v>
      </c>
      <c r="AD115" s="320">
        <f>VLOOKUP($G115,[2]Comercial!$D$16:$Y$244,20,0)</f>
        <v>77.451331664265837</v>
      </c>
    </row>
    <row r="116" spans="2:30" s="286" customFormat="1" x14ac:dyDescent="0.25">
      <c r="B116" s="233" t="s">
        <v>1108</v>
      </c>
      <c r="C116" s="233" t="s">
        <v>40</v>
      </c>
      <c r="D116" s="233" t="s">
        <v>832</v>
      </c>
      <c r="E116" s="295" t="s">
        <v>1090</v>
      </c>
      <c r="F116" s="246">
        <v>6033265</v>
      </c>
      <c r="G116" s="233">
        <v>7896641802430</v>
      </c>
      <c r="H116" s="223" t="s">
        <v>835</v>
      </c>
      <c r="I116" s="223" t="s">
        <v>875</v>
      </c>
      <c r="J116" s="223" t="s">
        <v>8</v>
      </c>
      <c r="K116" s="227">
        <v>78</v>
      </c>
      <c r="L116" s="234" t="s">
        <v>35</v>
      </c>
      <c r="M116" s="235">
        <v>5</v>
      </c>
      <c r="N116" s="279">
        <f>VLOOKUP(G116,[2]Comercial!$D$16:$Z$244,23,0)</f>
        <v>12.5</v>
      </c>
      <c r="O116" s="320">
        <f>VLOOKUP($G116,[2]Comercial!$D$16:$Y$244,5,0)</f>
        <v>60.79</v>
      </c>
      <c r="P116" s="320">
        <f>VLOOKUP($G116,[2]Comercial!$D$16:$Y$244,6,0)</f>
        <v>84.03</v>
      </c>
      <c r="Q116" s="320">
        <f>VLOOKUP($G116,[2]Comercial!$D$16:$Y$244,7,0)</f>
        <v>60.79</v>
      </c>
      <c r="R116" s="320">
        <f>VLOOKUP($G116,[2]Comercial!$D$16:$Y$244,8,0)</f>
        <v>84.03</v>
      </c>
      <c r="S116" s="320">
        <f>VLOOKUP($G116,[2]Comercial!$D$16:$Y$244,9,0)</f>
        <v>56.64</v>
      </c>
      <c r="T116" s="320">
        <f>VLOOKUP($G116,[2]Comercial!$D$16:$Y$244,10,0)</f>
        <v>78.3</v>
      </c>
      <c r="U116" s="320">
        <f>VLOOKUP($G116,[2]Comercial!$D$16:$Y$244,11,0)</f>
        <v>60.06</v>
      </c>
      <c r="V116" s="320">
        <f>VLOOKUP($G116,[2]Comercial!$D$16:$Y$244,12,0)</f>
        <v>83.02</v>
      </c>
      <c r="W116" s="320">
        <f>VLOOKUP($G116,[2]Comercial!$D$16:$Y$244,13,0)</f>
        <v>60.421551809999997</v>
      </c>
      <c r="X116" s="320">
        <f>VLOOKUP($G116,[2]Comercial!$D$16:$Y$244,14,0)</f>
        <v>83.529250813566733</v>
      </c>
      <c r="Y116" s="320">
        <f>VLOOKUP($G116,[2]Comercial!$D$16:$Y$244,15,0)</f>
        <v>62.309749999999994</v>
      </c>
      <c r="Z116" s="320">
        <f>VLOOKUP($G116,[2]Comercial!$D$16:$Y$244,16,0)</f>
        <v>86.139574042175525</v>
      </c>
      <c r="AA116" s="320">
        <f>VLOOKUP($G116,[2]Comercial!$D$16:$Y$244,17,0)</f>
        <v>60.06</v>
      </c>
      <c r="AB116" s="320">
        <f>VLOOKUP($G116,[2]Comercial!$D$16:$Y$244,18,0)</f>
        <v>83.02</v>
      </c>
      <c r="AC116" s="320">
        <f>VLOOKUP($G116,[2]Comercial!$D$16:$Y$244,19,0)</f>
        <v>60.421551809999997</v>
      </c>
      <c r="AD116" s="320">
        <f>VLOOKUP($G116,[2]Comercial!$D$16:$Y$244,20,0)</f>
        <v>83.529250813566733</v>
      </c>
    </row>
    <row r="117" spans="2:30" s="286" customFormat="1" x14ac:dyDescent="0.25">
      <c r="B117" s="233" t="s">
        <v>1108</v>
      </c>
      <c r="C117" s="233" t="s">
        <v>40</v>
      </c>
      <c r="D117" s="233" t="s">
        <v>832</v>
      </c>
      <c r="E117" s="295" t="s">
        <v>1090</v>
      </c>
      <c r="F117" s="246">
        <v>6033254</v>
      </c>
      <c r="G117" s="233">
        <v>7896641802119</v>
      </c>
      <c r="H117" s="223" t="s">
        <v>835</v>
      </c>
      <c r="I117" s="223" t="s">
        <v>873</v>
      </c>
      <c r="J117" s="223" t="s">
        <v>6</v>
      </c>
      <c r="K117" s="227">
        <v>78</v>
      </c>
      <c r="L117" s="234" t="s">
        <v>35</v>
      </c>
      <c r="M117" s="235">
        <v>5</v>
      </c>
      <c r="N117" s="279">
        <f>VLOOKUP(G117,[2]Comercial!$D$16:$Z$244,23,0)</f>
        <v>12.5</v>
      </c>
      <c r="O117" s="320">
        <f>VLOOKUP($G117,[2]Comercial!$D$16:$Y$244,5,0)</f>
        <v>108.1</v>
      </c>
      <c r="P117" s="320">
        <f>VLOOKUP($G117,[2]Comercial!$D$16:$Y$244,6,0)</f>
        <v>149.43</v>
      </c>
      <c r="Q117" s="320">
        <f>VLOOKUP($G117,[2]Comercial!$D$16:$Y$244,7,0)</f>
        <v>108.1</v>
      </c>
      <c r="R117" s="320">
        <f>VLOOKUP($G117,[2]Comercial!$D$16:$Y$244,8,0)</f>
        <v>149.43</v>
      </c>
      <c r="S117" s="320">
        <f>VLOOKUP($G117,[2]Comercial!$D$16:$Y$244,9,0)</f>
        <v>100.73</v>
      </c>
      <c r="T117" s="320">
        <f>VLOOKUP($G117,[2]Comercial!$D$16:$Y$244,10,0)</f>
        <v>139.25</v>
      </c>
      <c r="U117" s="320">
        <f>VLOOKUP($G117,[2]Comercial!$D$16:$Y$244,11,0)</f>
        <v>106.8</v>
      </c>
      <c r="V117" s="320">
        <f>VLOOKUP($G117,[2]Comercial!$D$16:$Y$244,12,0)</f>
        <v>147.63999999999999</v>
      </c>
      <c r="W117" s="320">
        <f>VLOOKUP($G117,[2]Comercial!$D$16:$Y$244,13,0)</f>
        <v>107.44480589999999</v>
      </c>
      <c r="X117" s="320">
        <f>VLOOKUP($G117,[2]Comercial!$D$16:$Y$244,14,0)</f>
        <v>148.53614102560559</v>
      </c>
      <c r="Y117" s="320">
        <f>VLOOKUP($G117,[2]Comercial!$D$16:$Y$244,15,0)</f>
        <v>110.80249999999998</v>
      </c>
      <c r="Z117" s="320">
        <f>VLOOKUP($G117,[2]Comercial!$D$16:$Y$244,16,0)</f>
        <v>153.17795614343103</v>
      </c>
      <c r="AA117" s="320">
        <f>VLOOKUP($G117,[2]Comercial!$D$16:$Y$244,17,0)</f>
        <v>106.8</v>
      </c>
      <c r="AB117" s="320">
        <f>VLOOKUP($G117,[2]Comercial!$D$16:$Y$244,18,0)</f>
        <v>147.63999999999999</v>
      </c>
      <c r="AC117" s="320">
        <f>VLOOKUP($G117,[2]Comercial!$D$16:$Y$244,19,0)</f>
        <v>107.44480589999999</v>
      </c>
      <c r="AD117" s="320">
        <f>VLOOKUP($G117,[2]Comercial!$D$16:$Y$244,20,0)</f>
        <v>148.53614102560559</v>
      </c>
    </row>
    <row r="118" spans="2:30" s="286" customFormat="1" x14ac:dyDescent="0.25">
      <c r="B118" s="233" t="s">
        <v>1108</v>
      </c>
      <c r="C118" s="233" t="s">
        <v>33</v>
      </c>
      <c r="D118" s="233" t="s">
        <v>832</v>
      </c>
      <c r="E118" s="295" t="s">
        <v>1105</v>
      </c>
      <c r="F118" s="233">
        <v>6033225</v>
      </c>
      <c r="G118" s="233">
        <v>7896641800023</v>
      </c>
      <c r="H118" s="223" t="s">
        <v>835</v>
      </c>
      <c r="I118" s="223" t="s">
        <v>863</v>
      </c>
      <c r="J118" s="223" t="s">
        <v>73</v>
      </c>
      <c r="K118" s="227">
        <v>91</v>
      </c>
      <c r="L118" s="234" t="s">
        <v>35</v>
      </c>
      <c r="M118" s="235">
        <v>5</v>
      </c>
      <c r="N118" s="279">
        <f>VLOOKUP(G118,[2]Comercial!$D$16:$Z$244,23,0)</f>
        <v>12.5</v>
      </c>
      <c r="O118" s="320">
        <f>VLOOKUP($G118,[2]Comercial!$D$16:$Y$244,5,0)</f>
        <v>11</v>
      </c>
      <c r="P118" s="320">
        <f>VLOOKUP($G118,[2]Comercial!$D$16:$Y$244,6,0)</f>
        <v>14.65</v>
      </c>
      <c r="Q118" s="320">
        <f>VLOOKUP($G118,[2]Comercial!$D$16:$Y$244,7,0)</f>
        <v>9.5580870000000004</v>
      </c>
      <c r="R118" s="320">
        <f>VLOOKUP($G118,[2]Comercial!$D$16:$Y$244,8,0)</f>
        <v>13.213494562858227</v>
      </c>
      <c r="S118" s="320">
        <f>VLOOKUP($G118,[2]Comercial!$D$16:$Y$244,9,0)</f>
        <v>10.14</v>
      </c>
      <c r="T118" s="320">
        <f>VLOOKUP($G118,[2]Comercial!$D$16:$Y$244,10,0)</f>
        <v>13.55</v>
      </c>
      <c r="U118" s="320">
        <f>VLOOKUP($G118,[2]Comercial!$D$16:$Y$244,11,0)</f>
        <v>10.85</v>
      </c>
      <c r="V118" s="320">
        <f>VLOOKUP($G118,[2]Comercial!$D$16:$Y$244,12,0)</f>
        <v>14.46</v>
      </c>
      <c r="W118" s="320">
        <f>VLOOKUP($G118,[2]Comercial!$D$16:$Y$244,13,0)</f>
        <v>10.923164999999999</v>
      </c>
      <c r="X118" s="320">
        <f>VLOOKUP($G118,[2]Comercial!$D$16:$Y$244,14,0)</f>
        <v>14.556417760080596</v>
      </c>
      <c r="Y118" s="320">
        <f>VLOOKUP($G118,[2]Comercial!$D$16:$Y$244,15,0)</f>
        <v>11.318472000000002</v>
      </c>
      <c r="Z118" s="320">
        <f>VLOOKUP($G118,[2]Comercial!$D$16:$Y$244,16,0)</f>
        <v>15.06526322514695</v>
      </c>
      <c r="AA118" s="320">
        <f>VLOOKUP($G118,[2]Comercial!$D$16:$Y$244,17,0)</f>
        <v>9.44</v>
      </c>
      <c r="AB118" s="320">
        <f>VLOOKUP($G118,[2]Comercial!$D$16:$Y$244,18,0)</f>
        <v>13.05</v>
      </c>
      <c r="AC118" s="320">
        <f>VLOOKUP($G118,[2]Comercial!$D$16:$Y$244,19,0)</f>
        <v>9.5001609999999985</v>
      </c>
      <c r="AD118" s="320">
        <f>VLOOKUP($G118,[2]Comercial!$D$16:$Y$244,20,0)</f>
        <v>13.133415266023185</v>
      </c>
    </row>
    <row r="119" spans="2:30" s="286" customFormat="1" x14ac:dyDescent="0.25">
      <c r="B119" s="233" t="s">
        <v>1108</v>
      </c>
      <c r="C119" s="233" t="s">
        <v>33</v>
      </c>
      <c r="D119" s="233" t="s">
        <v>832</v>
      </c>
      <c r="E119" s="295" t="s">
        <v>1103</v>
      </c>
      <c r="F119" s="233">
        <v>6049898</v>
      </c>
      <c r="G119" s="233">
        <v>7896641808609</v>
      </c>
      <c r="H119" s="223" t="s">
        <v>833</v>
      </c>
      <c r="I119" s="223" t="s">
        <v>842</v>
      </c>
      <c r="J119" s="223" t="s">
        <v>71</v>
      </c>
      <c r="K119" s="227">
        <v>120</v>
      </c>
      <c r="L119" s="234" t="s">
        <v>35</v>
      </c>
      <c r="M119" s="235">
        <v>0</v>
      </c>
      <c r="N119" s="279">
        <f>VLOOKUP(G119,[2]Comercial!$D$16:$Z$244,23,0)</f>
        <v>12.5</v>
      </c>
      <c r="O119" s="320">
        <f>VLOOKUP($G119,[2]Comercial!$D$16:$Y$244,5,0)</f>
        <v>11.74</v>
      </c>
      <c r="P119" s="320">
        <f>VLOOKUP($G119,[2]Comercial!$D$16:$Y$244,6,0)</f>
        <v>15.64</v>
      </c>
      <c r="Q119" s="320">
        <f>VLOOKUP($G119,[2]Comercial!$D$16:$Y$244,7,0)</f>
        <v>10.201085580000001</v>
      </c>
      <c r="R119" s="320">
        <f>VLOOKUP($G119,[2]Comercial!$D$16:$Y$244,8,0)</f>
        <v>14.102402378905053</v>
      </c>
      <c r="S119" s="320">
        <f>VLOOKUP($G119,[2]Comercial!$D$16:$Y$244,9,0)</f>
        <v>10.83</v>
      </c>
      <c r="T119" s="320">
        <f>VLOOKUP($G119,[2]Comercial!$D$16:$Y$244,10,0)</f>
        <v>14.47</v>
      </c>
      <c r="U119" s="320">
        <f>VLOOKUP($G119,[2]Comercial!$D$16:$Y$244,11,0)</f>
        <v>11.58</v>
      </c>
      <c r="V119" s="320">
        <f>VLOOKUP($G119,[2]Comercial!$D$16:$Y$244,12,0)</f>
        <v>15.44</v>
      </c>
      <c r="W119" s="320">
        <f>VLOOKUP($G119,[2]Comercial!$D$16:$Y$244,13,0)</f>
        <v>11.6579961</v>
      </c>
      <c r="X119" s="320">
        <f>VLOOKUP($G119,[2]Comercial!$D$16:$Y$244,14,0)</f>
        <v>15.535667682122382</v>
      </c>
      <c r="Y119" s="320">
        <f>VLOOKUP($G119,[2]Comercial!$D$16:$Y$244,15,0)</f>
        <v>12.07989648</v>
      </c>
      <c r="Z119" s="320">
        <f>VLOOKUP($G119,[2]Comercial!$D$16:$Y$244,16,0)</f>
        <v>16.078744569384106</v>
      </c>
      <c r="AA119" s="320">
        <f>VLOOKUP($G119,[2]Comercial!$D$16:$Y$244,17,0)</f>
        <v>10.08</v>
      </c>
      <c r="AB119" s="320">
        <f>VLOOKUP($G119,[2]Comercial!$D$16:$Y$244,18,0)</f>
        <v>13.93</v>
      </c>
      <c r="AC119" s="320">
        <f>VLOOKUP($G119,[2]Comercial!$D$16:$Y$244,19,0)</f>
        <v>10.139262739999999</v>
      </c>
      <c r="AD119" s="320">
        <f>VLOOKUP($G119,[2]Comercial!$D$16:$Y$244,20,0)</f>
        <v>14.016935929373837</v>
      </c>
    </row>
    <row r="120" spans="2:30" s="286" customFormat="1" x14ac:dyDescent="0.25">
      <c r="B120" s="233" t="s">
        <v>1108</v>
      </c>
      <c r="C120" s="233" t="s">
        <v>33</v>
      </c>
      <c r="D120" s="233" t="s">
        <v>832</v>
      </c>
      <c r="E120" s="295" t="s">
        <v>1090</v>
      </c>
      <c r="F120" s="233">
        <v>6033226</v>
      </c>
      <c r="G120" s="233">
        <v>7896641800030</v>
      </c>
      <c r="H120" s="223" t="s">
        <v>835</v>
      </c>
      <c r="I120" s="223" t="s">
        <v>864</v>
      </c>
      <c r="J120" s="223" t="s">
        <v>74</v>
      </c>
      <c r="K120" s="227">
        <v>120</v>
      </c>
      <c r="L120" s="234" t="s">
        <v>35</v>
      </c>
      <c r="M120" s="235">
        <v>5</v>
      </c>
      <c r="N120" s="279">
        <f>VLOOKUP(G120,[2]Comercial!$D$16:$Z$244,23,0)</f>
        <v>12.5</v>
      </c>
      <c r="O120" s="320">
        <f>VLOOKUP($G120,[2]Comercial!$D$16:$Y$244,5,0)</f>
        <v>17.11</v>
      </c>
      <c r="P120" s="320">
        <f>VLOOKUP($G120,[2]Comercial!$D$16:$Y$244,6,0)</f>
        <v>22.8</v>
      </c>
      <c r="Q120" s="320">
        <f>VLOOKUP($G120,[2]Comercial!$D$16:$Y$244,7,0)</f>
        <v>14.86716987</v>
      </c>
      <c r="R120" s="320">
        <f>VLOOKUP($G120,[2]Comercial!$D$16:$Y$244,8,0)</f>
        <v>20.552990179136749</v>
      </c>
      <c r="S120" s="320">
        <f>VLOOKUP($G120,[2]Comercial!$D$16:$Y$244,9,0)</f>
        <v>15.78</v>
      </c>
      <c r="T120" s="320">
        <f>VLOOKUP($G120,[2]Comercial!$D$16:$Y$244,10,0)</f>
        <v>21.08</v>
      </c>
      <c r="U120" s="320">
        <f>VLOOKUP($G120,[2]Comercial!$D$16:$Y$244,11,0)</f>
        <v>16.87</v>
      </c>
      <c r="V120" s="320">
        <f>VLOOKUP($G120,[2]Comercial!$D$16:$Y$244,12,0)</f>
        <v>22.49</v>
      </c>
      <c r="W120" s="320">
        <f>VLOOKUP($G120,[2]Comercial!$D$16:$Y$244,13,0)</f>
        <v>16.990486649999998</v>
      </c>
      <c r="X120" s="320">
        <f>VLOOKUP($G120,[2]Comercial!$D$16:$Y$244,14,0)</f>
        <v>22.641846170452634</v>
      </c>
      <c r="Y120" s="320">
        <f>VLOOKUP($G120,[2]Comercial!$D$16:$Y$244,15,0)</f>
        <v>17.605368720000001</v>
      </c>
      <c r="Z120" s="320">
        <f>VLOOKUP($G120,[2]Comercial!$D$16:$Y$244,16,0)</f>
        <v>23.433332162024026</v>
      </c>
      <c r="AA120" s="320">
        <f>VLOOKUP($G120,[2]Comercial!$D$16:$Y$244,17,0)</f>
        <v>14.69</v>
      </c>
      <c r="AB120" s="320">
        <f>VLOOKUP($G120,[2]Comercial!$D$16:$Y$244,18,0)</f>
        <v>20.309999999999999</v>
      </c>
      <c r="AC120" s="320">
        <f>VLOOKUP($G120,[2]Comercial!$D$16:$Y$244,19,0)</f>
        <v>14.777068609999999</v>
      </c>
      <c r="AD120" s="320">
        <f>VLOOKUP($G120,[2]Comercial!$D$16:$Y$244,20,0)</f>
        <v>20.428430472877885</v>
      </c>
    </row>
    <row r="121" spans="2:30" s="286" customFormat="1" x14ac:dyDescent="0.25">
      <c r="B121" s="233" t="s">
        <v>1108</v>
      </c>
      <c r="C121" s="233" t="s">
        <v>40</v>
      </c>
      <c r="D121" s="233" t="s">
        <v>832</v>
      </c>
      <c r="E121" s="295" t="s">
        <v>1101</v>
      </c>
      <c r="F121" s="233">
        <v>6033314</v>
      </c>
      <c r="G121" s="233">
        <v>7896641804830</v>
      </c>
      <c r="H121" s="223" t="s">
        <v>835</v>
      </c>
      <c r="I121" s="223" t="s">
        <v>842</v>
      </c>
      <c r="J121" s="223" t="s">
        <v>79</v>
      </c>
      <c r="K121" s="227">
        <v>120</v>
      </c>
      <c r="L121" s="234" t="s">
        <v>35</v>
      </c>
      <c r="M121" s="235">
        <v>0</v>
      </c>
      <c r="N121" s="279">
        <f>VLOOKUP(G121,[2]Comercial!$D$16:$Z$244,23,0)</f>
        <v>12.5</v>
      </c>
      <c r="O121" s="320">
        <f>VLOOKUP($G121,[2]Comercial!$D$16:$Y$244,5,0)</f>
        <v>53.58</v>
      </c>
      <c r="P121" s="320">
        <f>VLOOKUP($G121,[2]Comercial!$D$16:$Y$244,6,0)</f>
        <v>74.069999999999993</v>
      </c>
      <c r="Q121" s="320">
        <f>VLOOKUP($G121,[2]Comercial!$D$16:$Y$244,7,0)</f>
        <v>53.58</v>
      </c>
      <c r="R121" s="320">
        <f>VLOOKUP($G121,[2]Comercial!$D$16:$Y$244,8,0)</f>
        <v>74.069999999999993</v>
      </c>
      <c r="S121" s="320">
        <f>VLOOKUP($G121,[2]Comercial!$D$16:$Y$244,9,0)</f>
        <v>49.93</v>
      </c>
      <c r="T121" s="320">
        <f>VLOOKUP($G121,[2]Comercial!$D$16:$Y$244,10,0)</f>
        <v>69.02</v>
      </c>
      <c r="U121" s="320">
        <f>VLOOKUP($G121,[2]Comercial!$D$16:$Y$244,11,0)</f>
        <v>52.94</v>
      </c>
      <c r="V121" s="320">
        <f>VLOOKUP($G121,[2]Comercial!$D$16:$Y$244,12,0)</f>
        <v>73.180000000000007</v>
      </c>
      <c r="W121" s="320">
        <f>VLOOKUP($G121,[2]Comercial!$D$16:$Y$244,13,0)</f>
        <v>53.255251619999996</v>
      </c>
      <c r="X121" s="320">
        <f>VLOOKUP($G121,[2]Comercial!$D$16:$Y$244,14,0)</f>
        <v>73.622261203995805</v>
      </c>
      <c r="Y121" s="320">
        <f>VLOOKUP($G121,[2]Comercial!$D$16:$Y$244,15,0)</f>
        <v>54.919499999999992</v>
      </c>
      <c r="Z121" s="320">
        <f>VLOOKUP($G121,[2]Comercial!$D$16:$Y$244,16,0)</f>
        <v>75.922986958048426</v>
      </c>
      <c r="AA121" s="320">
        <f>VLOOKUP($G121,[2]Comercial!$D$16:$Y$244,17,0)</f>
        <v>52.94</v>
      </c>
      <c r="AB121" s="320">
        <f>VLOOKUP($G121,[2]Comercial!$D$16:$Y$244,18,0)</f>
        <v>73.180000000000007</v>
      </c>
      <c r="AC121" s="320">
        <f>VLOOKUP($G121,[2]Comercial!$D$16:$Y$244,19,0)</f>
        <v>53.255251619999996</v>
      </c>
      <c r="AD121" s="320">
        <f>VLOOKUP($G121,[2]Comercial!$D$16:$Y$244,20,0)</f>
        <v>73.622261203995805</v>
      </c>
    </row>
    <row r="122" spans="2:30" s="285" customFormat="1" x14ac:dyDescent="0.25">
      <c r="B122" s="233" t="s">
        <v>1108</v>
      </c>
      <c r="C122" s="233" t="s">
        <v>40</v>
      </c>
      <c r="D122" s="233" t="s">
        <v>832</v>
      </c>
      <c r="E122" s="295" t="s">
        <v>1101</v>
      </c>
      <c r="F122" s="233">
        <v>6033313</v>
      </c>
      <c r="G122" s="233">
        <v>7896641804823</v>
      </c>
      <c r="H122" s="223" t="s">
        <v>835</v>
      </c>
      <c r="I122" s="223" t="s">
        <v>923</v>
      </c>
      <c r="J122" s="223" t="s">
        <v>80</v>
      </c>
      <c r="K122" s="227">
        <v>120</v>
      </c>
      <c r="L122" s="234" t="s">
        <v>35</v>
      </c>
      <c r="M122" s="235">
        <v>0</v>
      </c>
      <c r="N122" s="279">
        <f>VLOOKUP(G122,[2]Comercial!$D$16:$Z$244,23,0)</f>
        <v>12.5</v>
      </c>
      <c r="O122" s="320">
        <f>VLOOKUP($G122,[2]Comercial!$D$16:$Y$244,5,0)</f>
        <v>36.19</v>
      </c>
      <c r="P122" s="320">
        <f>VLOOKUP($G122,[2]Comercial!$D$16:$Y$244,6,0)</f>
        <v>50.03</v>
      </c>
      <c r="Q122" s="320">
        <f>VLOOKUP($G122,[2]Comercial!$D$16:$Y$244,7,0)</f>
        <v>36.19</v>
      </c>
      <c r="R122" s="320">
        <f>VLOOKUP($G122,[2]Comercial!$D$16:$Y$244,8,0)</f>
        <v>50.03</v>
      </c>
      <c r="S122" s="320">
        <f>VLOOKUP($G122,[2]Comercial!$D$16:$Y$244,9,0)</f>
        <v>33.72</v>
      </c>
      <c r="T122" s="320">
        <f>VLOOKUP($G122,[2]Comercial!$D$16:$Y$244,10,0)</f>
        <v>46.61</v>
      </c>
      <c r="U122" s="320">
        <f>VLOOKUP($G122,[2]Comercial!$D$16:$Y$244,11,0)</f>
        <v>35.76</v>
      </c>
      <c r="V122" s="320">
        <f>VLOOKUP($G122,[2]Comercial!$D$16:$Y$244,12,0)</f>
        <v>49.43</v>
      </c>
      <c r="W122" s="320">
        <f>VLOOKUP($G122,[2]Comercial!$D$16:$Y$244,13,0)</f>
        <v>35.97065241</v>
      </c>
      <c r="X122" s="320">
        <f>VLOOKUP($G122,[2]Comercial!$D$16:$Y$244,14,0)</f>
        <v>49.727316778137521</v>
      </c>
      <c r="Y122" s="320">
        <f>VLOOKUP($G122,[2]Comercial!$D$16:$Y$244,15,0)</f>
        <v>37.094749999999998</v>
      </c>
      <c r="Z122" s="320">
        <f>VLOOKUP($G122,[2]Comercial!$D$16:$Y$244,16,0)</f>
        <v>51.281315752366048</v>
      </c>
      <c r="AA122" s="320">
        <f>VLOOKUP($G122,[2]Comercial!$D$16:$Y$244,17,0)</f>
        <v>35.76</v>
      </c>
      <c r="AB122" s="320">
        <f>VLOOKUP($G122,[2]Comercial!$D$16:$Y$244,18,0)</f>
        <v>49.43</v>
      </c>
      <c r="AC122" s="320">
        <f>VLOOKUP($G122,[2]Comercial!$D$16:$Y$244,19,0)</f>
        <v>35.97065241</v>
      </c>
      <c r="AD122" s="320">
        <f>VLOOKUP($G122,[2]Comercial!$D$16:$Y$244,20,0)</f>
        <v>49.727316778137521</v>
      </c>
    </row>
    <row r="123" spans="2:30" s="286" customFormat="1" x14ac:dyDescent="0.25">
      <c r="B123" s="233" t="s">
        <v>1108</v>
      </c>
      <c r="C123" s="233" t="s">
        <v>33</v>
      </c>
      <c r="D123" s="233" t="s">
        <v>832</v>
      </c>
      <c r="E123" s="295" t="s">
        <v>1090</v>
      </c>
      <c r="F123" s="233">
        <v>6033363</v>
      </c>
      <c r="G123" s="233">
        <v>7896641806483</v>
      </c>
      <c r="H123" s="223" t="s">
        <v>834</v>
      </c>
      <c r="I123" s="223" t="s">
        <v>899</v>
      </c>
      <c r="J123" s="223" t="s">
        <v>84</v>
      </c>
      <c r="K123" s="227">
        <v>120</v>
      </c>
      <c r="L123" s="234" t="s">
        <v>35</v>
      </c>
      <c r="M123" s="235">
        <v>5</v>
      </c>
      <c r="N123" s="279">
        <f>VLOOKUP(G123,[2]Comercial!$D$16:$Z$244,23,0)</f>
        <v>12.5</v>
      </c>
      <c r="O123" s="320">
        <f>VLOOKUP($G123,[2]Comercial!$D$16:$Y$244,5,0)</f>
        <v>12.48</v>
      </c>
      <c r="P123" s="320">
        <f>VLOOKUP($G123,[2]Comercial!$D$16:$Y$244,6,0)</f>
        <v>16.63</v>
      </c>
      <c r="Q123" s="320">
        <f>VLOOKUP($G123,[2]Comercial!$D$16:$Y$244,7,0)</f>
        <v>10.844084160000001</v>
      </c>
      <c r="R123" s="320">
        <f>VLOOKUP($G123,[2]Comercial!$D$16:$Y$244,8,0)</f>
        <v>14.991310194951881</v>
      </c>
      <c r="S123" s="320">
        <f>VLOOKUP($G123,[2]Comercial!$D$16:$Y$244,9,0)</f>
        <v>11.51</v>
      </c>
      <c r="T123" s="320">
        <f>VLOOKUP($G123,[2]Comercial!$D$16:$Y$244,10,0)</f>
        <v>15.38</v>
      </c>
      <c r="U123" s="320">
        <f>VLOOKUP($G123,[2]Comercial!$D$16:$Y$244,11,0)</f>
        <v>12.31</v>
      </c>
      <c r="V123" s="320">
        <f>VLOOKUP($G123,[2]Comercial!$D$16:$Y$244,12,0)</f>
        <v>16.41</v>
      </c>
      <c r="W123" s="320">
        <f>VLOOKUP($G123,[2]Comercial!$D$16:$Y$244,13,0)</f>
        <v>12.392827200000001</v>
      </c>
      <c r="X123" s="320">
        <f>VLOOKUP($G123,[2]Comercial!$D$16:$Y$244,14,0)</f>
        <v>16.514917604164168</v>
      </c>
      <c r="Y123" s="320">
        <f>VLOOKUP($G123,[2]Comercial!$D$16:$Y$244,15,0)</f>
        <v>12.841320960000001</v>
      </c>
      <c r="Z123" s="320">
        <f>VLOOKUP($G123,[2]Comercial!$D$16:$Y$244,16,0)</f>
        <v>17.092225913621263</v>
      </c>
      <c r="AA123" s="320">
        <f>VLOOKUP($G123,[2]Comercial!$D$16:$Y$244,17,0)</f>
        <v>10.71</v>
      </c>
      <c r="AB123" s="320">
        <f>VLOOKUP($G123,[2]Comercial!$D$16:$Y$244,18,0)</f>
        <v>14.81</v>
      </c>
      <c r="AC123" s="320">
        <f>VLOOKUP($G123,[2]Comercial!$D$16:$Y$244,19,0)</f>
        <v>10.77836448</v>
      </c>
      <c r="AD123" s="320">
        <f>VLOOKUP($G123,[2]Comercial!$D$16:$Y$244,20,0)</f>
        <v>14.90045659272449</v>
      </c>
    </row>
    <row r="124" spans="2:30" s="286" customFormat="1" x14ac:dyDescent="0.25">
      <c r="B124" s="233" t="s">
        <v>1108</v>
      </c>
      <c r="C124" s="233" t="s">
        <v>33</v>
      </c>
      <c r="D124" s="233" t="s">
        <v>832</v>
      </c>
      <c r="E124" s="295" t="s">
        <v>1090</v>
      </c>
      <c r="F124" s="233">
        <v>6033244</v>
      </c>
      <c r="G124" s="233">
        <v>7896641800580</v>
      </c>
      <c r="H124" s="223" t="s">
        <v>834</v>
      </c>
      <c r="I124" s="223" t="s">
        <v>867</v>
      </c>
      <c r="J124" s="223" t="s">
        <v>85</v>
      </c>
      <c r="K124" s="227">
        <v>120</v>
      </c>
      <c r="L124" s="234" t="s">
        <v>35</v>
      </c>
      <c r="M124" s="235">
        <v>5</v>
      </c>
      <c r="N124" s="279">
        <f>VLOOKUP(G124,[2]Comercial!$D$16:$Z$244,23,0)</f>
        <v>12.5</v>
      </c>
      <c r="O124" s="320">
        <f>VLOOKUP($G124,[2]Comercial!$D$16:$Y$244,5,0)</f>
        <v>8.3000000000000007</v>
      </c>
      <c r="P124" s="320">
        <f>VLOOKUP($G124,[2]Comercial!$D$16:$Y$244,6,0)</f>
        <v>11.06</v>
      </c>
      <c r="Q124" s="320">
        <f>VLOOKUP($G124,[2]Comercial!$D$16:$Y$244,7,0)</f>
        <v>7.2120111000000007</v>
      </c>
      <c r="R124" s="320">
        <f>VLOOKUP($G124,[2]Comercial!$D$16:$Y$244,8,0)</f>
        <v>9.9701822610657533</v>
      </c>
      <c r="S124" s="320">
        <f>VLOOKUP($G124,[2]Comercial!$D$16:$Y$244,9,0)</f>
        <v>7.65</v>
      </c>
      <c r="T124" s="320">
        <f>VLOOKUP($G124,[2]Comercial!$D$16:$Y$244,10,0)</f>
        <v>10.220000000000001</v>
      </c>
      <c r="U124" s="320">
        <f>VLOOKUP($G124,[2]Comercial!$D$16:$Y$244,11,0)</f>
        <v>8.18</v>
      </c>
      <c r="V124" s="320">
        <f>VLOOKUP($G124,[2]Comercial!$D$16:$Y$244,12,0)</f>
        <v>10.9</v>
      </c>
      <c r="W124" s="320">
        <f>VLOOKUP($G124,[2]Comercial!$D$16:$Y$244,13,0)</f>
        <v>8.2420245000000012</v>
      </c>
      <c r="X124" s="320">
        <f>VLOOKUP($G124,[2]Comercial!$D$16:$Y$244,14,0)</f>
        <v>10.983478855333543</v>
      </c>
      <c r="Y124" s="320">
        <f>VLOOKUP($G124,[2]Comercial!$D$16:$Y$244,15,0)</f>
        <v>8.5403016000000012</v>
      </c>
      <c r="Z124" s="320">
        <f>VLOOKUP($G124,[2]Comercial!$D$16:$Y$244,16,0)</f>
        <v>11.367425888065425</v>
      </c>
      <c r="AA124" s="320">
        <f>VLOOKUP($G124,[2]Comercial!$D$16:$Y$244,17,0)</f>
        <v>7.12</v>
      </c>
      <c r="AB124" s="320">
        <f>VLOOKUP($G124,[2]Comercial!$D$16:$Y$244,18,0)</f>
        <v>9.84</v>
      </c>
      <c r="AC124" s="320">
        <f>VLOOKUP($G124,[2]Comercial!$D$16:$Y$244,19,0)</f>
        <v>7.1683032999999998</v>
      </c>
      <c r="AD124" s="320">
        <f>VLOOKUP($G124,[2]Comercial!$D$16:$Y$244,20,0)</f>
        <v>9.909758791635678</v>
      </c>
    </row>
    <row r="125" spans="2:30" s="286" customFormat="1" x14ac:dyDescent="0.25">
      <c r="B125" s="233" t="s">
        <v>1108</v>
      </c>
      <c r="C125" s="233" t="s">
        <v>33</v>
      </c>
      <c r="D125" s="233" t="s">
        <v>831</v>
      </c>
      <c r="E125" s="295" t="s">
        <v>1104</v>
      </c>
      <c r="F125" s="233">
        <v>6033294</v>
      </c>
      <c r="G125" s="233">
        <v>7896641804380</v>
      </c>
      <c r="H125" s="223" t="s">
        <v>835</v>
      </c>
      <c r="I125" s="223" t="s">
        <v>884</v>
      </c>
      <c r="J125" s="223" t="s">
        <v>97</v>
      </c>
      <c r="K125" s="227">
        <v>120</v>
      </c>
      <c r="L125" s="234" t="s">
        <v>35</v>
      </c>
      <c r="M125" s="235">
        <v>5</v>
      </c>
      <c r="N125" s="279">
        <f>VLOOKUP(G125,[2]Comercial!$D$16:$Z$244,23,0)</f>
        <v>0</v>
      </c>
      <c r="O125" s="320">
        <f>VLOOKUP($G125,[2]Comercial!$D$16:$Y$244,5,0)</f>
        <v>41.21</v>
      </c>
      <c r="P125" s="320">
        <f>VLOOKUP($G125,[2]Comercial!$D$16:$Y$244,6,0)</f>
        <v>54.904426860934983</v>
      </c>
      <c r="Q125" s="320">
        <f>VLOOKUP($G125,[2]Comercial!$D$16:$Y$244,7,0)</f>
        <v>35.808069570000001</v>
      </c>
      <c r="R125" s="320">
        <f>VLOOKUP($G125,[2]Comercial!$D$16:$Y$244,8,0)</f>
        <v>49.502555539580683</v>
      </c>
      <c r="S125" s="320">
        <f>VLOOKUP($G125,[2]Comercial!$D$16:$Y$244,9,0)</f>
        <v>38.002831749999999</v>
      </c>
      <c r="T125" s="320">
        <f>VLOOKUP($G125,[2]Comercial!$D$16:$Y$244,10,0)</f>
        <v>50.763576575156556</v>
      </c>
      <c r="U125" s="320">
        <f>VLOOKUP($G125,[2]Comercial!$D$16:$Y$244,11,0)</f>
        <v>40.638334880000002</v>
      </c>
      <c r="V125" s="320">
        <f>VLOOKUP($G125,[2]Comercial!$D$16:$Y$244,12,0)</f>
        <v>54.167835037255252</v>
      </c>
      <c r="W125" s="320">
        <f>VLOOKUP($G125,[2]Comercial!$D$16:$Y$244,13,0)</f>
        <v>40.922148149999998</v>
      </c>
      <c r="X125" s="320">
        <f>VLOOKUP($G125,[2]Comercial!$D$16:$Y$244,14,0)</f>
        <v>54.533634172083758</v>
      </c>
      <c r="Y125" s="320">
        <f>VLOOKUP($G125,[2]Comercial!$D$16:$Y$244,15,0)</f>
        <v>42.403111920000008</v>
      </c>
      <c r="Z125" s="320">
        <f>VLOOKUP($G125,[2]Comercial!$D$16:$Y$244,16,0)</f>
        <v>56.439954318936891</v>
      </c>
      <c r="AA125" s="320">
        <f>VLOOKUP($G125,[2]Comercial!$D$16:$Y$244,17,0)</f>
        <v>35.376642080000003</v>
      </c>
      <c r="AB125" s="320">
        <f>VLOOKUP($G125,[2]Comercial!$D$16:$Y$244,18,0)</f>
        <v>48.906132343873999</v>
      </c>
      <c r="AC125" s="320">
        <f>VLOOKUP($G125,[2]Comercial!$D$16:$Y$244,19,0)</f>
        <v>35.591057710000001</v>
      </c>
      <c r="AD125" s="320">
        <f>VLOOKUP($G125,[2]Comercial!$D$16:$Y$244,20,0)</f>
        <v>49.202549373892325</v>
      </c>
    </row>
    <row r="126" spans="2:30" s="286" customFormat="1" x14ac:dyDescent="0.25">
      <c r="B126" s="233" t="s">
        <v>1108</v>
      </c>
      <c r="C126" s="233" t="s">
        <v>33</v>
      </c>
      <c r="D126" s="233" t="s">
        <v>832</v>
      </c>
      <c r="E126" s="295" t="s">
        <v>1103</v>
      </c>
      <c r="F126" s="233">
        <v>6033319</v>
      </c>
      <c r="G126" s="233">
        <v>7896641805479</v>
      </c>
      <c r="H126" s="223" t="s">
        <v>835</v>
      </c>
      <c r="I126" s="223" t="s">
        <v>1071</v>
      </c>
      <c r="J126" s="223" t="s">
        <v>105</v>
      </c>
      <c r="K126" s="227">
        <v>120</v>
      </c>
      <c r="L126" s="234" t="s">
        <v>35</v>
      </c>
      <c r="M126" s="235">
        <v>5</v>
      </c>
      <c r="N126" s="279">
        <f>VLOOKUP(G126,[2]Comercial!$D$16:$Z$244,23,0)</f>
        <v>12.5</v>
      </c>
      <c r="O126" s="320">
        <f>VLOOKUP($G126,[2]Comercial!$D$16:$Y$244,5,0)</f>
        <v>24.07</v>
      </c>
      <c r="P126" s="320">
        <f>VLOOKUP($G126,[2]Comercial!$D$16:$Y$244,6,0)</f>
        <v>32.07</v>
      </c>
      <c r="Q126" s="320">
        <f>VLOOKUP($G126,[2]Comercial!$D$16:$Y$244,7,0)</f>
        <v>20.914832190000002</v>
      </c>
      <c r="R126" s="320">
        <f>VLOOKUP($G126,[2]Comercial!$D$16:$Y$244,8,0)</f>
        <v>28.913528557090686</v>
      </c>
      <c r="S126" s="320">
        <f>VLOOKUP($G126,[2]Comercial!$D$16:$Y$244,9,0)</f>
        <v>22.2</v>
      </c>
      <c r="T126" s="320">
        <f>VLOOKUP($G126,[2]Comercial!$D$16:$Y$244,10,0)</f>
        <v>29.66</v>
      </c>
      <c r="U126" s="320">
        <f>VLOOKUP($G126,[2]Comercial!$D$16:$Y$244,11,0)</f>
        <v>23.74</v>
      </c>
      <c r="V126" s="320">
        <f>VLOOKUP($G126,[2]Comercial!$D$16:$Y$244,12,0)</f>
        <v>31.64</v>
      </c>
      <c r="W126" s="320">
        <f>VLOOKUP($G126,[2]Comercial!$D$16:$Y$244,13,0)</f>
        <v>23.90187105</v>
      </c>
      <c r="X126" s="320">
        <f>VLOOKUP($G126,[2]Comercial!$D$16:$Y$244,14,0)</f>
        <v>31.852088680467268</v>
      </c>
      <c r="Y126" s="320">
        <f>VLOOKUP($G126,[2]Comercial!$D$16:$Y$244,15,0)</f>
        <v>24.766874640000001</v>
      </c>
      <c r="Z126" s="320">
        <f>VLOOKUP($G126,[2]Comercial!$D$16:$Y$244,16,0)</f>
        <v>32.965535075389731</v>
      </c>
      <c r="AA126" s="320">
        <f>VLOOKUP($G126,[2]Comercial!$D$16:$Y$244,17,0)</f>
        <v>20.66</v>
      </c>
      <c r="AB126" s="320">
        <f>VLOOKUP($G126,[2]Comercial!$D$16:$Y$244,18,0)</f>
        <v>28.56</v>
      </c>
      <c r="AC126" s="320">
        <f>VLOOKUP($G126,[2]Comercial!$D$16:$Y$244,19,0)</f>
        <v>20.788079570000001</v>
      </c>
      <c r="AD126" s="320">
        <f>VLOOKUP($G126,[2]Comercial!$D$16:$Y$244,20,0)</f>
        <v>28.738300495743466</v>
      </c>
    </row>
    <row r="127" spans="2:30" s="286" customFormat="1" x14ac:dyDescent="0.2">
      <c r="B127" s="246" t="s">
        <v>1108</v>
      </c>
      <c r="C127" s="246" t="s">
        <v>33</v>
      </c>
      <c r="D127" s="246" t="s">
        <v>832</v>
      </c>
      <c r="E127" s="298" t="s">
        <v>1105</v>
      </c>
      <c r="F127" s="299">
        <v>6072334</v>
      </c>
      <c r="G127" s="300">
        <v>7896641810015</v>
      </c>
      <c r="H127" s="299">
        <v>30049069</v>
      </c>
      <c r="I127" s="301" t="s">
        <v>1112</v>
      </c>
      <c r="J127" s="324" t="s">
        <v>1109</v>
      </c>
      <c r="K127" s="302">
        <v>16</v>
      </c>
      <c r="L127" s="303" t="s">
        <v>35</v>
      </c>
      <c r="M127" s="304">
        <f>VLOOKUP(F127,[1]FCI´S!$A:$G,7,0)</f>
        <v>5</v>
      </c>
      <c r="N127" s="305">
        <f>VLOOKUP(G127,[2]Comercial!$D$16:$Z$244,23,0)</f>
        <v>10</v>
      </c>
      <c r="O127" s="320">
        <f>VLOOKUP($G127,[2]Comercial!$D$16:$Y$244,5,0)</f>
        <v>64.81</v>
      </c>
      <c r="P127" s="320">
        <f>VLOOKUP($G127,[2]Comercial!$D$16:$Y$244,6,0)</f>
        <v>86.346903782023688</v>
      </c>
      <c r="Q127" s="320">
        <f>VLOOKUP($G127,[2]Comercial!$D$16:$Y$244,7,0)</f>
        <v>56.314510770000005</v>
      </c>
      <c r="R127" s="320">
        <f>VLOOKUP($G127,[2]Comercial!$D$16:$Y$244,8,0)</f>
        <v>77.851507510803799</v>
      </c>
      <c r="S127" s="320">
        <f>VLOOKUP($G127,[2]Comercial!$D$16:$Y$244,9,0)</f>
        <v>59.766161750000002</v>
      </c>
      <c r="T127" s="320">
        <f>VLOOKUP($G127,[2]Comercial!$D$16:$Y$244,10,0)</f>
        <v>79.834685703370454</v>
      </c>
      <c r="U127" s="320">
        <f>VLOOKUP($G127,[2]Comercial!$D$16:$Y$244,11,0)</f>
        <v>63.910955680000001</v>
      </c>
      <c r="V127" s="320">
        <f>VLOOKUP($G127,[2]Comercial!$D$16:$Y$244,12,0)</f>
        <v>85.188483105181078</v>
      </c>
      <c r="W127" s="320">
        <f>VLOOKUP($G127,[2]Comercial!$D$16:$Y$244,13,0)</f>
        <v>64.357302149999995</v>
      </c>
      <c r="X127" s="320">
        <f>VLOOKUP($G127,[2]Comercial!$D$16:$Y$244,14,0)</f>
        <v>85.763766820983946</v>
      </c>
      <c r="Y127" s="320">
        <f>VLOOKUP($G127,[2]Comercial!$D$16:$Y$244,15,0)</f>
        <v>66.686379120000012</v>
      </c>
      <c r="Z127" s="320">
        <f>VLOOKUP($G127,[2]Comercial!$D$16:$Y$244,16,0)</f>
        <v>88.761791783797619</v>
      </c>
      <c r="AA127" s="320">
        <f>VLOOKUP($G127,[2]Comercial!$D$16:$Y$244,17,0)</f>
        <v>55.636014880000005</v>
      </c>
      <c r="AB127" s="320">
        <f>VLOOKUP($G127,[2]Comercial!$D$16:$Y$244,18,0)</f>
        <v>76.913526746092543</v>
      </c>
      <c r="AC127" s="320">
        <f>VLOOKUP($G127,[2]Comercial!$D$16:$Y$244,19,0)</f>
        <v>55.97322131</v>
      </c>
      <c r="AD127" s="320">
        <f>VLOOKUP($G127,[2]Comercial!$D$16:$Y$244,20,0)</f>
        <v>77.37969485372389</v>
      </c>
    </row>
    <row r="128" spans="2:30" s="286" customFormat="1" x14ac:dyDescent="0.2">
      <c r="B128" s="246" t="s">
        <v>1108</v>
      </c>
      <c r="C128" s="246" t="s">
        <v>33</v>
      </c>
      <c r="D128" s="246" t="s">
        <v>832</v>
      </c>
      <c r="E128" s="298" t="s">
        <v>1105</v>
      </c>
      <c r="F128" s="299">
        <v>6072341</v>
      </c>
      <c r="G128" s="300">
        <v>7896641810084</v>
      </c>
      <c r="H128" s="299">
        <v>30049069</v>
      </c>
      <c r="I128" s="301" t="s">
        <v>1113</v>
      </c>
      <c r="J128" s="325" t="s">
        <v>1110</v>
      </c>
      <c r="K128" s="302">
        <v>16</v>
      </c>
      <c r="L128" s="303" t="s">
        <v>35</v>
      </c>
      <c r="M128" s="304">
        <f>VLOOKUP(F128,[1]FCI´S!$A:$G,7,0)</f>
        <v>5</v>
      </c>
      <c r="N128" s="305">
        <f>VLOOKUP(G128,[2]Comercial!$D$16:$Z$244,23,0)</f>
        <v>10</v>
      </c>
      <c r="O128" s="320">
        <f>VLOOKUP($G128,[2]Comercial!$D$16:$Y$244,5,0)</f>
        <v>64.81</v>
      </c>
      <c r="P128" s="320">
        <f>VLOOKUP($G128,[2]Comercial!$D$16:$Y$244,6,0)</f>
        <v>86.346903782023688</v>
      </c>
      <c r="Q128" s="320">
        <f>VLOOKUP($G128,[2]Comercial!$D$16:$Y$244,7,0)</f>
        <v>56.314510770000005</v>
      </c>
      <c r="R128" s="320">
        <f>VLOOKUP($G128,[2]Comercial!$D$16:$Y$244,8,0)</f>
        <v>77.851507510803799</v>
      </c>
      <c r="S128" s="320">
        <f>VLOOKUP($G128,[2]Comercial!$D$16:$Y$244,9,0)</f>
        <v>59.766161750000002</v>
      </c>
      <c r="T128" s="320">
        <f>VLOOKUP($G128,[2]Comercial!$D$16:$Y$244,10,0)</f>
        <v>79.834685703370454</v>
      </c>
      <c r="U128" s="320">
        <f>VLOOKUP($G128,[2]Comercial!$D$16:$Y$244,11,0)</f>
        <v>63.910955680000001</v>
      </c>
      <c r="V128" s="320">
        <f>VLOOKUP($G128,[2]Comercial!$D$16:$Y$244,12,0)</f>
        <v>85.188483105181078</v>
      </c>
      <c r="W128" s="320">
        <f>VLOOKUP($G128,[2]Comercial!$D$16:$Y$244,13,0)</f>
        <v>64.357302149999995</v>
      </c>
      <c r="X128" s="320">
        <f>VLOOKUP($G128,[2]Comercial!$D$16:$Y$244,14,0)</f>
        <v>85.763766820983946</v>
      </c>
      <c r="Y128" s="320">
        <f>VLOOKUP($G128,[2]Comercial!$D$16:$Y$244,15,0)</f>
        <v>66.686379120000012</v>
      </c>
      <c r="Z128" s="320">
        <f>VLOOKUP($G128,[2]Comercial!$D$16:$Y$244,16,0)</f>
        <v>88.761791783797619</v>
      </c>
      <c r="AA128" s="320">
        <f>VLOOKUP($G128,[2]Comercial!$D$16:$Y$244,17,0)</f>
        <v>55.636014880000005</v>
      </c>
      <c r="AB128" s="320">
        <f>VLOOKUP($G128,[2]Comercial!$D$16:$Y$244,18,0)</f>
        <v>76.913526746092543</v>
      </c>
      <c r="AC128" s="320">
        <f>VLOOKUP($G128,[2]Comercial!$D$16:$Y$244,19,0)</f>
        <v>55.97322131</v>
      </c>
      <c r="AD128" s="320">
        <f>VLOOKUP($G128,[2]Comercial!$D$16:$Y$244,20,0)</f>
        <v>77.37969485372389</v>
      </c>
    </row>
    <row r="129" spans="2:30" s="286" customFormat="1" x14ac:dyDescent="0.2">
      <c r="B129" s="306" t="s">
        <v>1108</v>
      </c>
      <c r="C129" s="306" t="s">
        <v>33</v>
      </c>
      <c r="D129" s="306" t="s">
        <v>832</v>
      </c>
      <c r="E129" s="307" t="s">
        <v>1105</v>
      </c>
      <c r="F129" s="308">
        <v>6082027</v>
      </c>
      <c r="G129" s="306">
        <v>7896641810367</v>
      </c>
      <c r="H129" s="308">
        <v>30049069</v>
      </c>
      <c r="I129" s="309" t="s">
        <v>1114</v>
      </c>
      <c r="J129" s="326" t="s">
        <v>1111</v>
      </c>
      <c r="K129" s="310">
        <v>16</v>
      </c>
      <c r="L129" s="311" t="s">
        <v>35</v>
      </c>
      <c r="M129" s="312">
        <f>VLOOKUP(F129,[1]FCI´S!$A:$G,7,0)</f>
        <v>5</v>
      </c>
      <c r="N129" s="313">
        <f>VLOOKUP(G129,[2]Comercial!$D$16:$Z$244,23,0)</f>
        <v>10</v>
      </c>
      <c r="O129" s="321">
        <f>VLOOKUP($G129,[2]Comercial!$D$16:$Y$244,5,0)</f>
        <v>64.81</v>
      </c>
      <c r="P129" s="321">
        <f>VLOOKUP($G129,[2]Comercial!$D$16:$Y$244,6,0)</f>
        <v>86.346903782023688</v>
      </c>
      <c r="Q129" s="321">
        <f>VLOOKUP($G129,[2]Comercial!$D$16:$Y$244,7,0)</f>
        <v>56.314510770000005</v>
      </c>
      <c r="R129" s="321">
        <f>VLOOKUP($G129,[2]Comercial!$D$16:$Y$244,8,0)</f>
        <v>77.851507510803799</v>
      </c>
      <c r="S129" s="321">
        <f>VLOOKUP($G129,[2]Comercial!$D$16:$Y$244,9,0)</f>
        <v>59.766161750000002</v>
      </c>
      <c r="T129" s="321">
        <f>VLOOKUP($G129,[2]Comercial!$D$16:$Y$244,10,0)</f>
        <v>79.834685703370454</v>
      </c>
      <c r="U129" s="321">
        <f>VLOOKUP($G129,[2]Comercial!$D$16:$Y$244,11,0)</f>
        <v>63.910955680000001</v>
      </c>
      <c r="V129" s="321">
        <f>VLOOKUP($G129,[2]Comercial!$D$16:$Y$244,12,0)</f>
        <v>85.188483105181078</v>
      </c>
      <c r="W129" s="321">
        <f>VLOOKUP($G129,[2]Comercial!$D$16:$Y$244,13,0)</f>
        <v>64.357302149999995</v>
      </c>
      <c r="X129" s="321">
        <f>VLOOKUP($G129,[2]Comercial!$D$16:$Y$244,14,0)</f>
        <v>85.763766820983946</v>
      </c>
      <c r="Y129" s="321">
        <f>VLOOKUP($G129,[2]Comercial!$D$16:$Y$244,15,0)</f>
        <v>66.686379120000012</v>
      </c>
      <c r="Z129" s="321">
        <f>VLOOKUP($G129,[2]Comercial!$D$16:$Y$244,16,0)</f>
        <v>88.761791783797619</v>
      </c>
      <c r="AA129" s="321">
        <f>VLOOKUP($G129,[2]Comercial!$D$16:$Y$244,17,0)</f>
        <v>55.636014880000005</v>
      </c>
      <c r="AB129" s="321">
        <f>VLOOKUP($G129,[2]Comercial!$D$16:$Y$244,18,0)</f>
        <v>76.913526746092543</v>
      </c>
      <c r="AC129" s="321">
        <f>VLOOKUP($G129,[2]Comercial!$D$16:$Y$244,19,0)</f>
        <v>55.97322131</v>
      </c>
      <c r="AD129" s="321">
        <f>VLOOKUP($G129,[2]Comercial!$D$16:$Y$244,20,0)</f>
        <v>77.37969485372389</v>
      </c>
    </row>
    <row r="130" spans="2:30" x14ac:dyDescent="0.25">
      <c r="I130"/>
      <c r="K130"/>
      <c r="N130"/>
      <c r="O130" s="260"/>
      <c r="P130" s="260"/>
      <c r="Q130" s="260"/>
      <c r="R130" s="260"/>
      <c r="S130" s="260"/>
      <c r="T130" s="260"/>
      <c r="U130" s="260"/>
      <c r="V130" s="260"/>
      <c r="W130" s="260"/>
      <c r="X130" s="260"/>
    </row>
    <row r="131" spans="2:30" x14ac:dyDescent="0.25">
      <c r="C131" s="14"/>
      <c r="D131" s="14"/>
      <c r="E131" s="297"/>
      <c r="F131" s="14"/>
      <c r="G131" s="14"/>
      <c r="H131" s="14"/>
      <c r="I131" s="255"/>
      <c r="J131" s="14"/>
      <c r="K131" s="229"/>
    </row>
  </sheetData>
  <autoFilter ref="B8:X129"/>
  <sortState ref="B9:X130">
    <sortCondition ref="B9:B130"/>
    <sortCondition ref="K9:K130"/>
  </sortState>
  <mergeCells count="9">
    <mergeCell ref="I7:I8"/>
    <mergeCell ref="J7:J8"/>
    <mergeCell ref="B7:B8"/>
    <mergeCell ref="C7:C8"/>
    <mergeCell ref="D7:D8"/>
    <mergeCell ref="F7:F8"/>
    <mergeCell ref="G7:G8"/>
    <mergeCell ref="H7:H8"/>
    <mergeCell ref="E7:E8"/>
  </mergeCells>
  <printOptions horizontalCentered="1" verticalCentered="1"/>
  <pageMargins left="0" right="0" top="0.15748031496062992" bottom="0.15748031496062992" header="0.31496062992125984" footer="0.31496062992125984"/>
  <pageSetup paperSize="9" scale="46" orientation="landscape" r:id="rId1"/>
  <rowBreaks count="1" manualBreakCount="1"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986"/>
  <sheetViews>
    <sheetView workbookViewId="0">
      <selection activeCell="C20" sqref="C20"/>
    </sheetView>
  </sheetViews>
  <sheetFormatPr defaultRowHeight="15" x14ac:dyDescent="0.25"/>
  <cols>
    <col min="1" max="1" width="4" bestFit="1" customWidth="1"/>
    <col min="2" max="2" width="12.28515625" customWidth="1"/>
    <col min="3" max="3" width="19.85546875" customWidth="1"/>
    <col min="4" max="4" width="11.7109375" bestFit="1" customWidth="1"/>
    <col min="5" max="5" width="20" bestFit="1" customWidth="1"/>
    <col min="6" max="6" width="65.28515625" bestFit="1" customWidth="1"/>
    <col min="7" max="7" width="11.140625" bestFit="1" customWidth="1"/>
    <col min="8" max="8" width="9.28515625" bestFit="1" customWidth="1"/>
    <col min="9" max="9" width="11.140625" customWidth="1"/>
    <col min="10" max="10" width="9.28515625" bestFit="1" customWidth="1"/>
    <col min="11" max="11" width="11.140625" customWidth="1"/>
    <col min="12" max="12" width="9.28515625" bestFit="1" customWidth="1"/>
    <col min="13" max="13" width="11.140625" bestFit="1" customWidth="1"/>
    <col min="14" max="14" width="9.28515625" bestFit="1" customWidth="1"/>
    <col min="15" max="15" width="11.140625" customWidth="1"/>
    <col min="16" max="16" width="9.28515625" bestFit="1" customWidth="1"/>
    <col min="17" max="17" width="7.42578125" bestFit="1" customWidth="1"/>
    <col min="18" max="27" width="6" bestFit="1" customWidth="1"/>
    <col min="28" max="28" width="4.5703125" customWidth="1"/>
    <col min="29" max="29" width="9.42578125" customWidth="1"/>
    <col min="30" max="30" width="3.85546875" customWidth="1"/>
    <col min="32" max="32" width="3.7109375" customWidth="1"/>
    <col min="34" max="34" width="3.85546875" customWidth="1"/>
    <col min="36" max="36" width="3.7109375" customWidth="1"/>
    <col min="37" max="37" width="10.28515625" customWidth="1"/>
    <col min="38" max="38" width="3.7109375" customWidth="1"/>
    <col min="39" max="39" width="10" style="16" bestFit="1" customWidth="1"/>
    <col min="40" max="40" width="11.28515625" bestFit="1" customWidth="1"/>
    <col min="41" max="41" width="9.5703125" bestFit="1" customWidth="1"/>
  </cols>
  <sheetData>
    <row r="1" spans="2:40" ht="20.25" x14ac:dyDescent="0.3">
      <c r="B1" s="348" t="s">
        <v>125</v>
      </c>
      <c r="C1" s="348"/>
      <c r="D1" s="349"/>
      <c r="E1" s="349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</row>
    <row r="2" spans="2:40" ht="8.25" customHeight="1" x14ac:dyDescent="0.25">
      <c r="B2" s="17"/>
      <c r="C2" s="17"/>
      <c r="D2" s="17"/>
      <c r="E2" s="17"/>
    </row>
    <row r="3" spans="2:40" x14ac:dyDescent="0.25">
      <c r="B3" s="351" t="s">
        <v>126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</row>
    <row r="4" spans="2:40" ht="7.5" customHeight="1" x14ac:dyDescent="0.25">
      <c r="B4" s="17"/>
      <c r="C4" s="17"/>
      <c r="D4" s="17"/>
      <c r="E4" s="17"/>
    </row>
    <row r="5" spans="2:40" ht="15.75" x14ac:dyDescent="0.25">
      <c r="B5" s="352" t="s">
        <v>127</v>
      </c>
      <c r="C5" s="352"/>
      <c r="D5" s="352"/>
      <c r="E5" s="352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18"/>
    </row>
    <row r="6" spans="2:40" ht="6.75" customHeight="1" thickBot="1" x14ac:dyDescent="0.3">
      <c r="B6" s="19" t="s">
        <v>128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2:40" ht="15.75" thickBot="1" x14ac:dyDescent="0.3">
      <c r="B7" s="21"/>
      <c r="D7" s="21"/>
      <c r="E7" s="22"/>
      <c r="G7" s="354" t="s">
        <v>129</v>
      </c>
      <c r="H7" s="355"/>
      <c r="I7" s="355"/>
      <c r="J7" s="355"/>
      <c r="K7" s="355"/>
      <c r="L7" s="355"/>
      <c r="M7" s="355"/>
      <c r="N7" s="355"/>
      <c r="O7" s="355"/>
      <c r="P7" s="356"/>
      <c r="AM7" s="23"/>
    </row>
    <row r="8" spans="2:40" ht="16.5" thickBot="1" x14ac:dyDescent="0.3">
      <c r="B8" s="24"/>
      <c r="C8" s="24"/>
      <c r="D8" s="25"/>
      <c r="G8" s="357">
        <v>0.18</v>
      </c>
      <c r="H8" s="358"/>
      <c r="I8" s="357">
        <v>0.12</v>
      </c>
      <c r="J8" s="358"/>
      <c r="K8" s="359">
        <v>0.17</v>
      </c>
      <c r="L8" s="360"/>
      <c r="M8" s="361" t="s">
        <v>130</v>
      </c>
      <c r="N8" s="362"/>
      <c r="O8" s="363">
        <v>0.19</v>
      </c>
      <c r="P8" s="364"/>
      <c r="Q8" s="26"/>
      <c r="AM8" s="23"/>
    </row>
    <row r="9" spans="2:40" ht="12.75" customHeight="1" x14ac:dyDescent="0.25">
      <c r="B9" s="338" t="s">
        <v>131</v>
      </c>
      <c r="C9" s="341" t="s">
        <v>132</v>
      </c>
      <c r="D9" s="341" t="s">
        <v>132</v>
      </c>
      <c r="E9" s="344" t="s">
        <v>133</v>
      </c>
      <c r="F9" s="347" t="s">
        <v>134</v>
      </c>
      <c r="G9" s="27" t="s">
        <v>135</v>
      </c>
      <c r="H9" s="333" t="s">
        <v>136</v>
      </c>
      <c r="I9" s="27" t="s">
        <v>135</v>
      </c>
      <c r="J9" s="333" t="s">
        <v>136</v>
      </c>
      <c r="K9" s="27" t="s">
        <v>135</v>
      </c>
      <c r="L9" s="333" t="s">
        <v>136</v>
      </c>
      <c r="M9" s="27" t="s">
        <v>135</v>
      </c>
      <c r="N9" s="333" t="s">
        <v>136</v>
      </c>
      <c r="O9" s="28" t="s">
        <v>135</v>
      </c>
      <c r="P9" s="333" t="s">
        <v>136</v>
      </c>
      <c r="Q9" s="29" t="s">
        <v>137</v>
      </c>
      <c r="AM9" s="23"/>
    </row>
    <row r="10" spans="2:40" ht="12.75" customHeight="1" x14ac:dyDescent="0.25">
      <c r="B10" s="339"/>
      <c r="C10" s="342" t="s">
        <v>138</v>
      </c>
      <c r="D10" s="342" t="s">
        <v>138</v>
      </c>
      <c r="E10" s="345" t="s">
        <v>138</v>
      </c>
      <c r="F10" s="339" t="s">
        <v>134</v>
      </c>
      <c r="G10" s="30" t="s">
        <v>139</v>
      </c>
      <c r="H10" s="334"/>
      <c r="I10" s="30" t="s">
        <v>139</v>
      </c>
      <c r="J10" s="334"/>
      <c r="K10" s="30" t="s">
        <v>139</v>
      </c>
      <c r="L10" s="334"/>
      <c r="M10" s="30" t="s">
        <v>139</v>
      </c>
      <c r="N10" s="334"/>
      <c r="O10" s="31" t="s">
        <v>139</v>
      </c>
      <c r="P10" s="334"/>
      <c r="Q10" s="32" t="s">
        <v>140</v>
      </c>
      <c r="AM10" s="23"/>
    </row>
    <row r="11" spans="2:40" ht="13.5" customHeight="1" thickBot="1" x14ac:dyDescent="0.3">
      <c r="B11" s="340"/>
      <c r="C11" s="343"/>
      <c r="D11" s="343"/>
      <c r="E11" s="346"/>
      <c r="F11" s="340"/>
      <c r="G11" s="33" t="s">
        <v>141</v>
      </c>
      <c r="H11" s="34" t="s">
        <v>141</v>
      </c>
      <c r="I11" s="33" t="s">
        <v>141</v>
      </c>
      <c r="J11" s="34" t="s">
        <v>141</v>
      </c>
      <c r="K11" s="33" t="s">
        <v>141</v>
      </c>
      <c r="L11" s="34" t="s">
        <v>141</v>
      </c>
      <c r="M11" s="33" t="s">
        <v>141</v>
      </c>
      <c r="N11" s="34" t="s">
        <v>141</v>
      </c>
      <c r="O11" s="34" t="s">
        <v>141</v>
      </c>
      <c r="P11" s="34" t="s">
        <v>141</v>
      </c>
      <c r="Q11" s="35"/>
      <c r="AM11" s="23"/>
    </row>
    <row r="12" spans="2:40" ht="3.75" customHeight="1" x14ac:dyDescent="0.25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8"/>
      <c r="AM12" s="23"/>
    </row>
    <row r="13" spans="2:40" ht="12.75" customHeight="1" x14ac:dyDescent="0.25">
      <c r="B13" s="39"/>
      <c r="C13" s="13"/>
      <c r="D13" s="13"/>
      <c r="E13" s="13"/>
      <c r="F13" s="13"/>
      <c r="G13" s="13"/>
      <c r="H13" s="13"/>
      <c r="I13" s="13"/>
      <c r="J13" s="13"/>
      <c r="K13" s="40">
        <v>0.98794999999999999</v>
      </c>
      <c r="L13" s="40">
        <v>0.72340000000000004</v>
      </c>
      <c r="M13" s="40"/>
      <c r="N13" s="40"/>
      <c r="O13" s="40">
        <v>1.0123</v>
      </c>
      <c r="P13" s="41">
        <v>0.72340000000000004</v>
      </c>
      <c r="AM13" s="23"/>
    </row>
    <row r="14" spans="2:40" ht="15" customHeight="1" x14ac:dyDescent="0.25">
      <c r="B14" s="335" t="s">
        <v>142</v>
      </c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7"/>
      <c r="AM14" s="42" t="s">
        <v>143</v>
      </c>
    </row>
    <row r="15" spans="2:40" ht="12.75" customHeight="1" x14ac:dyDescent="0.25">
      <c r="B15" s="39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43"/>
      <c r="AM15" s="44" t="s">
        <v>144</v>
      </c>
    </row>
    <row r="16" spans="2:40" x14ac:dyDescent="0.25">
      <c r="B16" s="45" t="s">
        <v>145</v>
      </c>
      <c r="C16" s="46">
        <v>6033296</v>
      </c>
      <c r="D16" s="47" t="s">
        <v>146</v>
      </c>
      <c r="E16" s="48">
        <v>7896641804342</v>
      </c>
      <c r="F16" s="49" t="s">
        <v>147</v>
      </c>
      <c r="G16" s="50">
        <v>56.43</v>
      </c>
      <c r="H16" s="50">
        <v>78.010000000000005</v>
      </c>
      <c r="I16" s="50">
        <v>52.59</v>
      </c>
      <c r="J16" s="50">
        <v>72.69</v>
      </c>
      <c r="K16" s="50">
        <v>55.76</v>
      </c>
      <c r="L16" s="50">
        <v>77.08</v>
      </c>
      <c r="M16" s="50">
        <v>55.76</v>
      </c>
      <c r="N16" s="50">
        <v>77.08</v>
      </c>
      <c r="O16" s="50">
        <v>57.13</v>
      </c>
      <c r="P16" s="50">
        <v>78.97</v>
      </c>
      <c r="Q16" s="51"/>
      <c r="R16" s="52">
        <v>2.6933575978161883</v>
      </c>
      <c r="S16" s="52">
        <v>2.6987888362296104</v>
      </c>
      <c r="T16" s="52">
        <v>2.71484375</v>
      </c>
      <c r="U16" s="52">
        <v>2.698502401808426</v>
      </c>
      <c r="V16" s="52">
        <v>2.7076809725548117</v>
      </c>
      <c r="W16" s="52">
        <v>2.7048634243837455</v>
      </c>
      <c r="X16" s="52">
        <v>2.7076809725548117</v>
      </c>
      <c r="Y16" s="52">
        <v>2.7048634243837455</v>
      </c>
      <c r="Z16" s="52">
        <v>2.6963868416322043</v>
      </c>
      <c r="AA16" s="52">
        <v>2.6918075422626799</v>
      </c>
      <c r="AC16" s="23"/>
      <c r="AD16" s="23"/>
      <c r="AE16" s="23"/>
      <c r="AG16" s="23"/>
      <c r="AI16" s="23"/>
      <c r="AK16" s="23"/>
      <c r="AM16" s="53">
        <v>0</v>
      </c>
      <c r="AN16" s="53"/>
    </row>
    <row r="17" spans="2:40" x14ac:dyDescent="0.25">
      <c r="B17" s="54"/>
      <c r="C17" s="47">
        <v>6033289</v>
      </c>
      <c r="D17" s="47" t="s">
        <v>148</v>
      </c>
      <c r="E17" s="48">
        <v>7896641804250</v>
      </c>
      <c r="F17" s="55" t="s">
        <v>149</v>
      </c>
      <c r="G17" s="50">
        <v>73.72</v>
      </c>
      <c r="H17" s="50">
        <v>101.9</v>
      </c>
      <c r="I17" s="50">
        <v>68.69</v>
      </c>
      <c r="J17" s="50">
        <v>94.95</v>
      </c>
      <c r="K17" s="50">
        <v>72.83</v>
      </c>
      <c r="L17" s="50">
        <v>100.68</v>
      </c>
      <c r="M17" s="50">
        <v>72.83</v>
      </c>
      <c r="N17" s="50">
        <v>100.68</v>
      </c>
      <c r="O17" s="50">
        <v>74.62</v>
      </c>
      <c r="P17" s="50">
        <v>103.16</v>
      </c>
      <c r="Q17" s="51"/>
      <c r="R17" s="52">
        <v>2.7027027027026946</v>
      </c>
      <c r="S17" s="52">
        <v>2.6907185327017942</v>
      </c>
      <c r="T17" s="52">
        <v>2.7063397129186768</v>
      </c>
      <c r="U17" s="52">
        <v>2.6930564568462074</v>
      </c>
      <c r="V17" s="52">
        <v>2.6931754089114577</v>
      </c>
      <c r="W17" s="52">
        <v>2.6927784577723344</v>
      </c>
      <c r="X17" s="52">
        <v>2.6931754089114577</v>
      </c>
      <c r="Y17" s="52">
        <v>2.6927784577723344</v>
      </c>
      <c r="Z17" s="52">
        <v>2.6974951830443246</v>
      </c>
      <c r="AA17" s="52">
        <v>2.6978596316575363</v>
      </c>
      <c r="AC17" s="23"/>
      <c r="AD17" s="23"/>
      <c r="AE17" s="23"/>
      <c r="AG17" s="23"/>
      <c r="AI17" s="23"/>
      <c r="AK17" s="23"/>
      <c r="AM17" s="53">
        <v>1E-3</v>
      </c>
      <c r="AN17" s="53"/>
    </row>
    <row r="18" spans="2:40" x14ac:dyDescent="0.25">
      <c r="B18" s="54"/>
      <c r="C18" s="46">
        <v>6046552</v>
      </c>
      <c r="D18" s="47" t="s">
        <v>150</v>
      </c>
      <c r="E18" s="48">
        <v>7896641804359</v>
      </c>
      <c r="F18" s="55" t="s">
        <v>151</v>
      </c>
      <c r="G18" s="50">
        <v>59.39</v>
      </c>
      <c r="H18" s="50">
        <v>82.1</v>
      </c>
      <c r="I18" s="50">
        <v>55.34</v>
      </c>
      <c r="J18" s="50">
        <v>76.5</v>
      </c>
      <c r="K18" s="50">
        <v>58.68</v>
      </c>
      <c r="L18" s="50">
        <v>81.11</v>
      </c>
      <c r="M18" s="50">
        <v>58.68</v>
      </c>
      <c r="N18" s="50">
        <v>81.11</v>
      </c>
      <c r="O18" s="50">
        <v>60.12</v>
      </c>
      <c r="P18" s="50">
        <v>83.11</v>
      </c>
      <c r="Q18" s="51"/>
      <c r="R18" s="52">
        <v>2.6975618191250135</v>
      </c>
      <c r="S18" s="52">
        <v>2.7020265198899125</v>
      </c>
      <c r="T18" s="52">
        <v>2.7097253155159677</v>
      </c>
      <c r="U18" s="52">
        <v>2.7121374865735675</v>
      </c>
      <c r="V18" s="52">
        <v>2.7131104498512144</v>
      </c>
      <c r="W18" s="52">
        <v>2.6968852874145171</v>
      </c>
      <c r="X18" s="52">
        <v>2.7131104498512144</v>
      </c>
      <c r="Y18" s="52">
        <v>2.6968852874145171</v>
      </c>
      <c r="Z18" s="52">
        <v>2.6990092244619177</v>
      </c>
      <c r="AA18" s="52">
        <v>2.7063766683143911</v>
      </c>
      <c r="AC18" s="23"/>
      <c r="AD18" s="23"/>
      <c r="AE18" s="23"/>
      <c r="AG18" s="23"/>
      <c r="AI18" s="23"/>
      <c r="AK18" s="23"/>
      <c r="AM18" s="53">
        <v>0</v>
      </c>
      <c r="AN18" s="53"/>
    </row>
    <row r="19" spans="2:40" x14ac:dyDescent="0.25">
      <c r="B19" s="54"/>
      <c r="C19" s="47">
        <v>6033290</v>
      </c>
      <c r="D19" s="47" t="s">
        <v>152</v>
      </c>
      <c r="E19" s="48">
        <v>7896641804274</v>
      </c>
      <c r="F19" s="55" t="s">
        <v>153</v>
      </c>
      <c r="G19" s="50">
        <v>77.61</v>
      </c>
      <c r="H19" s="50">
        <v>107.29</v>
      </c>
      <c r="I19" s="50">
        <v>72.319999999999993</v>
      </c>
      <c r="J19" s="50">
        <v>99.97</v>
      </c>
      <c r="K19" s="50">
        <v>76.680000000000007</v>
      </c>
      <c r="L19" s="50">
        <v>106</v>
      </c>
      <c r="M19" s="50">
        <v>76.680000000000007</v>
      </c>
      <c r="N19" s="50">
        <v>106</v>
      </c>
      <c r="O19" s="50">
        <v>78.56</v>
      </c>
      <c r="P19" s="50">
        <v>108.6</v>
      </c>
      <c r="Q19" s="51"/>
      <c r="R19" s="52">
        <v>2.699483922191348</v>
      </c>
      <c r="S19" s="52">
        <v>2.6993395233081401</v>
      </c>
      <c r="T19" s="52">
        <v>2.6980971314967093</v>
      </c>
      <c r="U19" s="52">
        <v>2.7018697349496534</v>
      </c>
      <c r="V19" s="52">
        <v>2.7055987141709323</v>
      </c>
      <c r="W19" s="52">
        <v>2.7032264315473498</v>
      </c>
      <c r="X19" s="52">
        <v>2.7055987141709323</v>
      </c>
      <c r="Y19" s="52">
        <v>2.7032264315473498</v>
      </c>
      <c r="Z19" s="52">
        <v>2.6928104575163445</v>
      </c>
      <c r="AA19" s="52">
        <v>2.6950354609928979</v>
      </c>
      <c r="AC19" s="23"/>
      <c r="AD19" s="23"/>
      <c r="AE19" s="23"/>
      <c r="AG19" s="23"/>
      <c r="AI19" s="23"/>
      <c r="AK19" s="23"/>
      <c r="AM19" s="53">
        <v>1.6999999999999999E-3</v>
      </c>
      <c r="AN19" s="53"/>
    </row>
    <row r="20" spans="2:40" x14ac:dyDescent="0.25">
      <c r="B20" s="54" t="s">
        <v>154</v>
      </c>
      <c r="C20" s="56">
        <v>6033387</v>
      </c>
      <c r="D20" s="56" t="s">
        <v>155</v>
      </c>
      <c r="E20" s="48">
        <v>7896641802300</v>
      </c>
      <c r="F20" s="57" t="s">
        <v>156</v>
      </c>
      <c r="G20" s="50">
        <v>30.33</v>
      </c>
      <c r="H20" s="50">
        <v>41.92</v>
      </c>
      <c r="I20" s="50">
        <v>28.26</v>
      </c>
      <c r="J20" s="50">
        <v>39.06</v>
      </c>
      <c r="K20" s="50">
        <v>29.96</v>
      </c>
      <c r="L20" s="50">
        <v>41.42</v>
      </c>
      <c r="M20" s="50">
        <v>29.96</v>
      </c>
      <c r="N20" s="50">
        <v>41.42</v>
      </c>
      <c r="O20" s="50">
        <v>30.7</v>
      </c>
      <c r="P20" s="50">
        <v>42.44</v>
      </c>
      <c r="Q20" s="51"/>
      <c r="R20" s="52">
        <v>2.7091093802912241</v>
      </c>
      <c r="S20" s="52">
        <v>2.6947574718275433</v>
      </c>
      <c r="T20" s="52">
        <v>2.72628135223556</v>
      </c>
      <c r="U20" s="52">
        <v>2.7083881146463256</v>
      </c>
      <c r="V20" s="52">
        <v>2.7082619129242431</v>
      </c>
      <c r="W20" s="52">
        <v>2.7027027027027231</v>
      </c>
      <c r="X20" s="52">
        <v>2.7082619129242431</v>
      </c>
      <c r="Y20" s="52">
        <v>2.7027027027027231</v>
      </c>
      <c r="Z20" s="52">
        <v>2.7099364335898315</v>
      </c>
      <c r="AA20" s="52">
        <v>2.710551790900297</v>
      </c>
      <c r="AC20" s="23"/>
      <c r="AD20" s="23"/>
      <c r="AE20" s="23"/>
      <c r="AG20" s="23"/>
      <c r="AI20" s="23"/>
      <c r="AK20" s="23"/>
      <c r="AM20" s="53">
        <v>5.0000000000000001E-3</v>
      </c>
      <c r="AN20" s="53"/>
    </row>
    <row r="21" spans="2:40" x14ac:dyDescent="0.25">
      <c r="B21" s="54"/>
      <c r="C21" s="56">
        <v>6033388</v>
      </c>
      <c r="D21" s="56" t="s">
        <v>157</v>
      </c>
      <c r="E21" s="48">
        <v>7896641802287</v>
      </c>
      <c r="F21" s="57" t="s">
        <v>158</v>
      </c>
      <c r="G21" s="50">
        <v>44.9</v>
      </c>
      <c r="H21" s="50">
        <v>62.07</v>
      </c>
      <c r="I21" s="50">
        <v>41.84</v>
      </c>
      <c r="J21" s="50">
        <v>57.83</v>
      </c>
      <c r="K21" s="50">
        <v>44.36</v>
      </c>
      <c r="L21" s="50">
        <v>61.32</v>
      </c>
      <c r="M21" s="50">
        <v>44.36</v>
      </c>
      <c r="N21" s="50">
        <v>61.32</v>
      </c>
      <c r="O21" s="50">
        <v>45.45</v>
      </c>
      <c r="P21" s="50">
        <v>62.83</v>
      </c>
      <c r="Q21" s="51"/>
      <c r="R21" s="52">
        <v>2.6989935956084139</v>
      </c>
      <c r="S21" s="52">
        <v>2.6968894771674456</v>
      </c>
      <c r="T21" s="52">
        <v>2.700049091801688</v>
      </c>
      <c r="U21" s="52">
        <v>2.6811079545454533</v>
      </c>
      <c r="V21" s="52">
        <v>2.685185185185162</v>
      </c>
      <c r="W21" s="52">
        <v>2.6963657678780777</v>
      </c>
      <c r="X21" s="52">
        <v>2.685185185185162</v>
      </c>
      <c r="Y21" s="52">
        <v>2.6963657678780777</v>
      </c>
      <c r="Z21" s="52">
        <v>2.6886579304112246</v>
      </c>
      <c r="AA21" s="52">
        <v>2.6969597907813068</v>
      </c>
      <c r="AC21" s="23"/>
      <c r="AD21" s="23"/>
      <c r="AE21" s="23"/>
      <c r="AG21" s="23"/>
      <c r="AI21" s="23"/>
      <c r="AK21" s="23"/>
      <c r="AM21" s="53">
        <v>4.1999999999999997E-3</v>
      </c>
      <c r="AN21" s="53"/>
    </row>
    <row r="22" spans="2:40" x14ac:dyDescent="0.25">
      <c r="B22" s="54"/>
      <c r="C22" s="56">
        <v>6033417</v>
      </c>
      <c r="D22" s="56" t="s">
        <v>159</v>
      </c>
      <c r="E22" s="48">
        <v>7896641804106</v>
      </c>
      <c r="F22" s="55" t="s">
        <v>160</v>
      </c>
      <c r="G22" s="50">
        <v>128.97</v>
      </c>
      <c r="H22" s="50">
        <v>178.28</v>
      </c>
      <c r="I22" s="50">
        <v>120.18</v>
      </c>
      <c r="J22" s="50">
        <v>166.13</v>
      </c>
      <c r="K22" s="50">
        <v>127.42</v>
      </c>
      <c r="L22" s="50">
        <v>176.15</v>
      </c>
      <c r="M22" s="50">
        <v>127.42</v>
      </c>
      <c r="N22" s="50">
        <v>176.15</v>
      </c>
      <c r="O22" s="50">
        <v>130.56</v>
      </c>
      <c r="P22" s="50">
        <v>180.48</v>
      </c>
      <c r="Q22" s="51"/>
      <c r="R22" s="52">
        <v>2.6994744386048808</v>
      </c>
      <c r="S22" s="52">
        <v>2.7017685350538585</v>
      </c>
      <c r="T22" s="52">
        <v>2.709170156396894</v>
      </c>
      <c r="U22" s="52">
        <v>2.7078825347758908</v>
      </c>
      <c r="V22" s="52">
        <v>2.7000886596276246</v>
      </c>
      <c r="W22" s="52">
        <v>2.7053816104017301</v>
      </c>
      <c r="X22" s="52">
        <v>2.7000886596276246</v>
      </c>
      <c r="Y22" s="52">
        <v>2.7053816104017301</v>
      </c>
      <c r="Z22" s="52">
        <v>2.7061044682189959</v>
      </c>
      <c r="AA22" s="52">
        <v>2.7030102998918863</v>
      </c>
      <c r="AC22" s="23"/>
      <c r="AD22" s="23"/>
      <c r="AE22" s="23"/>
      <c r="AG22" s="23"/>
      <c r="AI22" s="23"/>
      <c r="AK22" s="23"/>
      <c r="AM22" s="53"/>
      <c r="AN22" s="53"/>
    </row>
    <row r="23" spans="2:40" ht="11.25" customHeight="1" x14ac:dyDescent="0.25">
      <c r="B23" s="54"/>
      <c r="C23" s="56">
        <v>6033292</v>
      </c>
      <c r="D23" s="56" t="s">
        <v>161</v>
      </c>
      <c r="E23" s="48">
        <v>7896641804120</v>
      </c>
      <c r="F23" s="57" t="s">
        <v>162</v>
      </c>
      <c r="G23" s="50">
        <v>87.06</v>
      </c>
      <c r="H23" s="50">
        <v>120.35</v>
      </c>
      <c r="I23" s="50">
        <v>81.12</v>
      </c>
      <c r="J23" s="50">
        <v>112.14</v>
      </c>
      <c r="K23" s="50">
        <v>86.01</v>
      </c>
      <c r="L23" s="50">
        <v>118.9</v>
      </c>
      <c r="M23" s="50">
        <v>86.01</v>
      </c>
      <c r="N23" s="50">
        <v>118.9</v>
      </c>
      <c r="O23" s="50">
        <v>88.13</v>
      </c>
      <c r="P23" s="50">
        <v>121.83</v>
      </c>
      <c r="Q23" s="51"/>
      <c r="R23" s="52">
        <v>2.7014273917659466</v>
      </c>
      <c r="S23" s="52">
        <v>2.7052398020139776</v>
      </c>
      <c r="T23" s="52">
        <v>2.6965438663121972</v>
      </c>
      <c r="U23" s="52">
        <v>2.7017126110449681</v>
      </c>
      <c r="V23" s="52">
        <v>2.6985074626865782</v>
      </c>
      <c r="W23" s="52">
        <v>2.7036365206875672</v>
      </c>
      <c r="X23" s="52">
        <v>2.6985074626865782</v>
      </c>
      <c r="Y23" s="52">
        <v>2.7036365206875672</v>
      </c>
      <c r="Z23" s="52">
        <v>2.7036475935205573</v>
      </c>
      <c r="AA23" s="52">
        <v>2.7061203844208421</v>
      </c>
      <c r="AC23" s="23"/>
      <c r="AD23" s="23"/>
      <c r="AE23" s="23"/>
      <c r="AG23" s="23"/>
      <c r="AI23" s="23"/>
      <c r="AK23" s="23"/>
      <c r="AM23" s="53"/>
      <c r="AN23" s="53"/>
    </row>
    <row r="24" spans="2:40" x14ac:dyDescent="0.25">
      <c r="B24" s="54"/>
      <c r="C24" s="56">
        <v>6033291</v>
      </c>
      <c r="D24" s="56"/>
      <c r="E24" s="48">
        <v>7896641804113</v>
      </c>
      <c r="F24" s="58" t="s">
        <v>163</v>
      </c>
      <c r="G24" s="50">
        <v>29.02</v>
      </c>
      <c r="H24" s="50">
        <v>40.119999999999997</v>
      </c>
      <c r="I24" s="50">
        <v>27.04</v>
      </c>
      <c r="J24" s="50">
        <v>37.380000000000003</v>
      </c>
      <c r="K24" s="50">
        <v>28.67</v>
      </c>
      <c r="L24" s="50">
        <v>39.64</v>
      </c>
      <c r="M24" s="50">
        <v>28.67</v>
      </c>
      <c r="N24" s="50">
        <v>39.64</v>
      </c>
      <c r="O24" s="50">
        <v>29.38</v>
      </c>
      <c r="P24" s="50">
        <v>40.61</v>
      </c>
      <c r="Q24" s="51"/>
      <c r="R24" s="52">
        <v>2.6893135173389879</v>
      </c>
      <c r="S24" s="52">
        <v>2.7137736815155904</v>
      </c>
      <c r="T24" s="52">
        <v>2.6965438663121972</v>
      </c>
      <c r="U24" s="52">
        <v>2.6923076923077076</v>
      </c>
      <c r="V24" s="52">
        <v>2.6862464183381007</v>
      </c>
      <c r="W24" s="52">
        <v>2.6943005181347104</v>
      </c>
      <c r="X24" s="52">
        <v>2.6862464183381007</v>
      </c>
      <c r="Y24" s="52">
        <v>2.6943005181347104</v>
      </c>
      <c r="Z24" s="52">
        <v>2.6913666550157274</v>
      </c>
      <c r="AA24" s="52">
        <v>2.7061203844208421</v>
      </c>
      <c r="AC24" s="23"/>
      <c r="AD24" s="23"/>
      <c r="AE24" s="23"/>
      <c r="AG24" s="23"/>
      <c r="AI24" s="23"/>
      <c r="AK24" s="23"/>
      <c r="AM24" s="53"/>
      <c r="AN24" s="53"/>
    </row>
    <row r="25" spans="2:40" ht="12.75" customHeight="1" x14ac:dyDescent="0.25">
      <c r="B25" s="59" t="s">
        <v>164</v>
      </c>
      <c r="C25" s="60">
        <v>6033276</v>
      </c>
      <c r="D25" s="60" t="s">
        <v>165</v>
      </c>
      <c r="E25" s="61">
        <v>7896641802997</v>
      </c>
      <c r="F25" s="58" t="s">
        <v>166</v>
      </c>
      <c r="G25" s="50">
        <v>65.349999999999994</v>
      </c>
      <c r="H25" s="50">
        <v>90.34</v>
      </c>
      <c r="I25" s="50">
        <v>60.89</v>
      </c>
      <c r="J25" s="50">
        <v>84.18</v>
      </c>
      <c r="K25" s="50">
        <v>64.56</v>
      </c>
      <c r="L25" s="50">
        <v>89.25</v>
      </c>
      <c r="M25" s="50">
        <v>64.56</v>
      </c>
      <c r="N25" s="50">
        <v>89.25</v>
      </c>
      <c r="O25" s="50">
        <v>66.150000000000006</v>
      </c>
      <c r="P25" s="50">
        <v>91.45</v>
      </c>
      <c r="Q25" s="62"/>
      <c r="R25" s="52">
        <v>6.3120221246136197</v>
      </c>
      <c r="S25" s="52">
        <v>6.319877603860192</v>
      </c>
      <c r="T25" s="52">
        <v>6.3209359175833839</v>
      </c>
      <c r="U25" s="52">
        <v>6.3281546040166745</v>
      </c>
      <c r="V25" s="52">
        <v>6.3066029968714048</v>
      </c>
      <c r="W25" s="52">
        <v>6.3132817153067151</v>
      </c>
      <c r="X25" s="52">
        <v>6.3066029968714048</v>
      </c>
      <c r="Y25" s="52">
        <v>6.3132817153067151</v>
      </c>
      <c r="Z25" s="52">
        <v>6.316297010607542</v>
      </c>
      <c r="AA25" s="52">
        <v>6.3248459481455512</v>
      </c>
      <c r="AC25" s="23"/>
      <c r="AD25" s="23"/>
      <c r="AE25" s="23"/>
      <c r="AG25" s="23"/>
      <c r="AI25" s="23"/>
      <c r="AK25" s="23"/>
      <c r="AM25" s="53">
        <v>9.4999999999999998E-3</v>
      </c>
      <c r="AN25" s="53"/>
    </row>
    <row r="26" spans="2:40" ht="12.75" customHeight="1" x14ac:dyDescent="0.25">
      <c r="B26" s="59"/>
      <c r="C26" s="63">
        <v>6047675</v>
      </c>
      <c r="D26" s="60" t="s">
        <v>167</v>
      </c>
      <c r="E26" s="61">
        <v>7896641806438</v>
      </c>
      <c r="F26" s="64" t="s">
        <v>168</v>
      </c>
      <c r="G26" s="50">
        <v>34.57</v>
      </c>
      <c r="H26" s="50">
        <v>47.79</v>
      </c>
      <c r="I26" s="50">
        <v>32.21</v>
      </c>
      <c r="J26" s="50">
        <v>44.53</v>
      </c>
      <c r="K26" s="50">
        <v>34.159999999999997</v>
      </c>
      <c r="L26" s="50">
        <v>47.22</v>
      </c>
      <c r="M26" s="50">
        <v>34.159999999999997</v>
      </c>
      <c r="N26" s="50">
        <v>47.22</v>
      </c>
      <c r="O26" s="50">
        <v>35</v>
      </c>
      <c r="P26" s="50">
        <v>48.38</v>
      </c>
      <c r="Q26" s="62"/>
      <c r="R26" s="52">
        <v>6.3038130381303716</v>
      </c>
      <c r="S26" s="52">
        <v>6.3181312569521566</v>
      </c>
      <c r="T26" s="52">
        <v>6.3036303630362909</v>
      </c>
      <c r="U26" s="52">
        <v>6.327602674307542</v>
      </c>
      <c r="V26" s="52">
        <v>6.3180827886710063</v>
      </c>
      <c r="W26" s="52">
        <v>6.327403737896887</v>
      </c>
      <c r="X26" s="52">
        <v>6.3180827886710063</v>
      </c>
      <c r="Y26" s="52">
        <v>6.327403737896887</v>
      </c>
      <c r="Z26" s="52">
        <v>6.3183475091129964</v>
      </c>
      <c r="AA26" s="52">
        <v>6.3296703296703356</v>
      </c>
      <c r="AC26" s="23"/>
      <c r="AD26" s="23"/>
      <c r="AE26" s="23"/>
      <c r="AG26" s="23"/>
      <c r="AI26" s="23"/>
      <c r="AK26" s="23"/>
      <c r="AM26" s="53"/>
      <c r="AN26" s="53"/>
    </row>
    <row r="27" spans="2:40" ht="12.75" customHeight="1" x14ac:dyDescent="0.25">
      <c r="B27" s="59"/>
      <c r="C27" s="60">
        <v>6033277</v>
      </c>
      <c r="D27" s="60" t="s">
        <v>169</v>
      </c>
      <c r="E27" s="61">
        <v>7896641802980</v>
      </c>
      <c r="F27" s="58" t="s">
        <v>170</v>
      </c>
      <c r="G27" s="50">
        <v>103.73</v>
      </c>
      <c r="H27" s="50">
        <v>143.38999999999999</v>
      </c>
      <c r="I27" s="50">
        <v>96.65</v>
      </c>
      <c r="J27" s="50">
        <v>133.61000000000001</v>
      </c>
      <c r="K27" s="50">
        <v>102.48</v>
      </c>
      <c r="L27" s="50">
        <v>141.66999999999999</v>
      </c>
      <c r="M27" s="50">
        <v>102.48</v>
      </c>
      <c r="N27" s="50">
        <v>141.66999999999999</v>
      </c>
      <c r="O27" s="50">
        <v>105</v>
      </c>
      <c r="P27" s="50">
        <v>145.15</v>
      </c>
      <c r="Q27" s="62"/>
      <c r="R27" s="52">
        <v>6.3134160090191784</v>
      </c>
      <c r="S27" s="52">
        <v>6.3093119810201586</v>
      </c>
      <c r="T27" s="52">
        <v>6.3022437307523234</v>
      </c>
      <c r="U27" s="52">
        <v>6.309675366008932</v>
      </c>
      <c r="V27" s="52">
        <v>6.3070539419087197</v>
      </c>
      <c r="W27" s="52">
        <v>6.3109710340687428</v>
      </c>
      <c r="X27" s="52">
        <v>6.3070539419087197</v>
      </c>
      <c r="Y27" s="52">
        <v>6.3109710340687428</v>
      </c>
      <c r="Z27" s="52">
        <v>6.3075832742735685</v>
      </c>
      <c r="AA27" s="52">
        <v>6.3058444411894072</v>
      </c>
      <c r="AC27" s="23"/>
      <c r="AD27" s="23"/>
      <c r="AE27" s="23"/>
      <c r="AG27" s="23"/>
      <c r="AI27" s="23"/>
      <c r="AK27" s="23"/>
      <c r="AM27" s="53">
        <v>8.3999999999999995E-3</v>
      </c>
      <c r="AN27" s="53"/>
    </row>
    <row r="28" spans="2:40" ht="12.75" customHeight="1" x14ac:dyDescent="0.25">
      <c r="B28" s="59"/>
      <c r="C28" s="60">
        <v>6033278</v>
      </c>
      <c r="D28" s="60" t="s">
        <v>171</v>
      </c>
      <c r="E28" s="61">
        <v>7896641803062</v>
      </c>
      <c r="F28" s="58" t="s">
        <v>172</v>
      </c>
      <c r="G28" s="50">
        <v>20.69</v>
      </c>
      <c r="H28" s="50">
        <v>28.6</v>
      </c>
      <c r="I28" s="50">
        <v>19.28</v>
      </c>
      <c r="J28" s="50">
        <v>26.65</v>
      </c>
      <c r="K28" s="50">
        <v>20.440000000000001</v>
      </c>
      <c r="L28" s="50">
        <v>28.26</v>
      </c>
      <c r="M28" s="50">
        <v>20.440000000000001</v>
      </c>
      <c r="N28" s="50">
        <v>28.26</v>
      </c>
      <c r="O28" s="50">
        <v>20.94</v>
      </c>
      <c r="P28" s="50">
        <v>28.95</v>
      </c>
      <c r="Q28" s="62"/>
      <c r="R28" s="52">
        <v>6.3206577595066733</v>
      </c>
      <c r="S28" s="52">
        <v>6.3592413536630801</v>
      </c>
      <c r="T28" s="52">
        <v>6.3430777716492202</v>
      </c>
      <c r="U28" s="52">
        <v>6.3447725458898532</v>
      </c>
      <c r="V28" s="52">
        <v>6.3475546305931516</v>
      </c>
      <c r="W28" s="52">
        <v>6.3605570191945731</v>
      </c>
      <c r="X28" s="52">
        <v>6.3475546305931516</v>
      </c>
      <c r="Y28" s="52">
        <v>6.3605570191945731</v>
      </c>
      <c r="Z28" s="52">
        <v>6.3484002031487989</v>
      </c>
      <c r="AA28" s="52">
        <v>6.3556208670095629</v>
      </c>
      <c r="AC28" s="23"/>
      <c r="AD28" s="23"/>
      <c r="AE28" s="23"/>
      <c r="AG28" s="23"/>
      <c r="AI28" s="23"/>
      <c r="AK28" s="23"/>
      <c r="AM28" s="53">
        <v>5.9999999999999995E-4</v>
      </c>
      <c r="AN28" s="53"/>
    </row>
    <row r="29" spans="2:40" ht="12.75" customHeight="1" x14ac:dyDescent="0.25">
      <c r="B29" s="59"/>
      <c r="C29" s="65">
        <v>6033279</v>
      </c>
      <c r="D29" s="65" t="s">
        <v>173</v>
      </c>
      <c r="E29" s="61">
        <v>7896641803079</v>
      </c>
      <c r="F29" s="58" t="s">
        <v>174</v>
      </c>
      <c r="G29" s="50">
        <v>41.44</v>
      </c>
      <c r="H29" s="50">
        <v>57.29</v>
      </c>
      <c r="I29" s="50">
        <v>38.61</v>
      </c>
      <c r="J29" s="50">
        <v>53.38</v>
      </c>
      <c r="K29" s="50">
        <v>40.94</v>
      </c>
      <c r="L29" s="50">
        <v>56.6</v>
      </c>
      <c r="M29" s="50">
        <v>40.94</v>
      </c>
      <c r="N29" s="50">
        <v>56.6</v>
      </c>
      <c r="O29" s="50">
        <v>41.95</v>
      </c>
      <c r="P29" s="50">
        <v>57.99</v>
      </c>
      <c r="Q29" s="62"/>
      <c r="R29" s="52">
        <v>6.31092868137506</v>
      </c>
      <c r="S29" s="52">
        <v>6.3091482649842305</v>
      </c>
      <c r="T29" s="52">
        <v>6.2758051197357503</v>
      </c>
      <c r="U29" s="52">
        <v>6.3134833698466508</v>
      </c>
      <c r="V29" s="52">
        <v>6.2824506749740152</v>
      </c>
      <c r="W29" s="52">
        <v>6.3110443275732564</v>
      </c>
      <c r="X29" s="52">
        <v>6.2824506749740152</v>
      </c>
      <c r="Y29" s="52">
        <v>6.3110443275732564</v>
      </c>
      <c r="Z29" s="52">
        <v>6.3101875316776415</v>
      </c>
      <c r="AA29" s="52">
        <v>6.30614115490377</v>
      </c>
      <c r="AC29" s="23"/>
      <c r="AD29" s="23"/>
      <c r="AE29" s="23"/>
      <c r="AG29" s="23"/>
      <c r="AI29" s="23"/>
      <c r="AK29" s="23"/>
      <c r="AM29" s="53">
        <f>0.0019+0.0017</f>
        <v>3.5999999999999999E-3</v>
      </c>
      <c r="AN29" s="53"/>
    </row>
    <row r="30" spans="2:40" ht="12.75" customHeight="1" x14ac:dyDescent="0.25">
      <c r="B30" s="66" t="s">
        <v>175</v>
      </c>
      <c r="C30" s="65">
        <v>6033428</v>
      </c>
      <c r="D30" s="67" t="s">
        <v>176</v>
      </c>
      <c r="E30" s="61">
        <v>7896641807336</v>
      </c>
      <c r="F30" s="58" t="s">
        <v>177</v>
      </c>
      <c r="G30" s="50">
        <v>56.36</v>
      </c>
      <c r="H30" s="50">
        <v>77.900000000000006</v>
      </c>
      <c r="I30" s="50">
        <v>52.51</v>
      </c>
      <c r="J30" s="50">
        <v>72.59</v>
      </c>
      <c r="K30" s="50">
        <v>55.68</v>
      </c>
      <c r="L30" s="50">
        <v>76.97</v>
      </c>
      <c r="M30" s="50">
        <v>55.68</v>
      </c>
      <c r="N30" s="50">
        <v>76.97</v>
      </c>
      <c r="O30" s="50">
        <v>57.05</v>
      </c>
      <c r="P30" s="50">
        <v>78.86</v>
      </c>
      <c r="Q30" s="62"/>
      <c r="R30" s="52">
        <v>6.3195623467270394</v>
      </c>
      <c r="S30" s="52">
        <v>6.3045851528384276</v>
      </c>
      <c r="T30" s="52">
        <v>6.3170682324357159</v>
      </c>
      <c r="U30" s="52">
        <v>6.3122437024018865</v>
      </c>
      <c r="V30" s="52">
        <v>6.3204124498758887</v>
      </c>
      <c r="W30" s="52">
        <v>6.3121546961325805</v>
      </c>
      <c r="X30" s="52">
        <v>6.3204124498758887</v>
      </c>
      <c r="Y30" s="52">
        <v>6.3121546961325805</v>
      </c>
      <c r="Z30" s="52">
        <v>6.3175549757734046</v>
      </c>
      <c r="AA30" s="52">
        <v>6.3089781612294331</v>
      </c>
      <c r="AC30" s="23"/>
      <c r="AD30" s="23"/>
      <c r="AE30" s="23"/>
      <c r="AG30" s="23"/>
      <c r="AI30" s="23"/>
      <c r="AK30" s="23"/>
      <c r="AM30" s="53"/>
      <c r="AN30" s="53"/>
    </row>
    <row r="31" spans="2:40" ht="12.75" customHeight="1" x14ac:dyDescent="0.25">
      <c r="B31" s="59"/>
      <c r="C31" s="65">
        <v>6033397</v>
      </c>
      <c r="D31" s="67" t="s">
        <v>178</v>
      </c>
      <c r="E31" s="61">
        <v>7896641807343</v>
      </c>
      <c r="F31" s="58" t="s">
        <v>179</v>
      </c>
      <c r="G31" s="50">
        <v>169.08</v>
      </c>
      <c r="H31" s="50">
        <v>233.72</v>
      </c>
      <c r="I31" s="50">
        <v>157.54</v>
      </c>
      <c r="J31" s="50">
        <v>217.78</v>
      </c>
      <c r="K31" s="50">
        <v>167.05</v>
      </c>
      <c r="L31" s="50">
        <v>230.92</v>
      </c>
      <c r="M31" s="50">
        <v>167.05</v>
      </c>
      <c r="N31" s="50">
        <v>230.92</v>
      </c>
      <c r="O31" s="50">
        <v>171.15</v>
      </c>
      <c r="P31" s="50">
        <v>236.6</v>
      </c>
      <c r="Q31" s="62"/>
      <c r="R31" s="52">
        <v>6.3128772635814983</v>
      </c>
      <c r="S31" s="52">
        <v>6.3088469410962205</v>
      </c>
      <c r="T31" s="52">
        <v>6.3094675754099399</v>
      </c>
      <c r="U31" s="52">
        <v>6.3067460704871507</v>
      </c>
      <c r="V31" s="52">
        <v>6.3132438108572728</v>
      </c>
      <c r="W31" s="52">
        <v>6.3118640946549363</v>
      </c>
      <c r="X31" s="52">
        <v>6.3132438108572728</v>
      </c>
      <c r="Y31" s="52">
        <v>6.3118640946549363</v>
      </c>
      <c r="Z31" s="52">
        <v>6.3043478260869534</v>
      </c>
      <c r="AA31" s="52">
        <v>6.3131880476297511</v>
      </c>
      <c r="AC31" s="23"/>
      <c r="AD31" s="23"/>
      <c r="AE31" s="23"/>
      <c r="AG31" s="23"/>
      <c r="AI31" s="23"/>
      <c r="AK31" s="23"/>
      <c r="AM31" s="53"/>
      <c r="AN31" s="53"/>
    </row>
    <row r="32" spans="2:40" ht="12.75" customHeight="1" x14ac:dyDescent="0.25">
      <c r="B32" s="59" t="s">
        <v>180</v>
      </c>
      <c r="C32" s="68">
        <v>6033597</v>
      </c>
      <c r="D32" s="68" t="s">
        <v>181</v>
      </c>
      <c r="E32" s="61">
        <v>7896641801822</v>
      </c>
      <c r="F32" s="69" t="s">
        <v>182</v>
      </c>
      <c r="G32" s="50">
        <v>39.36</v>
      </c>
      <c r="H32" s="50">
        <v>54.4</v>
      </c>
      <c r="I32" s="50">
        <v>36.67</v>
      </c>
      <c r="J32" s="50">
        <v>50.69</v>
      </c>
      <c r="K32" s="50">
        <v>38.880000000000003</v>
      </c>
      <c r="L32" s="50">
        <v>53.75</v>
      </c>
      <c r="M32" s="50">
        <v>38.880000000000003</v>
      </c>
      <c r="N32" s="50">
        <v>53.75</v>
      </c>
      <c r="O32" s="50">
        <v>39.840000000000003</v>
      </c>
      <c r="P32" s="50">
        <v>55.07</v>
      </c>
      <c r="Q32" s="51"/>
      <c r="R32" s="52">
        <v>2.7139874739039698</v>
      </c>
      <c r="S32" s="52">
        <v>2.6802567006417632</v>
      </c>
      <c r="T32" s="52">
        <v>2.6883225987118635</v>
      </c>
      <c r="U32" s="52">
        <v>2.6944894651539641</v>
      </c>
      <c r="V32" s="52">
        <v>2.6941362916006426</v>
      </c>
      <c r="W32" s="52">
        <v>2.693924340848298</v>
      </c>
      <c r="X32" s="52">
        <v>2.6941362916006426</v>
      </c>
      <c r="Y32" s="52">
        <v>2.693924340848298</v>
      </c>
      <c r="Z32" s="52">
        <v>2.6804123711340395</v>
      </c>
      <c r="AA32" s="52">
        <v>2.6850643296662184</v>
      </c>
      <c r="AC32" s="23"/>
      <c r="AD32" s="23"/>
      <c r="AE32" s="23"/>
      <c r="AG32" s="23"/>
      <c r="AI32" s="23"/>
      <c r="AK32" s="23"/>
      <c r="AM32" s="53">
        <v>2.53E-2</v>
      </c>
      <c r="AN32" s="53"/>
    </row>
    <row r="33" spans="2:40" ht="12.75" customHeight="1" x14ac:dyDescent="0.25">
      <c r="B33" s="59" t="s">
        <v>183</v>
      </c>
      <c r="C33" s="68">
        <v>6033366</v>
      </c>
      <c r="D33" s="68" t="s">
        <v>184</v>
      </c>
      <c r="E33" s="61">
        <v>7896641806339</v>
      </c>
      <c r="F33" s="69" t="s">
        <v>185</v>
      </c>
      <c r="G33" s="50">
        <v>31.38</v>
      </c>
      <c r="H33" s="50">
        <v>43.37</v>
      </c>
      <c r="I33" s="50">
        <v>29.24</v>
      </c>
      <c r="J33" s="50">
        <v>40.409999999999997</v>
      </c>
      <c r="K33" s="50">
        <v>31</v>
      </c>
      <c r="L33" s="50">
        <v>42.85</v>
      </c>
      <c r="M33" s="50">
        <v>31</v>
      </c>
      <c r="N33" s="50">
        <v>42.85</v>
      </c>
      <c r="O33" s="50">
        <v>31.76</v>
      </c>
      <c r="P33" s="50">
        <v>43.91</v>
      </c>
      <c r="Q33" s="51"/>
      <c r="R33" s="52">
        <v>2.7168576104746194</v>
      </c>
      <c r="S33" s="52">
        <v>2.6751893939393767</v>
      </c>
      <c r="T33" s="52">
        <v>2.7046013347383138</v>
      </c>
      <c r="U33" s="52">
        <v>2.6937738246505631</v>
      </c>
      <c r="V33" s="52">
        <v>2.6830076184166955</v>
      </c>
      <c r="W33" s="52">
        <v>2.6839204409297963</v>
      </c>
      <c r="X33" s="52">
        <v>2.6830076184166955</v>
      </c>
      <c r="Y33" s="52">
        <v>2.6839204409297963</v>
      </c>
      <c r="Z33" s="52">
        <v>2.6834788231490592</v>
      </c>
      <c r="AA33" s="52">
        <v>2.7134502923976527</v>
      </c>
      <c r="AC33" s="23"/>
      <c r="AD33" s="23"/>
      <c r="AE33" s="23"/>
      <c r="AG33" s="23"/>
      <c r="AI33" s="23"/>
      <c r="AK33" s="23"/>
      <c r="AM33" s="53">
        <v>2.07E-2</v>
      </c>
      <c r="AN33" s="53"/>
    </row>
    <row r="34" spans="2:40" ht="12.75" customHeight="1" x14ac:dyDescent="0.25">
      <c r="B34" s="59" t="s">
        <v>186</v>
      </c>
      <c r="C34" s="70">
        <v>6033228</v>
      </c>
      <c r="D34" s="68" t="s">
        <v>187</v>
      </c>
      <c r="E34" s="61">
        <v>7896641800122</v>
      </c>
      <c r="F34" s="59" t="s">
        <v>188</v>
      </c>
      <c r="G34" s="50">
        <v>6.74</v>
      </c>
      <c r="H34" s="50">
        <v>9.32</v>
      </c>
      <c r="I34" s="50">
        <v>6.28</v>
      </c>
      <c r="J34" s="50">
        <v>8.68</v>
      </c>
      <c r="K34" s="50">
        <v>6.66</v>
      </c>
      <c r="L34" s="50">
        <v>9.2100000000000009</v>
      </c>
      <c r="M34" s="50">
        <v>6.66</v>
      </c>
      <c r="N34" s="50">
        <v>9.2100000000000009</v>
      </c>
      <c r="O34" s="50">
        <v>6.82</v>
      </c>
      <c r="P34" s="50">
        <v>9.43</v>
      </c>
      <c r="Q34" s="62"/>
      <c r="R34" s="52">
        <v>6.3091482649842305</v>
      </c>
      <c r="S34" s="52">
        <v>6.3926940639269532</v>
      </c>
      <c r="T34" s="52">
        <v>6.2605752961082857</v>
      </c>
      <c r="U34" s="52">
        <v>6.2423500611995024</v>
      </c>
      <c r="V34" s="52">
        <v>6.3897763578274862</v>
      </c>
      <c r="W34" s="52">
        <v>6.3510392609699835</v>
      </c>
      <c r="X34" s="52">
        <v>6.3897763578274862</v>
      </c>
      <c r="Y34" s="52">
        <v>6.3510392609699835</v>
      </c>
      <c r="Z34" s="52">
        <v>6.2305295950155823</v>
      </c>
      <c r="AA34" s="52">
        <v>6.3134160090191784</v>
      </c>
      <c r="AC34" s="23"/>
      <c r="AD34" s="23"/>
      <c r="AE34" s="23"/>
      <c r="AG34" s="23"/>
      <c r="AI34" s="23"/>
      <c r="AK34" s="23"/>
      <c r="AM34" s="53">
        <v>0</v>
      </c>
      <c r="AN34" s="53"/>
    </row>
    <row r="35" spans="2:40" ht="12.75" customHeight="1" x14ac:dyDescent="0.25">
      <c r="B35" s="59"/>
      <c r="C35" s="70">
        <v>6033229</v>
      </c>
      <c r="D35" s="68" t="s">
        <v>189</v>
      </c>
      <c r="E35" s="61">
        <v>7896641800139</v>
      </c>
      <c r="F35" s="59" t="s">
        <v>190</v>
      </c>
      <c r="G35" s="50">
        <v>7.55</v>
      </c>
      <c r="H35" s="50">
        <v>10.43</v>
      </c>
      <c r="I35" s="50">
        <v>7.03</v>
      </c>
      <c r="J35" s="50">
        <v>9.7200000000000006</v>
      </c>
      <c r="K35" s="50">
        <v>7.46</v>
      </c>
      <c r="L35" s="50">
        <v>10.31</v>
      </c>
      <c r="M35" s="50">
        <v>7.46</v>
      </c>
      <c r="N35" s="50">
        <v>10.31</v>
      </c>
      <c r="O35" s="50">
        <v>7.64</v>
      </c>
      <c r="P35" s="50">
        <v>10.56</v>
      </c>
      <c r="Q35" s="62"/>
      <c r="R35" s="52">
        <v>6.3380281690140947</v>
      </c>
      <c r="S35" s="52">
        <v>6.2118126272912519</v>
      </c>
      <c r="T35" s="52">
        <v>6.1933534743202472</v>
      </c>
      <c r="U35" s="52">
        <v>6.2295081967213264</v>
      </c>
      <c r="V35" s="52">
        <v>6.2678062678062787</v>
      </c>
      <c r="W35" s="52">
        <v>6.2886597938144604</v>
      </c>
      <c r="X35" s="52">
        <v>6.2678062678062787</v>
      </c>
      <c r="Y35" s="52">
        <v>6.2886597938144604</v>
      </c>
      <c r="Z35" s="52">
        <v>6.2586926286508913</v>
      </c>
      <c r="AA35" s="52">
        <v>6.2374245472837089</v>
      </c>
      <c r="AC35" s="23"/>
      <c r="AD35" s="23"/>
      <c r="AE35" s="23"/>
      <c r="AG35" s="23"/>
      <c r="AI35" s="23"/>
      <c r="AK35" s="23"/>
      <c r="AM35" s="53">
        <v>0</v>
      </c>
      <c r="AN35" s="53"/>
    </row>
    <row r="36" spans="2:40" ht="12.75" customHeight="1" x14ac:dyDescent="0.25">
      <c r="B36" s="69" t="s">
        <v>191</v>
      </c>
      <c r="C36" s="71">
        <v>6033320</v>
      </c>
      <c r="D36" s="68" t="s">
        <v>192</v>
      </c>
      <c r="E36" s="61">
        <v>7896641805646</v>
      </c>
      <c r="F36" s="66" t="s">
        <v>193</v>
      </c>
      <c r="G36" s="50">
        <v>7</v>
      </c>
      <c r="H36" s="50">
        <v>9.67</v>
      </c>
      <c r="I36" s="50">
        <v>6.52</v>
      </c>
      <c r="J36" s="50">
        <v>9.01</v>
      </c>
      <c r="K36" s="50">
        <v>6.91</v>
      </c>
      <c r="L36" s="50">
        <v>9.5500000000000007</v>
      </c>
      <c r="M36" s="50">
        <f>K36</f>
        <v>6.91</v>
      </c>
      <c r="N36" s="50">
        <f>L36</f>
        <v>9.5500000000000007</v>
      </c>
      <c r="O36" s="50">
        <v>7.08</v>
      </c>
      <c r="P36" s="50">
        <v>9.7899999999999991</v>
      </c>
      <c r="Q36" s="62"/>
      <c r="R36" s="52">
        <v>6.3829787234042499</v>
      </c>
      <c r="S36" s="52">
        <v>6.2637362637362628</v>
      </c>
      <c r="T36" s="52">
        <v>6.3621533442087923</v>
      </c>
      <c r="U36" s="52">
        <v>6.25</v>
      </c>
      <c r="V36" s="52">
        <v>6.3076923076923066</v>
      </c>
      <c r="W36" s="52">
        <v>6.2291434927697509</v>
      </c>
      <c r="X36" s="52">
        <v>6.3076923076923066</v>
      </c>
      <c r="Y36" s="52">
        <v>6.2291434927697509</v>
      </c>
      <c r="Z36" s="52">
        <v>6.3063063063063112</v>
      </c>
      <c r="AA36" s="52">
        <v>6.2975027144408102</v>
      </c>
      <c r="AC36" s="23"/>
      <c r="AD36" s="23"/>
      <c r="AE36" s="23"/>
      <c r="AG36" s="23"/>
      <c r="AI36" s="23"/>
      <c r="AK36" s="23"/>
      <c r="AM36" s="53"/>
      <c r="AN36" s="53"/>
    </row>
    <row r="37" spans="2:40" ht="12.75" customHeight="1" x14ac:dyDescent="0.25">
      <c r="B37" s="69"/>
      <c r="C37" s="68">
        <v>6033264</v>
      </c>
      <c r="D37" s="68" t="s">
        <v>194</v>
      </c>
      <c r="E37" s="61">
        <v>7896641802423</v>
      </c>
      <c r="F37" s="69" t="s">
        <v>195</v>
      </c>
      <c r="G37" s="50">
        <v>27.51</v>
      </c>
      <c r="H37" s="50">
        <v>38.03</v>
      </c>
      <c r="I37" s="50">
        <v>25.64</v>
      </c>
      <c r="J37" s="50">
        <v>35.44</v>
      </c>
      <c r="K37" s="50">
        <v>27.18</v>
      </c>
      <c r="L37" s="50">
        <v>37.58</v>
      </c>
      <c r="M37" s="50">
        <f t="shared" ref="M37:N62" si="0">K37</f>
        <v>27.18</v>
      </c>
      <c r="N37" s="50">
        <f t="shared" si="0"/>
        <v>37.58</v>
      </c>
      <c r="O37" s="50">
        <v>27.85</v>
      </c>
      <c r="P37" s="50">
        <v>38.5</v>
      </c>
      <c r="Q37" s="62"/>
      <c r="R37" s="52">
        <v>6.2982998454404964</v>
      </c>
      <c r="S37" s="52">
        <v>6.288429290106194</v>
      </c>
      <c r="T37" s="52">
        <v>6.3459145582745862</v>
      </c>
      <c r="U37" s="52">
        <v>6.2987402519495816</v>
      </c>
      <c r="V37" s="52">
        <v>6.2964411419632427</v>
      </c>
      <c r="W37" s="52">
        <v>6.3083451202262921</v>
      </c>
      <c r="X37" s="52">
        <v>6.2964411419632427</v>
      </c>
      <c r="Y37" s="52">
        <v>6.3083451202262921</v>
      </c>
      <c r="Z37" s="52">
        <v>6.2977099236641436</v>
      </c>
      <c r="AA37" s="52">
        <v>6.2948647156267299</v>
      </c>
      <c r="AC37" s="23"/>
      <c r="AD37" s="23"/>
      <c r="AE37" s="23"/>
      <c r="AG37" s="23"/>
      <c r="AI37" s="23"/>
      <c r="AK37" s="23"/>
      <c r="AM37" s="53">
        <v>5.0000000000000001E-4</v>
      </c>
      <c r="AN37" s="53"/>
    </row>
    <row r="38" spans="2:40" ht="12.75" customHeight="1" x14ac:dyDescent="0.25">
      <c r="B38" s="59"/>
      <c r="C38" s="68">
        <v>6033265</v>
      </c>
      <c r="D38" s="68" t="s">
        <v>196</v>
      </c>
      <c r="E38" s="61">
        <v>7896641802430</v>
      </c>
      <c r="F38" s="69" t="s">
        <v>197</v>
      </c>
      <c r="G38" s="50">
        <v>47.48</v>
      </c>
      <c r="H38" s="50">
        <v>65.63</v>
      </c>
      <c r="I38" s="50">
        <v>44.24</v>
      </c>
      <c r="J38" s="50">
        <v>61.16</v>
      </c>
      <c r="K38" s="50">
        <v>46.91</v>
      </c>
      <c r="L38" s="50">
        <v>64.84</v>
      </c>
      <c r="M38" s="50">
        <f t="shared" si="0"/>
        <v>46.91</v>
      </c>
      <c r="N38" s="50">
        <f t="shared" si="0"/>
        <v>64.84</v>
      </c>
      <c r="O38" s="50">
        <v>48.06</v>
      </c>
      <c r="P38" s="50">
        <v>66.44</v>
      </c>
      <c r="Q38" s="62"/>
      <c r="R38" s="52">
        <v>6.3143752798925163</v>
      </c>
      <c r="S38" s="52">
        <v>6.317835736270851</v>
      </c>
      <c r="T38" s="52">
        <v>6.3205960105743912</v>
      </c>
      <c r="U38" s="52">
        <v>6.3282336578581351</v>
      </c>
      <c r="V38" s="52">
        <v>6.3236627379873056</v>
      </c>
      <c r="W38" s="52">
        <v>6.3125102475815709</v>
      </c>
      <c r="X38" s="52">
        <v>6.3236627379873056</v>
      </c>
      <c r="Y38" s="52">
        <v>6.3125102475815709</v>
      </c>
      <c r="Z38" s="52">
        <v>6.3039150630391561</v>
      </c>
      <c r="AA38" s="52">
        <v>6.3210113618178809</v>
      </c>
      <c r="AC38" s="23"/>
      <c r="AD38" s="23"/>
      <c r="AE38" s="23"/>
      <c r="AG38" s="23"/>
      <c r="AI38" s="23"/>
      <c r="AK38" s="23"/>
      <c r="AM38" s="53">
        <v>2.3E-3</v>
      </c>
      <c r="AN38" s="53"/>
    </row>
    <row r="39" spans="2:40" ht="12.75" customHeight="1" x14ac:dyDescent="0.25">
      <c r="B39" s="59"/>
      <c r="C39" s="68">
        <v>6046926</v>
      </c>
      <c r="D39" s="68" t="s">
        <v>198</v>
      </c>
      <c r="E39" s="61">
        <v>7896641802478</v>
      </c>
      <c r="F39" s="69" t="s">
        <v>199</v>
      </c>
      <c r="G39" s="50">
        <v>89.39</v>
      </c>
      <c r="H39" s="50">
        <v>123.56</v>
      </c>
      <c r="I39" s="50">
        <v>83.29</v>
      </c>
      <c r="J39" s="50">
        <v>115.14</v>
      </c>
      <c r="K39" s="50">
        <v>88.31</v>
      </c>
      <c r="L39" s="50">
        <v>122.08</v>
      </c>
      <c r="M39" s="50">
        <f t="shared" si="0"/>
        <v>88.31</v>
      </c>
      <c r="N39" s="50">
        <f t="shared" si="0"/>
        <v>122.08</v>
      </c>
      <c r="O39" s="50">
        <v>90.48</v>
      </c>
      <c r="P39" s="50">
        <v>125.08</v>
      </c>
      <c r="Q39" s="62"/>
      <c r="R39" s="52">
        <v>6.3154138915318754</v>
      </c>
      <c r="S39" s="52">
        <v>6.31560832903115</v>
      </c>
      <c r="T39" s="52">
        <v>6.3186111820270554</v>
      </c>
      <c r="U39" s="52">
        <v>6.3157894736842053</v>
      </c>
      <c r="V39" s="52">
        <v>6.3079330684964674</v>
      </c>
      <c r="W39" s="52">
        <v>6.3136810937908194</v>
      </c>
      <c r="X39" s="52">
        <v>6.3079330684964674</v>
      </c>
      <c r="Y39" s="52">
        <v>6.3136810937908194</v>
      </c>
      <c r="Z39" s="52">
        <v>6.3094818470215159</v>
      </c>
      <c r="AA39" s="52">
        <v>6.3153421164470842</v>
      </c>
      <c r="AC39" s="23"/>
      <c r="AD39" s="23"/>
      <c r="AE39" s="23"/>
      <c r="AG39" s="23"/>
      <c r="AI39" s="23"/>
      <c r="AK39" s="23"/>
      <c r="AM39" s="53">
        <v>6.4999999999999997E-3</v>
      </c>
      <c r="AN39" s="53"/>
    </row>
    <row r="40" spans="2:40" ht="12.75" customHeight="1" x14ac:dyDescent="0.25">
      <c r="B40" s="59"/>
      <c r="C40" s="68">
        <v>6046927</v>
      </c>
      <c r="D40" s="68" t="s">
        <v>200</v>
      </c>
      <c r="E40" s="61">
        <v>7896641804748</v>
      </c>
      <c r="F40" s="69" t="s">
        <v>201</v>
      </c>
      <c r="G40" s="50">
        <v>147.15</v>
      </c>
      <c r="H40" s="50">
        <v>203.42</v>
      </c>
      <c r="I40" s="50">
        <v>137.12</v>
      </c>
      <c r="J40" s="50">
        <v>189.55</v>
      </c>
      <c r="K40" s="50">
        <v>145.38999999999999</v>
      </c>
      <c r="L40" s="50">
        <v>200.98</v>
      </c>
      <c r="M40" s="50">
        <f t="shared" si="0"/>
        <v>145.38999999999999</v>
      </c>
      <c r="N40" s="50">
        <f t="shared" si="0"/>
        <v>200.98</v>
      </c>
      <c r="O40" s="50">
        <v>148.96</v>
      </c>
      <c r="P40" s="50">
        <v>205.92</v>
      </c>
      <c r="Q40" s="62"/>
      <c r="R40" s="52">
        <v>6.3068920676202964</v>
      </c>
      <c r="S40" s="52">
        <v>6.307812908283239</v>
      </c>
      <c r="T40" s="52">
        <v>6.3110559776709607</v>
      </c>
      <c r="U40" s="52">
        <v>6.3095905776780654</v>
      </c>
      <c r="V40" s="52">
        <v>6.3103246563322557</v>
      </c>
      <c r="W40" s="52">
        <v>6.3104998677598445</v>
      </c>
      <c r="X40" s="52">
        <v>6.3103246563322557</v>
      </c>
      <c r="Y40" s="52">
        <v>6.3104998677598445</v>
      </c>
      <c r="Z40" s="52">
        <v>6.3088781044818916</v>
      </c>
      <c r="AA40" s="52">
        <v>6.3087248322147644</v>
      </c>
      <c r="AC40" s="23"/>
      <c r="AD40" s="23"/>
      <c r="AE40" s="23"/>
      <c r="AG40" s="23"/>
      <c r="AI40" s="23"/>
      <c r="AK40" s="23"/>
      <c r="AM40" s="53">
        <v>6.6E-3</v>
      </c>
      <c r="AN40" s="53"/>
    </row>
    <row r="41" spans="2:40" ht="12.75" customHeight="1" x14ac:dyDescent="0.25">
      <c r="B41" s="59"/>
      <c r="C41" s="68">
        <v>6046928</v>
      </c>
      <c r="D41" s="68" t="s">
        <v>202</v>
      </c>
      <c r="E41" s="61">
        <v>7896641807084</v>
      </c>
      <c r="F41" s="69" t="s">
        <v>203</v>
      </c>
      <c r="G41" s="50">
        <v>196.08</v>
      </c>
      <c r="H41" s="50">
        <v>271.05</v>
      </c>
      <c r="I41" s="50">
        <v>182.71</v>
      </c>
      <c r="J41" s="50">
        <v>252.56</v>
      </c>
      <c r="K41" s="50">
        <v>193.73</v>
      </c>
      <c r="L41" s="50">
        <v>267.8</v>
      </c>
      <c r="M41" s="50">
        <f t="shared" si="0"/>
        <v>193.73</v>
      </c>
      <c r="N41" s="50">
        <f t="shared" si="0"/>
        <v>267.8</v>
      </c>
      <c r="O41" s="50">
        <v>198.49</v>
      </c>
      <c r="P41" s="50">
        <v>274.38</v>
      </c>
      <c r="Q41" s="62"/>
      <c r="R41" s="52">
        <v>6.3109954456733988</v>
      </c>
      <c r="S41" s="52">
        <v>6.3066243087422009</v>
      </c>
      <c r="T41" s="52">
        <v>6.313278249738147</v>
      </c>
      <c r="U41" s="52">
        <v>6.305244549204474</v>
      </c>
      <c r="V41" s="52">
        <v>6.3107062503429745</v>
      </c>
      <c r="W41" s="52">
        <v>6.3078083442499349</v>
      </c>
      <c r="X41" s="52">
        <v>6.3107062503429745</v>
      </c>
      <c r="Y41" s="52">
        <v>6.3078083442499349</v>
      </c>
      <c r="Z41" s="52">
        <v>6.3092496384767855</v>
      </c>
      <c r="AA41" s="52">
        <v>6.3076327005036745</v>
      </c>
      <c r="AC41" s="23"/>
      <c r="AD41" s="23"/>
      <c r="AE41" s="23"/>
      <c r="AG41" s="23"/>
      <c r="AI41" s="23"/>
      <c r="AK41" s="23"/>
      <c r="AM41" s="53">
        <v>0</v>
      </c>
      <c r="AN41" s="53"/>
    </row>
    <row r="42" spans="2:40" ht="12.75" customHeight="1" x14ac:dyDescent="0.25">
      <c r="B42" s="59" t="s">
        <v>204</v>
      </c>
      <c r="C42" s="71">
        <v>6033326</v>
      </c>
      <c r="D42" s="68" t="s">
        <v>205</v>
      </c>
      <c r="E42" s="61">
        <v>7896641805721</v>
      </c>
      <c r="F42" s="66" t="s">
        <v>193</v>
      </c>
      <c r="G42" s="50">
        <v>12.15</v>
      </c>
      <c r="H42" s="50">
        <v>16.8</v>
      </c>
      <c r="I42" s="50">
        <v>11.32</v>
      </c>
      <c r="J42" s="50">
        <v>15.65</v>
      </c>
      <c r="K42" s="50">
        <v>12.01</v>
      </c>
      <c r="L42" s="50">
        <v>16.600000000000001</v>
      </c>
      <c r="M42" s="50">
        <f t="shared" si="0"/>
        <v>12.01</v>
      </c>
      <c r="N42" s="50">
        <f t="shared" si="0"/>
        <v>16.600000000000001</v>
      </c>
      <c r="O42" s="50">
        <v>12.3</v>
      </c>
      <c r="P42" s="50">
        <v>17</v>
      </c>
      <c r="Q42" s="62"/>
      <c r="R42" s="52">
        <v>6.2992125984252141</v>
      </c>
      <c r="S42" s="52">
        <v>6.3291139240506169</v>
      </c>
      <c r="T42" s="52">
        <v>6.2910798122065756</v>
      </c>
      <c r="U42" s="52">
        <v>6.3179347826086882</v>
      </c>
      <c r="V42" s="52">
        <v>6.3773250664304726</v>
      </c>
      <c r="W42" s="52">
        <v>6.3420884048686901</v>
      </c>
      <c r="X42" s="52">
        <v>6.3773250664304726</v>
      </c>
      <c r="Y42" s="52">
        <v>6.3420884048686901</v>
      </c>
      <c r="Z42" s="52">
        <v>6.3094209161624946</v>
      </c>
      <c r="AA42" s="52">
        <v>6.25</v>
      </c>
      <c r="AC42" s="23"/>
      <c r="AD42" s="23"/>
      <c r="AE42" s="23"/>
      <c r="AG42" s="23"/>
      <c r="AI42" s="23"/>
      <c r="AK42" s="23"/>
      <c r="AM42" s="53"/>
      <c r="AN42" s="53"/>
    </row>
    <row r="43" spans="2:40" ht="12.75" customHeight="1" x14ac:dyDescent="0.25">
      <c r="B43" s="59"/>
      <c r="C43" s="68">
        <v>6033253</v>
      </c>
      <c r="D43" s="68" t="s">
        <v>206</v>
      </c>
      <c r="E43" s="61">
        <v>7896641802126</v>
      </c>
      <c r="F43" s="59" t="s">
        <v>207</v>
      </c>
      <c r="G43" s="50">
        <v>46.1</v>
      </c>
      <c r="H43" s="50">
        <v>63.72</v>
      </c>
      <c r="I43" s="50">
        <v>42.95</v>
      </c>
      <c r="J43" s="50">
        <v>59.38</v>
      </c>
      <c r="K43" s="50">
        <v>45.54</v>
      </c>
      <c r="L43" s="50">
        <v>62.96</v>
      </c>
      <c r="M43" s="50">
        <f t="shared" si="0"/>
        <v>45.54</v>
      </c>
      <c r="N43" s="50">
        <f t="shared" si="0"/>
        <v>62.96</v>
      </c>
      <c r="O43" s="50">
        <v>46.66</v>
      </c>
      <c r="P43" s="50">
        <v>64.510000000000005</v>
      </c>
      <c r="Q43" s="62"/>
      <c r="R43" s="52">
        <v>6.3191881918819348</v>
      </c>
      <c r="S43" s="52">
        <v>6.3240447188386497</v>
      </c>
      <c r="T43" s="52">
        <v>6.3118811881188321</v>
      </c>
      <c r="U43" s="52">
        <v>6.3205013428827357</v>
      </c>
      <c r="V43" s="52">
        <v>6.3025210084033603</v>
      </c>
      <c r="W43" s="52">
        <v>6.3333896301300427</v>
      </c>
      <c r="X43" s="52">
        <v>6.3025210084033603</v>
      </c>
      <c r="Y43" s="52">
        <v>6.3333896301300427</v>
      </c>
      <c r="Z43" s="52">
        <v>6.3112326270220933</v>
      </c>
      <c r="AA43" s="52">
        <v>6.3293225646942517</v>
      </c>
      <c r="AC43" s="23"/>
      <c r="AD43" s="23"/>
      <c r="AE43" s="23"/>
      <c r="AG43" s="23"/>
      <c r="AI43" s="23"/>
      <c r="AK43" s="23"/>
      <c r="AM43" s="53">
        <v>1.4E-3</v>
      </c>
      <c r="AN43" s="53"/>
    </row>
    <row r="44" spans="2:40" ht="12.75" customHeight="1" x14ac:dyDescent="0.25">
      <c r="B44" s="59"/>
      <c r="C44" s="72">
        <v>6033254</v>
      </c>
      <c r="D44" s="72" t="s">
        <v>208</v>
      </c>
      <c r="E44" s="61">
        <v>7896641802119</v>
      </c>
      <c r="F44" s="59" t="s">
        <v>209</v>
      </c>
      <c r="G44" s="50">
        <v>84.42</v>
      </c>
      <c r="H44" s="50">
        <v>116.7</v>
      </c>
      <c r="I44" s="50">
        <v>78.66</v>
      </c>
      <c r="J44" s="50">
        <v>108.74</v>
      </c>
      <c r="K44" s="50">
        <v>83.41</v>
      </c>
      <c r="L44" s="50">
        <v>115.3</v>
      </c>
      <c r="M44" s="50">
        <f t="shared" si="0"/>
        <v>83.41</v>
      </c>
      <c r="N44" s="50">
        <f t="shared" si="0"/>
        <v>115.3</v>
      </c>
      <c r="O44" s="50">
        <v>85.46</v>
      </c>
      <c r="P44" s="50">
        <v>118.14</v>
      </c>
      <c r="Q44" s="62"/>
      <c r="R44" s="52">
        <v>6.3090290895353291</v>
      </c>
      <c r="S44" s="52">
        <v>6.3132003279584552</v>
      </c>
      <c r="T44" s="52">
        <v>6.3116637383430145</v>
      </c>
      <c r="U44" s="52">
        <v>6.315995307000378</v>
      </c>
      <c r="V44" s="52">
        <v>6.3089472342595059</v>
      </c>
      <c r="W44" s="52">
        <v>6.3162747810050774</v>
      </c>
      <c r="X44" s="52">
        <v>6.3089472342595059</v>
      </c>
      <c r="Y44" s="52">
        <v>6.3162747810050774</v>
      </c>
      <c r="Z44" s="52">
        <v>6.3199800945508855</v>
      </c>
      <c r="AA44" s="52">
        <v>6.3174946004319565</v>
      </c>
      <c r="AC44" s="23"/>
      <c r="AD44" s="23"/>
      <c r="AE44" s="23"/>
      <c r="AG44" s="23"/>
      <c r="AI44" s="23"/>
      <c r="AK44" s="23"/>
      <c r="AM44" s="53">
        <v>4.8999999999999998E-3</v>
      </c>
      <c r="AN44" s="53"/>
    </row>
    <row r="45" spans="2:40" ht="12.75" customHeight="1" x14ac:dyDescent="0.25">
      <c r="B45" s="59"/>
      <c r="C45" s="72">
        <v>6046932</v>
      </c>
      <c r="D45" s="72" t="s">
        <v>210</v>
      </c>
      <c r="E45" s="61">
        <v>7896641802232</v>
      </c>
      <c r="F45" s="59" t="s">
        <v>211</v>
      </c>
      <c r="G45" s="50">
        <v>157.53</v>
      </c>
      <c r="H45" s="50">
        <v>217.76</v>
      </c>
      <c r="I45" s="50">
        <v>146.79</v>
      </c>
      <c r="J45" s="50">
        <v>202.91</v>
      </c>
      <c r="K45" s="50">
        <v>155.63999999999999</v>
      </c>
      <c r="L45" s="50">
        <v>215.15</v>
      </c>
      <c r="M45" s="50">
        <f t="shared" si="0"/>
        <v>155.63999999999999</v>
      </c>
      <c r="N45" s="50">
        <f t="shared" si="0"/>
        <v>215.15</v>
      </c>
      <c r="O45" s="50">
        <v>159.47</v>
      </c>
      <c r="P45" s="50">
        <v>220.44</v>
      </c>
      <c r="Q45" s="62"/>
      <c r="R45" s="52">
        <v>6.3098933729248188</v>
      </c>
      <c r="S45" s="52">
        <v>6.3073618433899554</v>
      </c>
      <c r="T45" s="52">
        <v>6.3156369957268197</v>
      </c>
      <c r="U45" s="52">
        <v>6.3079582962225516</v>
      </c>
      <c r="V45" s="52">
        <v>6.3114754098360493</v>
      </c>
      <c r="W45" s="52">
        <v>6.309912046644925</v>
      </c>
      <c r="X45" s="52">
        <v>6.3114754098360493</v>
      </c>
      <c r="Y45" s="52">
        <v>6.309912046644925</v>
      </c>
      <c r="Z45" s="52">
        <v>6.3133333333333326</v>
      </c>
      <c r="AA45" s="52">
        <v>6.3078703703703667</v>
      </c>
      <c r="AC45" s="23"/>
      <c r="AD45" s="23"/>
      <c r="AE45" s="23"/>
      <c r="AG45" s="23"/>
      <c r="AI45" s="23"/>
      <c r="AK45" s="23"/>
      <c r="AM45" s="53">
        <v>1.35E-2</v>
      </c>
      <c r="AN45" s="53"/>
    </row>
    <row r="46" spans="2:40" ht="12.75" customHeight="1" x14ac:dyDescent="0.25">
      <c r="B46" s="59"/>
      <c r="C46" s="72">
        <v>6046933</v>
      </c>
      <c r="D46" s="72" t="s">
        <v>212</v>
      </c>
      <c r="E46" s="61">
        <v>7896641804755</v>
      </c>
      <c r="F46" s="69" t="s">
        <v>201</v>
      </c>
      <c r="G46" s="50">
        <v>255.4</v>
      </c>
      <c r="H46" s="50">
        <v>353.05</v>
      </c>
      <c r="I46" s="50">
        <v>237.98</v>
      </c>
      <c r="J46" s="50">
        <v>328.98</v>
      </c>
      <c r="K46" s="50">
        <v>252.33</v>
      </c>
      <c r="L46" s="50">
        <v>348.82</v>
      </c>
      <c r="M46" s="50">
        <f t="shared" si="0"/>
        <v>252.33</v>
      </c>
      <c r="N46" s="50">
        <f t="shared" si="0"/>
        <v>348.82</v>
      </c>
      <c r="O46" s="50">
        <v>258.54000000000002</v>
      </c>
      <c r="P46" s="50">
        <v>357.4</v>
      </c>
      <c r="Q46" s="62"/>
      <c r="R46" s="52">
        <v>6.3103563103562976</v>
      </c>
      <c r="S46" s="52">
        <v>6.3115420518534222</v>
      </c>
      <c r="T46" s="52">
        <v>6.312262675899035</v>
      </c>
      <c r="U46" s="52">
        <v>6.3111972855065517</v>
      </c>
      <c r="V46" s="52">
        <v>6.3113545397092992</v>
      </c>
      <c r="W46" s="52">
        <v>6.3119075919660901</v>
      </c>
      <c r="X46" s="52">
        <v>6.3113545397092992</v>
      </c>
      <c r="Y46" s="52">
        <v>6.3119075919660901</v>
      </c>
      <c r="Z46" s="52">
        <v>6.3119371684691146</v>
      </c>
      <c r="AA46" s="52">
        <v>6.3120947111666226</v>
      </c>
      <c r="AC46" s="23"/>
      <c r="AD46" s="23"/>
      <c r="AE46" s="23"/>
      <c r="AG46" s="23"/>
      <c r="AI46" s="23"/>
      <c r="AK46" s="23"/>
      <c r="AM46" s="53">
        <v>1.67E-2</v>
      </c>
      <c r="AN46" s="53"/>
    </row>
    <row r="47" spans="2:40" ht="12.75" customHeight="1" x14ac:dyDescent="0.25">
      <c r="B47" s="59"/>
      <c r="C47" s="68">
        <v>6046934</v>
      </c>
      <c r="D47" s="68" t="s">
        <v>213</v>
      </c>
      <c r="E47" s="61">
        <v>7896641807091</v>
      </c>
      <c r="F47" s="69" t="s">
        <v>203</v>
      </c>
      <c r="G47" s="50">
        <v>340.34</v>
      </c>
      <c r="H47" s="50">
        <v>470.47</v>
      </c>
      <c r="I47" s="50">
        <v>317.13</v>
      </c>
      <c r="J47" s="50">
        <v>438.39</v>
      </c>
      <c r="K47" s="50">
        <v>336.26</v>
      </c>
      <c r="L47" s="50">
        <v>464.83</v>
      </c>
      <c r="M47" s="50">
        <f t="shared" si="0"/>
        <v>336.26</v>
      </c>
      <c r="N47" s="50">
        <f t="shared" si="0"/>
        <v>464.83</v>
      </c>
      <c r="O47" s="50">
        <v>344.53</v>
      </c>
      <c r="P47" s="50">
        <v>476.26</v>
      </c>
      <c r="Q47" s="62"/>
      <c r="R47" s="52">
        <v>6.3097394889735767</v>
      </c>
      <c r="S47" s="52">
        <v>6.3088916506609536</v>
      </c>
      <c r="T47" s="52">
        <v>6.3088733197009788</v>
      </c>
      <c r="U47" s="52">
        <v>6.309867352135214</v>
      </c>
      <c r="V47" s="52">
        <v>6.3104647486563294</v>
      </c>
      <c r="W47" s="52">
        <v>6.310035678345983</v>
      </c>
      <c r="X47" s="52">
        <v>6.3104647486563294</v>
      </c>
      <c r="Y47" s="52">
        <v>6.310035678345983</v>
      </c>
      <c r="Z47" s="52">
        <v>6.3101703283140012</v>
      </c>
      <c r="AA47" s="52">
        <v>6.3080357142857082</v>
      </c>
      <c r="AC47" s="23"/>
      <c r="AD47" s="23"/>
      <c r="AE47" s="23"/>
      <c r="AG47" s="23"/>
      <c r="AI47" s="23"/>
      <c r="AK47" s="23"/>
      <c r="AM47" s="53">
        <v>0</v>
      </c>
      <c r="AN47" s="53"/>
    </row>
    <row r="48" spans="2:40" ht="12.75" customHeight="1" x14ac:dyDescent="0.25">
      <c r="B48" s="59"/>
      <c r="C48" s="71">
        <v>6047328</v>
      </c>
      <c r="D48" s="68" t="s">
        <v>214</v>
      </c>
      <c r="E48" s="61">
        <v>7896641806254</v>
      </c>
      <c r="F48" s="69" t="s">
        <v>215</v>
      </c>
      <c r="G48" s="50">
        <v>11.24</v>
      </c>
      <c r="H48" s="50">
        <v>15.53</v>
      </c>
      <c r="I48" s="50">
        <v>10.47</v>
      </c>
      <c r="J48" s="50">
        <v>14.47</v>
      </c>
      <c r="K48" s="50">
        <v>11.1</v>
      </c>
      <c r="L48" s="50">
        <v>15.35</v>
      </c>
      <c r="M48" s="50">
        <f t="shared" si="0"/>
        <v>11.1</v>
      </c>
      <c r="N48" s="50">
        <f t="shared" si="0"/>
        <v>15.35</v>
      </c>
      <c r="O48" s="50">
        <v>11.38</v>
      </c>
      <c r="P48" s="50">
        <v>15.72</v>
      </c>
      <c r="Q48" s="62"/>
      <c r="R48" s="52">
        <v>6.3386944181646072</v>
      </c>
      <c r="S48" s="52">
        <v>6.2243502051983626</v>
      </c>
      <c r="T48" s="52">
        <v>6.2944162436548368</v>
      </c>
      <c r="U48" s="52">
        <v>6.2408223201174877</v>
      </c>
      <c r="V48" s="52">
        <v>6.2200956937799106</v>
      </c>
      <c r="W48" s="52">
        <v>6.3019390581717545</v>
      </c>
      <c r="X48" s="52">
        <v>6.2200956937799106</v>
      </c>
      <c r="Y48" s="52">
        <v>6.3019390581717545</v>
      </c>
      <c r="Z48" s="52">
        <v>6.3551401869159037</v>
      </c>
      <c r="AA48" s="52">
        <v>6.2162162162162247</v>
      </c>
      <c r="AC48" s="23"/>
      <c r="AD48" s="23"/>
      <c r="AE48" s="23"/>
      <c r="AG48" s="23"/>
      <c r="AI48" s="23"/>
      <c r="AK48" s="23"/>
      <c r="AM48" s="53"/>
      <c r="AN48" s="53"/>
    </row>
    <row r="49" spans="2:40" ht="12.75" customHeight="1" x14ac:dyDescent="0.25">
      <c r="B49" s="59"/>
      <c r="C49" s="68">
        <v>6028013</v>
      </c>
      <c r="D49" s="68" t="s">
        <v>216</v>
      </c>
      <c r="E49" s="61">
        <v>7896641806261</v>
      </c>
      <c r="F49" s="73" t="s">
        <v>217</v>
      </c>
      <c r="G49" s="50">
        <v>157.53</v>
      </c>
      <c r="H49" s="50">
        <v>217.76</v>
      </c>
      <c r="I49" s="50">
        <v>146.79</v>
      </c>
      <c r="J49" s="50">
        <v>202.91</v>
      </c>
      <c r="K49" s="50">
        <v>155.63999999999999</v>
      </c>
      <c r="L49" s="50">
        <v>215.15</v>
      </c>
      <c r="M49" s="50">
        <f t="shared" si="0"/>
        <v>155.63999999999999</v>
      </c>
      <c r="N49" s="50">
        <f t="shared" si="0"/>
        <v>215.15</v>
      </c>
      <c r="O49" s="50">
        <v>159.47</v>
      </c>
      <c r="P49" s="50">
        <v>220.44</v>
      </c>
      <c r="Q49" s="62"/>
      <c r="R49" s="52">
        <v>6.3098933729248188</v>
      </c>
      <c r="S49" s="52">
        <v>6.3073618433899554</v>
      </c>
      <c r="T49" s="52">
        <v>6.3156369957268197</v>
      </c>
      <c r="U49" s="52">
        <v>6.3079582962225516</v>
      </c>
      <c r="V49" s="52">
        <v>6.3114754098360493</v>
      </c>
      <c r="W49" s="52">
        <v>6.309912046644925</v>
      </c>
      <c r="X49" s="52">
        <v>6.3114754098360493</v>
      </c>
      <c r="Y49" s="52">
        <v>6.309912046644925</v>
      </c>
      <c r="Z49" s="52">
        <v>6.3133333333333326</v>
      </c>
      <c r="AA49" s="52">
        <v>6.3078703703703667</v>
      </c>
      <c r="AC49" s="23"/>
      <c r="AD49" s="23"/>
      <c r="AE49" s="23"/>
      <c r="AG49" s="23"/>
      <c r="AI49" s="23"/>
      <c r="AK49" s="23"/>
      <c r="AM49" s="53"/>
      <c r="AN49" s="53"/>
    </row>
    <row r="50" spans="2:40" ht="12.75" customHeight="1" x14ac:dyDescent="0.25">
      <c r="B50" s="59" t="s">
        <v>204</v>
      </c>
      <c r="C50" s="74">
        <v>6033325</v>
      </c>
      <c r="D50" s="74" t="s">
        <v>218</v>
      </c>
      <c r="E50" s="61">
        <v>7896641802522</v>
      </c>
      <c r="F50" s="69" t="s">
        <v>219</v>
      </c>
      <c r="G50" s="50">
        <v>73.5</v>
      </c>
      <c r="H50" s="50">
        <v>101.61</v>
      </c>
      <c r="I50" s="50">
        <v>68.489999999999995</v>
      </c>
      <c r="J50" s="50">
        <v>94.68</v>
      </c>
      <c r="K50" s="50">
        <v>72.62</v>
      </c>
      <c r="L50" s="50">
        <v>100.39</v>
      </c>
      <c r="M50" s="50">
        <f t="shared" si="0"/>
        <v>72.62</v>
      </c>
      <c r="N50" s="50">
        <f t="shared" si="0"/>
        <v>100.39</v>
      </c>
      <c r="O50" s="50">
        <v>74.41</v>
      </c>
      <c r="P50" s="50">
        <v>102.86</v>
      </c>
      <c r="Q50" s="62"/>
      <c r="R50" s="52">
        <v>6.3060457043679463</v>
      </c>
      <c r="S50" s="52">
        <v>6.3088512241054673</v>
      </c>
      <c r="T50" s="52">
        <v>6.3014123855346753</v>
      </c>
      <c r="U50" s="52">
        <v>6.3103525713002568</v>
      </c>
      <c r="V50" s="52">
        <v>6.3094715268628363</v>
      </c>
      <c r="W50" s="52">
        <v>6.311553531716612</v>
      </c>
      <c r="X50" s="52">
        <v>6.3094715268628363</v>
      </c>
      <c r="Y50" s="52">
        <v>6.311553531716612</v>
      </c>
      <c r="Z50" s="52">
        <v>6.3151878839834126</v>
      </c>
      <c r="AA50" s="52">
        <v>6.3152454780361751</v>
      </c>
      <c r="AC50" s="23"/>
      <c r="AD50" s="23"/>
      <c r="AE50" s="23"/>
      <c r="AG50" s="23"/>
      <c r="AI50" s="23"/>
      <c r="AK50" s="23"/>
      <c r="AM50" s="53">
        <f>0.0802+0.0012</f>
        <v>8.14E-2</v>
      </c>
      <c r="AN50" s="53"/>
    </row>
    <row r="51" spans="2:40" ht="12.75" customHeight="1" x14ac:dyDescent="0.25">
      <c r="B51" s="69" t="s">
        <v>220</v>
      </c>
      <c r="C51" s="74">
        <v>6033379</v>
      </c>
      <c r="D51" s="74"/>
      <c r="E51" s="61">
        <v>7896641807022</v>
      </c>
      <c r="F51" s="75" t="s">
        <v>221</v>
      </c>
      <c r="G51" s="50">
        <v>12.15</v>
      </c>
      <c r="H51" s="50">
        <v>16.8</v>
      </c>
      <c r="I51" s="50">
        <v>11.32</v>
      </c>
      <c r="J51" s="50">
        <v>15.65</v>
      </c>
      <c r="K51" s="50">
        <v>12.01</v>
      </c>
      <c r="L51" s="50">
        <v>16.600000000000001</v>
      </c>
      <c r="M51" s="50">
        <f t="shared" si="0"/>
        <v>12.01</v>
      </c>
      <c r="N51" s="50">
        <f t="shared" si="0"/>
        <v>16.600000000000001</v>
      </c>
      <c r="O51" s="50">
        <v>12.3</v>
      </c>
      <c r="P51" s="50">
        <v>17</v>
      </c>
      <c r="Q51" s="62"/>
      <c r="R51" s="52">
        <v>6.2992125984252141</v>
      </c>
      <c r="S51" s="52">
        <v>6.3291139240506169</v>
      </c>
      <c r="T51" s="52">
        <v>6.2910798122065756</v>
      </c>
      <c r="U51" s="52">
        <v>6.3179347826086882</v>
      </c>
      <c r="V51" s="52">
        <v>6.3773250664304726</v>
      </c>
      <c r="W51" s="52">
        <v>6.3420884048686901</v>
      </c>
      <c r="X51" s="52">
        <v>6.3773250664304726</v>
      </c>
      <c r="Y51" s="52">
        <v>6.3420884048686901</v>
      </c>
      <c r="Z51" s="52">
        <v>6.3094209161624946</v>
      </c>
      <c r="AA51" s="52">
        <v>6.25</v>
      </c>
      <c r="AC51" s="23"/>
      <c r="AD51" s="23"/>
      <c r="AE51" s="23"/>
      <c r="AG51" s="23"/>
      <c r="AI51" s="23"/>
      <c r="AK51" s="23"/>
      <c r="AM51" s="53"/>
      <c r="AN51" s="53"/>
    </row>
    <row r="52" spans="2:40" ht="12.75" customHeight="1" x14ac:dyDescent="0.25">
      <c r="B52" s="59"/>
      <c r="C52" s="76"/>
      <c r="D52" s="74"/>
      <c r="E52" s="61">
        <v>7896641807039</v>
      </c>
      <c r="F52" s="75" t="s">
        <v>222</v>
      </c>
      <c r="G52" s="50">
        <v>42.55</v>
      </c>
      <c r="H52" s="50">
        <v>58.81</v>
      </c>
      <c r="I52" s="50">
        <v>39.64</v>
      </c>
      <c r="J52" s="50">
        <v>54.8</v>
      </c>
      <c r="K52" s="50">
        <v>42.03</v>
      </c>
      <c r="L52" s="50">
        <v>58.11</v>
      </c>
      <c r="M52" s="50">
        <f t="shared" si="0"/>
        <v>42.03</v>
      </c>
      <c r="N52" s="50">
        <f t="shared" si="0"/>
        <v>58.11</v>
      </c>
      <c r="O52" s="50">
        <v>43.07</v>
      </c>
      <c r="P52" s="50">
        <v>59.54</v>
      </c>
      <c r="Q52" s="62"/>
      <c r="R52" s="52">
        <v>6.3218390804597533</v>
      </c>
      <c r="S52" s="52">
        <v>6.3087490961677588</v>
      </c>
      <c r="T52" s="52">
        <v>6.3019576293912536</v>
      </c>
      <c r="U52" s="52">
        <v>6.3045586808923417</v>
      </c>
      <c r="V52" s="52">
        <v>6.2974203338391561</v>
      </c>
      <c r="W52" s="52">
        <v>6.3117453347969246</v>
      </c>
      <c r="X52" s="52">
        <v>6.2974203338391561</v>
      </c>
      <c r="Y52" s="52">
        <v>6.3117453347969246</v>
      </c>
      <c r="Z52" s="52">
        <v>6.3194273019007881</v>
      </c>
      <c r="AA52" s="52">
        <v>6.3214285714285694</v>
      </c>
      <c r="AC52" s="23"/>
      <c r="AD52" s="23"/>
      <c r="AE52" s="23"/>
      <c r="AG52" s="23"/>
      <c r="AI52" s="23"/>
      <c r="AK52" s="23"/>
      <c r="AM52" s="53"/>
      <c r="AN52" s="53"/>
    </row>
    <row r="53" spans="2:40" ht="12.75" customHeight="1" x14ac:dyDescent="0.25">
      <c r="B53" s="59"/>
      <c r="C53" s="76"/>
      <c r="D53" s="74"/>
      <c r="E53" s="61">
        <v>7896641807046</v>
      </c>
      <c r="F53" s="75" t="s">
        <v>223</v>
      </c>
      <c r="G53" s="50">
        <v>84.42</v>
      </c>
      <c r="H53" s="50">
        <v>116.7</v>
      </c>
      <c r="I53" s="50">
        <v>78.66</v>
      </c>
      <c r="J53" s="50">
        <v>108.74</v>
      </c>
      <c r="K53" s="50">
        <v>83.41</v>
      </c>
      <c r="L53" s="50">
        <v>115.3</v>
      </c>
      <c r="M53" s="50">
        <f t="shared" si="0"/>
        <v>83.41</v>
      </c>
      <c r="N53" s="50">
        <f t="shared" si="0"/>
        <v>115.3</v>
      </c>
      <c r="O53" s="50">
        <v>85.46</v>
      </c>
      <c r="P53" s="50">
        <v>118.14</v>
      </c>
      <c r="Q53" s="62"/>
      <c r="R53" s="52">
        <v>6.3090290895353291</v>
      </c>
      <c r="S53" s="52">
        <v>6.3132003279584552</v>
      </c>
      <c r="T53" s="52">
        <v>6.3116637383430145</v>
      </c>
      <c r="U53" s="52">
        <v>6.315995307000378</v>
      </c>
      <c r="V53" s="52">
        <v>6.3089472342595059</v>
      </c>
      <c r="W53" s="52">
        <v>6.3162747810050774</v>
      </c>
      <c r="X53" s="52">
        <v>6.3089472342595059</v>
      </c>
      <c r="Y53" s="52">
        <v>6.3162747810050774</v>
      </c>
      <c r="Z53" s="52">
        <v>6.3199800945508855</v>
      </c>
      <c r="AA53" s="52">
        <v>6.3174946004319565</v>
      </c>
      <c r="AC53" s="23"/>
      <c r="AD53" s="23"/>
      <c r="AE53" s="23"/>
      <c r="AG53" s="23"/>
      <c r="AI53" s="23"/>
      <c r="AK53" s="23"/>
      <c r="AM53" s="53"/>
      <c r="AN53" s="53"/>
    </row>
    <row r="54" spans="2:40" ht="12.75" customHeight="1" x14ac:dyDescent="0.25">
      <c r="B54" s="59"/>
      <c r="C54" s="74">
        <v>6048458</v>
      </c>
      <c r="D54" s="74"/>
      <c r="E54" s="61">
        <v>7896641808425</v>
      </c>
      <c r="F54" s="75" t="s">
        <v>224</v>
      </c>
      <c r="G54" s="50">
        <v>91.18</v>
      </c>
      <c r="H54" s="50">
        <v>126.05</v>
      </c>
      <c r="I54" s="50">
        <v>84.96</v>
      </c>
      <c r="J54" s="50">
        <v>117.45</v>
      </c>
      <c r="K54" s="50">
        <v>90.09</v>
      </c>
      <c r="L54" s="50">
        <v>124.53</v>
      </c>
      <c r="M54" s="50">
        <f t="shared" si="0"/>
        <v>90.09</v>
      </c>
      <c r="N54" s="50">
        <f t="shared" si="0"/>
        <v>124.53</v>
      </c>
      <c r="O54" s="50">
        <v>92.3</v>
      </c>
      <c r="P54" s="50">
        <v>127.6</v>
      </c>
      <c r="Q54" s="62"/>
      <c r="R54" s="52">
        <v>6.3075667482803084</v>
      </c>
      <c r="S54" s="52">
        <v>6.3085097410812097</v>
      </c>
      <c r="T54" s="52">
        <v>6.3063063063062827</v>
      </c>
      <c r="U54" s="52">
        <v>6.3088341781317894</v>
      </c>
      <c r="V54" s="52">
        <v>6.3134293131932964</v>
      </c>
      <c r="W54" s="52">
        <v>6.3086904558647774</v>
      </c>
      <c r="X54" s="52">
        <v>6.3134293131932964</v>
      </c>
      <c r="Y54" s="52">
        <v>6.3086904558647774</v>
      </c>
      <c r="Z54" s="52">
        <v>6.3119096982262164</v>
      </c>
      <c r="AA54" s="52">
        <v>6.3156140643226166</v>
      </c>
      <c r="AC54" s="23"/>
      <c r="AD54" s="23"/>
      <c r="AE54" s="23"/>
      <c r="AG54" s="23"/>
      <c r="AI54" s="23"/>
      <c r="AK54" s="23"/>
      <c r="AM54" s="53"/>
      <c r="AN54" s="53"/>
    </row>
    <row r="55" spans="2:40" ht="12.75" customHeight="1" x14ac:dyDescent="0.25">
      <c r="B55" s="59"/>
      <c r="C55" s="74">
        <v>6033382</v>
      </c>
      <c r="D55" s="74"/>
      <c r="E55" s="61">
        <v>7896641807053</v>
      </c>
      <c r="F55" s="75" t="s">
        <v>225</v>
      </c>
      <c r="G55" s="50">
        <v>170.21</v>
      </c>
      <c r="H55" s="50">
        <v>235.3</v>
      </c>
      <c r="I55" s="50">
        <v>158.6</v>
      </c>
      <c r="J55" s="50">
        <v>219.25</v>
      </c>
      <c r="K55" s="50">
        <v>168.17</v>
      </c>
      <c r="L55" s="50">
        <v>232.47</v>
      </c>
      <c r="M55" s="50">
        <f t="shared" si="0"/>
        <v>168.17</v>
      </c>
      <c r="N55" s="50">
        <f t="shared" si="0"/>
        <v>232.47</v>
      </c>
      <c r="O55" s="50">
        <v>172.31</v>
      </c>
      <c r="P55" s="50">
        <v>238.19</v>
      </c>
      <c r="Q55" s="62"/>
      <c r="R55" s="52">
        <v>6.3081631378427261</v>
      </c>
      <c r="S55" s="52">
        <v>6.3118420458139468</v>
      </c>
      <c r="T55" s="52">
        <v>6.3073932569207187</v>
      </c>
      <c r="U55" s="52">
        <v>6.3133394753430707</v>
      </c>
      <c r="V55" s="52">
        <v>6.3088690814842892</v>
      </c>
      <c r="W55" s="52">
        <v>6.3108794073261123</v>
      </c>
      <c r="X55" s="52">
        <v>6.3088690814842892</v>
      </c>
      <c r="Y55" s="52">
        <v>6.3108794073261123</v>
      </c>
      <c r="Z55" s="52">
        <v>6.3116979269496483</v>
      </c>
      <c r="AA55" s="52">
        <v>6.311091274269117</v>
      </c>
      <c r="AC55" s="23"/>
      <c r="AD55" s="23"/>
      <c r="AE55" s="23"/>
      <c r="AG55" s="23"/>
      <c r="AI55" s="23"/>
      <c r="AK55" s="23"/>
      <c r="AM55" s="53"/>
      <c r="AN55" s="53"/>
    </row>
    <row r="56" spans="2:40" ht="12.75" customHeight="1" x14ac:dyDescent="0.25">
      <c r="B56" s="59"/>
      <c r="C56" s="74">
        <v>6048459</v>
      </c>
      <c r="D56" s="74"/>
      <c r="E56" s="61">
        <v>7896641808432</v>
      </c>
      <c r="F56" s="75" t="s">
        <v>226</v>
      </c>
      <c r="G56" s="50">
        <v>182.38</v>
      </c>
      <c r="H56" s="50">
        <v>252.11</v>
      </c>
      <c r="I56" s="50">
        <v>169.94</v>
      </c>
      <c r="J56" s="50">
        <v>234.91</v>
      </c>
      <c r="K56" s="50">
        <v>180.19</v>
      </c>
      <c r="L56" s="50">
        <v>249.08</v>
      </c>
      <c r="M56" s="50">
        <f t="shared" si="0"/>
        <v>180.19</v>
      </c>
      <c r="N56" s="50">
        <f t="shared" si="0"/>
        <v>249.08</v>
      </c>
      <c r="O56" s="50">
        <v>184.62</v>
      </c>
      <c r="P56" s="50">
        <v>255.21</v>
      </c>
      <c r="Q56" s="62"/>
      <c r="R56" s="52">
        <v>6.3130282716409027</v>
      </c>
      <c r="S56" s="52">
        <v>6.3082437275985797</v>
      </c>
      <c r="T56" s="52">
        <v>6.3121676571786196</v>
      </c>
      <c r="U56" s="52">
        <v>6.3085486717654078</v>
      </c>
      <c r="V56" s="52">
        <v>6.3130568175113524</v>
      </c>
      <c r="W56" s="52">
        <v>6.3081519419547476</v>
      </c>
      <c r="X56" s="52">
        <v>6.3130568175113524</v>
      </c>
      <c r="Y56" s="52">
        <v>6.3081519419547476</v>
      </c>
      <c r="Z56" s="52">
        <v>6.3111827709316941</v>
      </c>
      <c r="AA56" s="52">
        <v>6.3109222694326377</v>
      </c>
      <c r="AC56" s="23"/>
      <c r="AD56" s="23"/>
      <c r="AE56" s="23"/>
      <c r="AG56" s="23"/>
      <c r="AI56" s="23"/>
      <c r="AK56" s="23"/>
      <c r="AM56" s="53"/>
      <c r="AN56" s="53"/>
    </row>
    <row r="57" spans="2:40" ht="12.75" customHeight="1" x14ac:dyDescent="0.25">
      <c r="B57" s="59"/>
      <c r="C57" s="77">
        <v>6048461</v>
      </c>
      <c r="D57" s="74"/>
      <c r="E57" s="61">
        <v>7896641808449</v>
      </c>
      <c r="F57" s="75" t="s">
        <v>227</v>
      </c>
      <c r="G57" s="50">
        <v>273.56</v>
      </c>
      <c r="H57" s="50">
        <v>378.15</v>
      </c>
      <c r="I57" s="50">
        <v>254.9</v>
      </c>
      <c r="J57" s="50">
        <v>352.36</v>
      </c>
      <c r="K57" s="50">
        <v>270.27</v>
      </c>
      <c r="L57" s="50">
        <v>373.62</v>
      </c>
      <c r="M57" s="50">
        <f t="shared" si="0"/>
        <v>270.27</v>
      </c>
      <c r="N57" s="50">
        <f t="shared" si="0"/>
        <v>373.62</v>
      </c>
      <c r="O57" s="50">
        <v>276.92</v>
      </c>
      <c r="P57" s="50">
        <v>382.81</v>
      </c>
      <c r="Q57" s="62"/>
      <c r="R57" s="52">
        <v>6.3112078346028397</v>
      </c>
      <c r="S57" s="52">
        <v>6.3085097410812097</v>
      </c>
      <c r="T57" s="52">
        <v>6.3102139550402541</v>
      </c>
      <c r="U57" s="52">
        <v>6.3086438376829221</v>
      </c>
      <c r="V57" s="52">
        <v>6.3092475317625798</v>
      </c>
      <c r="W57" s="52">
        <v>6.3111768722968264</v>
      </c>
      <c r="X57" s="52">
        <v>6.3092475317625798</v>
      </c>
      <c r="Y57" s="52">
        <v>6.3111768722968264</v>
      </c>
      <c r="Z57" s="52">
        <v>6.3073438519712965</v>
      </c>
      <c r="AA57" s="52">
        <v>6.3095337276791952</v>
      </c>
      <c r="AC57" s="23"/>
      <c r="AD57" s="23"/>
      <c r="AE57" s="23"/>
      <c r="AG57" s="23"/>
      <c r="AI57" s="23"/>
      <c r="AK57" s="23"/>
      <c r="AM57" s="53"/>
      <c r="AN57" s="53"/>
    </row>
    <row r="58" spans="2:40" ht="12.75" customHeight="1" x14ac:dyDescent="0.25">
      <c r="B58" s="59"/>
      <c r="C58" s="74">
        <v>6048462</v>
      </c>
      <c r="D58" s="74"/>
      <c r="E58" s="61">
        <v>7896641808456</v>
      </c>
      <c r="F58" s="75" t="s">
        <v>228</v>
      </c>
      <c r="G58" s="50">
        <v>364.75</v>
      </c>
      <c r="H58" s="50">
        <v>504.22</v>
      </c>
      <c r="I58" s="50">
        <v>339.87</v>
      </c>
      <c r="J58" s="50">
        <v>469.83</v>
      </c>
      <c r="K58" s="50">
        <v>360.37</v>
      </c>
      <c r="L58" s="50">
        <v>498.17</v>
      </c>
      <c r="M58" s="50">
        <f t="shared" si="0"/>
        <v>360.37</v>
      </c>
      <c r="N58" s="50">
        <f t="shared" si="0"/>
        <v>498.17</v>
      </c>
      <c r="O58" s="50">
        <v>369.24</v>
      </c>
      <c r="P58" s="50">
        <v>510.42</v>
      </c>
      <c r="Q58" s="62"/>
      <c r="R58" s="52">
        <v>6.3101136694841102</v>
      </c>
      <c r="S58" s="52">
        <v>6.3104851462185678</v>
      </c>
      <c r="T58" s="52">
        <v>6.3090397247419503</v>
      </c>
      <c r="U58" s="52">
        <v>6.3108114223650205</v>
      </c>
      <c r="V58" s="52">
        <v>6.3101067909611146</v>
      </c>
      <c r="W58" s="52">
        <v>6.3102859581732957</v>
      </c>
      <c r="X58" s="52">
        <v>6.3101067909611146</v>
      </c>
      <c r="Y58" s="52">
        <v>6.3102859581732957</v>
      </c>
      <c r="Z58" s="52">
        <v>6.3111827709316941</v>
      </c>
      <c r="AA58" s="52">
        <v>6.3109222694326377</v>
      </c>
      <c r="AC58" s="23"/>
      <c r="AD58" s="23"/>
      <c r="AE58" s="23"/>
      <c r="AG58" s="23"/>
      <c r="AI58" s="23"/>
      <c r="AK58" s="23"/>
      <c r="AM58" s="53"/>
      <c r="AN58" s="53"/>
    </row>
    <row r="59" spans="2:40" ht="12.75" customHeight="1" x14ac:dyDescent="0.25">
      <c r="B59" s="59" t="s">
        <v>229</v>
      </c>
      <c r="C59" s="70">
        <v>6033393</v>
      </c>
      <c r="D59" s="72" t="s">
        <v>230</v>
      </c>
      <c r="E59" s="61">
        <v>7896641807213</v>
      </c>
      <c r="F59" s="75" t="s">
        <v>231</v>
      </c>
      <c r="G59" s="50">
        <v>5.75</v>
      </c>
      <c r="H59" s="50">
        <v>7.95</v>
      </c>
      <c r="I59" s="50">
        <v>5.36</v>
      </c>
      <c r="J59" s="50">
        <v>7.41</v>
      </c>
      <c r="K59" s="50">
        <v>5.68</v>
      </c>
      <c r="L59" s="50">
        <v>7.85</v>
      </c>
      <c r="M59" s="50">
        <f t="shared" si="0"/>
        <v>5.68</v>
      </c>
      <c r="N59" s="50">
        <f t="shared" si="0"/>
        <v>7.85</v>
      </c>
      <c r="O59" s="50">
        <v>5.82</v>
      </c>
      <c r="P59" s="50">
        <v>8.0500000000000007</v>
      </c>
      <c r="Q59" s="51"/>
      <c r="R59" s="52">
        <v>2.6785714285714448</v>
      </c>
      <c r="S59" s="52">
        <v>2.7131782945736518</v>
      </c>
      <c r="T59" s="52">
        <v>2.8790786948176788</v>
      </c>
      <c r="U59" s="52">
        <v>2.7739251040221973</v>
      </c>
      <c r="V59" s="52">
        <v>2.712477396021697</v>
      </c>
      <c r="W59" s="52">
        <v>2.7486910994764457</v>
      </c>
      <c r="X59" s="52">
        <v>2.712477396021697</v>
      </c>
      <c r="Y59" s="52">
        <v>2.7486910994764457</v>
      </c>
      <c r="Z59" s="52">
        <v>2.8268551236749033</v>
      </c>
      <c r="AA59" s="52">
        <v>2.8097062579821426</v>
      </c>
      <c r="AC59" s="23"/>
      <c r="AD59" s="23"/>
      <c r="AE59" s="23"/>
      <c r="AG59" s="23"/>
      <c r="AI59" s="23"/>
      <c r="AK59" s="23"/>
      <c r="AM59" s="53"/>
      <c r="AN59" s="53"/>
    </row>
    <row r="60" spans="2:40" ht="12.75" customHeight="1" x14ac:dyDescent="0.25">
      <c r="B60" s="59"/>
      <c r="C60" s="70">
        <v>6033286</v>
      </c>
      <c r="D60" s="72" t="s">
        <v>232</v>
      </c>
      <c r="E60" s="61">
        <v>7896641804229</v>
      </c>
      <c r="F60" s="78" t="s">
        <v>233</v>
      </c>
      <c r="G60" s="50">
        <v>11.5</v>
      </c>
      <c r="H60" s="50">
        <v>15.9</v>
      </c>
      <c r="I60" s="50">
        <v>10.72</v>
      </c>
      <c r="J60" s="50">
        <v>14.82</v>
      </c>
      <c r="K60" s="50">
        <v>11.36</v>
      </c>
      <c r="L60" s="50">
        <v>15.71</v>
      </c>
      <c r="M60" s="50">
        <f t="shared" si="0"/>
        <v>11.36</v>
      </c>
      <c r="N60" s="50">
        <f t="shared" si="0"/>
        <v>15.71</v>
      </c>
      <c r="O60" s="50">
        <v>11.64</v>
      </c>
      <c r="P60" s="50">
        <v>16.100000000000001</v>
      </c>
      <c r="Q60" s="51"/>
      <c r="R60" s="52">
        <v>2.6785714285714448</v>
      </c>
      <c r="S60" s="52">
        <v>2.7131782945736518</v>
      </c>
      <c r="T60" s="52">
        <v>2.6819923371647576</v>
      </c>
      <c r="U60" s="52">
        <v>2.7027027027026946</v>
      </c>
      <c r="V60" s="52">
        <v>2.6196928635952901</v>
      </c>
      <c r="W60" s="52">
        <v>2.6797385620915009</v>
      </c>
      <c r="X60" s="52">
        <v>2.6196928635952901</v>
      </c>
      <c r="Y60" s="52">
        <v>2.6797385620915009</v>
      </c>
      <c r="Z60" s="52">
        <v>2.6455026455026456</v>
      </c>
      <c r="AA60" s="52">
        <v>2.7440970006381775</v>
      </c>
      <c r="AC60" s="23"/>
      <c r="AD60" s="23"/>
      <c r="AE60" s="23"/>
      <c r="AG60" s="23"/>
      <c r="AI60" s="23"/>
      <c r="AK60" s="23"/>
      <c r="AM60" s="53">
        <v>0</v>
      </c>
      <c r="AN60" s="53"/>
    </row>
    <row r="61" spans="2:40" ht="12.75" customHeight="1" x14ac:dyDescent="0.25">
      <c r="B61" s="59"/>
      <c r="C61" s="72">
        <v>6033346</v>
      </c>
      <c r="D61" s="72" t="s">
        <v>234</v>
      </c>
      <c r="E61" s="61">
        <v>7896641806100</v>
      </c>
      <c r="F61" s="75" t="s">
        <v>235</v>
      </c>
      <c r="G61" s="50">
        <v>17.260000000000002</v>
      </c>
      <c r="H61" s="50">
        <v>23.87</v>
      </c>
      <c r="I61" s="50">
        <v>16.09</v>
      </c>
      <c r="J61" s="50">
        <v>22.24</v>
      </c>
      <c r="K61" s="50">
        <v>17.059999999999999</v>
      </c>
      <c r="L61" s="50">
        <v>23.58</v>
      </c>
      <c r="M61" s="50">
        <f t="shared" si="0"/>
        <v>17.059999999999999</v>
      </c>
      <c r="N61" s="50">
        <f t="shared" si="0"/>
        <v>23.58</v>
      </c>
      <c r="O61" s="50">
        <v>17.48</v>
      </c>
      <c r="P61" s="50">
        <v>24.16</v>
      </c>
      <c r="Q61" s="51"/>
      <c r="R61" s="52">
        <v>2.676977989292098</v>
      </c>
      <c r="S61" s="52">
        <v>2.7550581145071078</v>
      </c>
      <c r="T61" s="52">
        <v>2.745849297573443</v>
      </c>
      <c r="U61" s="52">
        <v>2.7251732101616568</v>
      </c>
      <c r="V61" s="52">
        <v>2.7092113184828293</v>
      </c>
      <c r="W61" s="52">
        <v>2.7450980392156765</v>
      </c>
      <c r="X61" s="52">
        <v>2.7092113184828293</v>
      </c>
      <c r="Y61" s="52">
        <v>2.7450980392156765</v>
      </c>
      <c r="Z61" s="52">
        <v>2.7630805408583257</v>
      </c>
      <c r="AA61" s="52">
        <v>2.7210884353741562</v>
      </c>
      <c r="AC61" s="23"/>
      <c r="AD61" s="23"/>
      <c r="AE61" s="23"/>
      <c r="AG61" s="23"/>
      <c r="AI61" s="23"/>
      <c r="AK61" s="23"/>
      <c r="AM61" s="53">
        <v>1.0800000000000001E-2</v>
      </c>
      <c r="AN61" s="53"/>
    </row>
    <row r="62" spans="2:40" ht="12.75" customHeight="1" x14ac:dyDescent="0.25">
      <c r="B62" s="39"/>
      <c r="C62" s="76"/>
      <c r="D62" s="72" t="s">
        <v>234</v>
      </c>
      <c r="E62" s="61">
        <v>7896641809545</v>
      </c>
      <c r="F62" s="75" t="s">
        <v>236</v>
      </c>
      <c r="G62" s="50">
        <v>34.51</v>
      </c>
      <c r="H62" s="50">
        <v>47.7</v>
      </c>
      <c r="I62" s="50">
        <v>32.15</v>
      </c>
      <c r="J62" s="50">
        <v>44.45</v>
      </c>
      <c r="K62" s="50">
        <v>34.090000000000003</v>
      </c>
      <c r="L62" s="50">
        <v>47.13</v>
      </c>
      <c r="M62" s="50">
        <f t="shared" si="0"/>
        <v>34.090000000000003</v>
      </c>
      <c r="N62" s="50">
        <f t="shared" si="0"/>
        <v>47.13</v>
      </c>
      <c r="O62" s="50">
        <v>34.93</v>
      </c>
      <c r="P62" s="50">
        <v>48.29</v>
      </c>
      <c r="Q62" s="51"/>
      <c r="R62" s="52">
        <v>2.7083333333333144</v>
      </c>
      <c r="S62" s="52">
        <v>2.6910656620021456</v>
      </c>
      <c r="T62" s="52">
        <v>2.6828489300543055</v>
      </c>
      <c r="U62" s="52">
        <v>2.7033271719038936</v>
      </c>
      <c r="V62" s="52">
        <v>2.680722891566262</v>
      </c>
      <c r="W62" s="52">
        <v>2.7021137502724031</v>
      </c>
      <c r="X62" s="52">
        <v>2.680722891566262</v>
      </c>
      <c r="Y62" s="52">
        <v>2.7021137502724031</v>
      </c>
      <c r="Z62" s="52">
        <v>2.7050867391943569</v>
      </c>
      <c r="AA62" s="52">
        <v>2.7009783071033411</v>
      </c>
      <c r="AC62" s="23"/>
      <c r="AD62" s="23"/>
      <c r="AE62" s="23"/>
      <c r="AG62" s="23"/>
      <c r="AI62" s="23"/>
      <c r="AK62" s="23"/>
      <c r="AM62" s="53"/>
      <c r="AN62" s="53"/>
    </row>
    <row r="63" spans="2:40" ht="12.75" customHeight="1" x14ac:dyDescent="0.25">
      <c r="B63" s="39"/>
      <c r="C63" s="79"/>
      <c r="D63" s="79"/>
      <c r="E63" s="80"/>
      <c r="F63" s="81"/>
      <c r="G63" s="82"/>
      <c r="H63" s="82"/>
      <c r="I63" s="82"/>
      <c r="J63" s="82"/>
      <c r="K63" s="82"/>
      <c r="L63" s="82"/>
      <c r="M63" s="82"/>
      <c r="N63" s="82"/>
      <c r="O63" s="82"/>
      <c r="P63" s="83"/>
      <c r="Q63" s="84"/>
      <c r="R63" s="85"/>
      <c r="S63" s="85"/>
      <c r="T63" s="85"/>
      <c r="U63" s="85"/>
      <c r="V63" s="85"/>
      <c r="W63" s="85"/>
      <c r="X63" s="85"/>
      <c r="Y63" s="85"/>
      <c r="Z63" s="85"/>
      <c r="AA63" s="85"/>
      <c r="AC63" s="23"/>
      <c r="AD63" s="23"/>
      <c r="AE63" s="23"/>
      <c r="AG63" s="23"/>
      <c r="AI63" s="23"/>
      <c r="AK63" s="23"/>
      <c r="AM63" s="53"/>
      <c r="AN63" s="53"/>
    </row>
    <row r="64" spans="2:40" ht="12.75" customHeight="1" x14ac:dyDescent="0.25">
      <c r="B64" s="39"/>
      <c r="C64" s="13"/>
      <c r="D64" s="79"/>
      <c r="E64" s="80"/>
      <c r="F64" s="81"/>
      <c r="G64" s="81"/>
      <c r="H64" s="81"/>
      <c r="I64" s="81"/>
      <c r="J64" s="81"/>
      <c r="K64" s="86"/>
      <c r="L64" s="86"/>
      <c r="M64" s="86"/>
      <c r="N64" s="86"/>
      <c r="O64" s="86"/>
      <c r="P64" s="87"/>
      <c r="Q64" s="84"/>
      <c r="R64" s="85"/>
      <c r="S64" s="85"/>
      <c r="T64" s="85"/>
      <c r="U64" s="85"/>
      <c r="V64" s="85"/>
      <c r="W64" s="85"/>
      <c r="X64" s="85"/>
      <c r="Y64" s="85"/>
      <c r="Z64" s="85"/>
      <c r="AA64" s="85"/>
      <c r="AC64" s="23"/>
      <c r="AD64" s="23"/>
      <c r="AE64" s="23"/>
      <c r="AG64" s="23"/>
      <c r="AI64" s="23"/>
      <c r="AK64" s="23"/>
      <c r="AM64" s="53"/>
      <c r="AN64" s="53"/>
    </row>
    <row r="65" spans="2:40" ht="15.75" customHeight="1" x14ac:dyDescent="0.25">
      <c r="B65" s="216" t="s">
        <v>237</v>
      </c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8"/>
      <c r="Q65" s="88"/>
      <c r="AM65" s="53"/>
      <c r="AN65" s="53"/>
    </row>
    <row r="66" spans="2:40" ht="12.75" customHeight="1" x14ac:dyDescent="0.25">
      <c r="B66" s="39"/>
      <c r="C66" s="13"/>
      <c r="D66" s="13"/>
      <c r="E66" s="13"/>
      <c r="F66" s="13"/>
      <c r="G66" s="13"/>
      <c r="H66" s="13"/>
      <c r="I66" s="13"/>
      <c r="J66" s="13"/>
      <c r="K66" s="40"/>
      <c r="L66" s="40"/>
      <c r="M66" s="89"/>
      <c r="N66" s="89"/>
      <c r="O66" s="40"/>
      <c r="P66" s="41"/>
      <c r="Q66" s="88"/>
      <c r="AM66" s="53"/>
      <c r="AN66" s="53"/>
    </row>
    <row r="67" spans="2:40" ht="3.75" customHeight="1" x14ac:dyDescent="0.25">
      <c r="B67" s="39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43"/>
      <c r="Q67" s="88"/>
      <c r="AM67" s="53"/>
      <c r="AN67" s="53"/>
    </row>
    <row r="68" spans="2:40" x14ac:dyDescent="0.25">
      <c r="B68" s="90" t="s">
        <v>238</v>
      </c>
      <c r="C68" s="60">
        <v>6033245</v>
      </c>
      <c r="D68" s="60" t="s">
        <v>239</v>
      </c>
      <c r="E68" s="91">
        <v>7896641800627</v>
      </c>
      <c r="F68" s="92" t="s">
        <v>240</v>
      </c>
      <c r="G68" s="50">
        <v>4.92</v>
      </c>
      <c r="H68" s="50">
        <v>6.54</v>
      </c>
      <c r="I68" s="50">
        <v>4.53</v>
      </c>
      <c r="J68" s="50">
        <v>6.05</v>
      </c>
      <c r="K68" s="50">
        <v>4.8499999999999996</v>
      </c>
      <c r="L68" s="50">
        <v>6.45</v>
      </c>
      <c r="M68" s="50">
        <v>4.21</v>
      </c>
      <c r="N68" s="50">
        <v>5.82</v>
      </c>
      <c r="O68" s="50">
        <v>4.99</v>
      </c>
      <c r="P68" s="50">
        <v>6.63</v>
      </c>
      <c r="Q68" s="51"/>
      <c r="R68" s="52">
        <v>2.7139874739039698</v>
      </c>
      <c r="S68" s="52">
        <v>2.6687598116169653</v>
      </c>
      <c r="T68" s="52">
        <v>2.7210884353741562</v>
      </c>
      <c r="U68" s="52">
        <v>2.8911564625850446</v>
      </c>
      <c r="V68" s="52">
        <v>2.7542372881355988</v>
      </c>
      <c r="W68" s="52">
        <v>2.7070063694267503</v>
      </c>
      <c r="X68" s="52">
        <v>2.6829268292682968</v>
      </c>
      <c r="Y68" s="52">
        <v>2.6455026455026456</v>
      </c>
      <c r="Z68" s="52">
        <v>2.6748971193415656</v>
      </c>
      <c r="AA68" s="52">
        <v>2.6315789473684248</v>
      </c>
      <c r="AC68" s="23"/>
      <c r="AD68" s="23"/>
      <c r="AE68" s="23"/>
      <c r="AG68" s="23"/>
      <c r="AI68" s="23"/>
      <c r="AK68" s="23"/>
      <c r="AM68" s="53">
        <f>0.008+0.003</f>
        <v>1.0999999999999999E-2</v>
      </c>
      <c r="AN68" s="53"/>
    </row>
    <row r="69" spans="2:40" x14ac:dyDescent="0.25">
      <c r="B69" s="90"/>
      <c r="C69" s="93">
        <v>6049898</v>
      </c>
      <c r="D69" s="60"/>
      <c r="E69" s="91">
        <v>7896641808609</v>
      </c>
      <c r="F69" s="94" t="s">
        <v>241</v>
      </c>
      <c r="G69" s="50">
        <v>9.84</v>
      </c>
      <c r="H69" s="50">
        <v>13.09</v>
      </c>
      <c r="I69" s="50">
        <v>9.07</v>
      </c>
      <c r="J69" s="50">
        <v>12.09</v>
      </c>
      <c r="K69" s="50">
        <v>9.6999999999999993</v>
      </c>
      <c r="L69" s="50">
        <v>12.91</v>
      </c>
      <c r="M69" s="50">
        <v>8.43</v>
      </c>
      <c r="N69" s="50">
        <v>11.65</v>
      </c>
      <c r="O69" s="50">
        <v>9.98</v>
      </c>
      <c r="P69" s="50">
        <v>13.27</v>
      </c>
      <c r="Q69" s="51"/>
      <c r="R69" s="52">
        <v>2.7139874739039698</v>
      </c>
      <c r="S69" s="52">
        <v>2.7472527472527304</v>
      </c>
      <c r="T69" s="52">
        <v>2.7180067950169899</v>
      </c>
      <c r="U69" s="52">
        <v>2.7187765505522634</v>
      </c>
      <c r="V69" s="52">
        <v>2.7542372881355988</v>
      </c>
      <c r="W69" s="52">
        <v>2.7866242038216456</v>
      </c>
      <c r="X69" s="52">
        <v>2.8048780487804947</v>
      </c>
      <c r="Y69" s="52">
        <v>2.7336860670194056</v>
      </c>
      <c r="Z69" s="52">
        <v>2.780638516992795</v>
      </c>
      <c r="AA69" s="52">
        <v>2.7885360185902357</v>
      </c>
      <c r="AC69" s="23"/>
      <c r="AD69" s="23"/>
      <c r="AE69" s="23"/>
      <c r="AG69" s="23"/>
      <c r="AI69" s="23"/>
      <c r="AK69" s="23"/>
      <c r="AM69" s="53"/>
      <c r="AN69" s="53"/>
    </row>
    <row r="70" spans="2:40" x14ac:dyDescent="0.25">
      <c r="B70" s="59" t="s">
        <v>242</v>
      </c>
      <c r="C70" s="60">
        <v>6033224</v>
      </c>
      <c r="D70" s="60" t="s">
        <v>243</v>
      </c>
      <c r="E70" s="91">
        <v>7896641800016</v>
      </c>
      <c r="F70" s="78" t="s">
        <v>244</v>
      </c>
      <c r="G70" s="50">
        <v>14.22</v>
      </c>
      <c r="H70" s="50">
        <v>18.920000000000002</v>
      </c>
      <c r="I70" s="50">
        <v>13.11</v>
      </c>
      <c r="J70" s="50">
        <v>17.48</v>
      </c>
      <c r="K70" s="50">
        <v>14.02</v>
      </c>
      <c r="L70" s="50">
        <v>18.66</v>
      </c>
      <c r="M70" s="50">
        <v>12.18</v>
      </c>
      <c r="N70" s="50">
        <v>16.84</v>
      </c>
      <c r="O70" s="50">
        <v>14.43</v>
      </c>
      <c r="P70" s="50">
        <v>19.18</v>
      </c>
      <c r="Q70" s="51"/>
      <c r="R70" s="52">
        <v>2.6714801444043417</v>
      </c>
      <c r="S70" s="52">
        <v>2.7702335687126691</v>
      </c>
      <c r="T70" s="52">
        <v>2.7429467084639612</v>
      </c>
      <c r="U70" s="52">
        <v>2.7027027027026946</v>
      </c>
      <c r="V70" s="52">
        <v>2.710622710622701</v>
      </c>
      <c r="W70" s="52">
        <v>2.6967528893780894</v>
      </c>
      <c r="X70" s="52">
        <v>2.6981450252951049</v>
      </c>
      <c r="Y70" s="52">
        <v>2.7455765710799227</v>
      </c>
      <c r="Z70" s="52">
        <v>2.7777777777777857</v>
      </c>
      <c r="AA70" s="52">
        <v>2.7316550615961432</v>
      </c>
      <c r="AC70" s="23"/>
      <c r="AD70" s="23"/>
      <c r="AE70" s="23"/>
      <c r="AG70" s="23"/>
      <c r="AI70" s="23"/>
      <c r="AK70" s="23"/>
      <c r="AM70" s="53">
        <v>3.7000000000000002E-3</v>
      </c>
      <c r="AN70" s="53"/>
    </row>
    <row r="71" spans="2:40" x14ac:dyDescent="0.25">
      <c r="B71" s="59"/>
      <c r="C71" s="60">
        <v>6033225</v>
      </c>
      <c r="D71" s="60" t="s">
        <v>245</v>
      </c>
      <c r="E71" s="91">
        <v>7896641800023</v>
      </c>
      <c r="F71" s="95" t="s">
        <v>246</v>
      </c>
      <c r="G71" s="50">
        <v>9.2200000000000006</v>
      </c>
      <c r="H71" s="50">
        <v>12.26</v>
      </c>
      <c r="I71" s="50">
        <v>8.5</v>
      </c>
      <c r="J71" s="50">
        <v>11.33</v>
      </c>
      <c r="K71" s="50">
        <v>9.09</v>
      </c>
      <c r="L71" s="50">
        <v>12.1</v>
      </c>
      <c r="M71" s="50">
        <v>7.9</v>
      </c>
      <c r="N71" s="50">
        <v>10.92</v>
      </c>
      <c r="O71" s="50">
        <v>9.35</v>
      </c>
      <c r="P71" s="50">
        <v>12.43</v>
      </c>
      <c r="Q71" s="51"/>
      <c r="R71" s="52">
        <v>2.6726057906458749</v>
      </c>
      <c r="S71" s="52">
        <v>2.6800670016750416</v>
      </c>
      <c r="T71" s="52">
        <v>2.7811366384522529</v>
      </c>
      <c r="U71" s="52">
        <v>2.7198549410698121</v>
      </c>
      <c r="V71" s="52">
        <v>2.711864406779668</v>
      </c>
      <c r="W71" s="52">
        <v>2.7164685908319228</v>
      </c>
      <c r="X71" s="52">
        <v>2.7308192457737448</v>
      </c>
      <c r="Y71" s="52">
        <v>2.7281279397930263</v>
      </c>
      <c r="Z71" s="52">
        <v>2.6344676180021906</v>
      </c>
      <c r="AA71" s="52">
        <v>2.7272727272727337</v>
      </c>
      <c r="AC71" s="23"/>
      <c r="AD71" s="23"/>
      <c r="AE71" s="23"/>
      <c r="AG71" s="23"/>
      <c r="AI71" s="23"/>
      <c r="AK71" s="23"/>
      <c r="AM71" s="53">
        <v>3.0000000000000001E-3</v>
      </c>
      <c r="AN71" s="53"/>
    </row>
    <row r="72" spans="2:40" x14ac:dyDescent="0.25">
      <c r="B72" s="59"/>
      <c r="C72" s="60">
        <v>6033226</v>
      </c>
      <c r="D72" s="60" t="s">
        <v>247</v>
      </c>
      <c r="E72" s="91">
        <v>7896641800030</v>
      </c>
      <c r="F72" s="78" t="s">
        <v>248</v>
      </c>
      <c r="G72" s="50">
        <v>14.34</v>
      </c>
      <c r="H72" s="50">
        <v>19.07</v>
      </c>
      <c r="I72" s="50">
        <v>13.21</v>
      </c>
      <c r="J72" s="50">
        <v>17.62</v>
      </c>
      <c r="K72" s="50">
        <v>14.14</v>
      </c>
      <c r="L72" s="50">
        <v>18.809999999999999</v>
      </c>
      <c r="M72" s="50">
        <v>12.28</v>
      </c>
      <c r="N72" s="50">
        <v>16.97</v>
      </c>
      <c r="O72" s="50">
        <v>14.54</v>
      </c>
      <c r="P72" s="50">
        <v>19.329999999999998</v>
      </c>
      <c r="Q72" s="51"/>
      <c r="R72" s="52">
        <v>2.7220630372492707</v>
      </c>
      <c r="S72" s="52">
        <v>2.7478448275862064</v>
      </c>
      <c r="T72" s="52">
        <v>2.7216174183514852</v>
      </c>
      <c r="U72" s="52">
        <v>2.7405247813411222</v>
      </c>
      <c r="V72" s="52">
        <v>2.7616279069767558</v>
      </c>
      <c r="W72" s="52">
        <v>2.7307482250136417</v>
      </c>
      <c r="X72" s="52">
        <v>2.7615062761506408</v>
      </c>
      <c r="Y72" s="52">
        <v>2.7239709443099116</v>
      </c>
      <c r="Z72" s="52">
        <v>2.683615819209038</v>
      </c>
      <c r="AA72" s="52">
        <v>2.7098831030818218</v>
      </c>
      <c r="AC72" s="23"/>
      <c r="AD72" s="23"/>
      <c r="AE72" s="23"/>
      <c r="AG72" s="23"/>
      <c r="AI72" s="23"/>
      <c r="AK72" s="23"/>
      <c r="AM72" s="53">
        <v>3.7000000000000002E-3</v>
      </c>
      <c r="AN72" s="53"/>
    </row>
    <row r="73" spans="2:40" x14ac:dyDescent="0.25">
      <c r="B73" s="96" t="s">
        <v>249</v>
      </c>
      <c r="C73" s="60">
        <v>6033414</v>
      </c>
      <c r="D73" s="60"/>
      <c r="E73" s="91">
        <v>7896641807725</v>
      </c>
      <c r="F73" s="97" t="s">
        <v>250</v>
      </c>
      <c r="G73" s="50">
        <v>6.92</v>
      </c>
      <c r="H73" s="50">
        <v>9.1999999999999993</v>
      </c>
      <c r="I73" s="50">
        <v>6.38</v>
      </c>
      <c r="J73" s="50">
        <v>8.51</v>
      </c>
      <c r="K73" s="50">
        <v>6.82</v>
      </c>
      <c r="L73" s="50">
        <v>9.08</v>
      </c>
      <c r="M73" s="50">
        <v>5.93</v>
      </c>
      <c r="N73" s="50">
        <v>8.19</v>
      </c>
      <c r="O73" s="50">
        <v>7.02</v>
      </c>
      <c r="P73" s="50">
        <v>9.33</v>
      </c>
      <c r="Q73" s="62"/>
      <c r="R73" s="52">
        <v>6.2980030721966358</v>
      </c>
      <c r="S73" s="52">
        <v>6.2355658198614208</v>
      </c>
      <c r="T73" s="52">
        <v>6.3333333333333286</v>
      </c>
      <c r="U73" s="52">
        <v>6.375</v>
      </c>
      <c r="V73" s="52">
        <v>6.2305295950155823</v>
      </c>
      <c r="W73" s="52">
        <v>6.3231850117096116</v>
      </c>
      <c r="X73" s="52">
        <v>6.4631956912028556</v>
      </c>
      <c r="Y73" s="52">
        <v>6.2256809338521464</v>
      </c>
      <c r="Z73" s="52">
        <v>6.363636363636374</v>
      </c>
      <c r="AA73" s="52">
        <v>6.264236902050115</v>
      </c>
      <c r="AC73" s="23"/>
      <c r="AD73" s="23"/>
      <c r="AE73" s="23"/>
      <c r="AG73" s="23"/>
      <c r="AI73" s="23"/>
      <c r="AK73" s="23"/>
      <c r="AM73" s="53"/>
      <c r="AN73" s="53"/>
    </row>
    <row r="74" spans="2:40" x14ac:dyDescent="0.25">
      <c r="B74" s="59"/>
      <c r="C74" s="76"/>
      <c r="D74" s="60"/>
      <c r="E74" s="91">
        <v>7896641807756</v>
      </c>
      <c r="F74" s="97" t="s">
        <v>251</v>
      </c>
      <c r="G74" s="50">
        <v>13.84</v>
      </c>
      <c r="H74" s="50">
        <v>18.41</v>
      </c>
      <c r="I74" s="50">
        <v>12.76</v>
      </c>
      <c r="J74" s="50">
        <v>17.010000000000002</v>
      </c>
      <c r="K74" s="50">
        <v>13.65</v>
      </c>
      <c r="L74" s="50">
        <v>18.16</v>
      </c>
      <c r="M74" s="50">
        <v>11.86</v>
      </c>
      <c r="N74" s="50">
        <v>16.39</v>
      </c>
      <c r="O74" s="50">
        <v>14.04</v>
      </c>
      <c r="P74" s="50">
        <v>18.66</v>
      </c>
      <c r="Q74" s="62"/>
      <c r="R74" s="52">
        <v>6.2980030721966358</v>
      </c>
      <c r="S74" s="52">
        <v>6.3547082611207486</v>
      </c>
      <c r="T74" s="52">
        <v>6.3333333333333286</v>
      </c>
      <c r="U74" s="52">
        <v>6.3125000000000142</v>
      </c>
      <c r="V74" s="52">
        <v>6.3084112149532672</v>
      </c>
      <c r="W74" s="52">
        <v>6.3231850117096116</v>
      </c>
      <c r="X74" s="52">
        <v>6.3677130044842869</v>
      </c>
      <c r="Y74" s="52">
        <v>6.3595068137572923</v>
      </c>
      <c r="Z74" s="52">
        <v>6.2831188493565264</v>
      </c>
      <c r="AA74" s="52">
        <v>6.3247863247863307</v>
      </c>
      <c r="AC74" s="23"/>
      <c r="AD74" s="23"/>
      <c r="AE74" s="23"/>
      <c r="AG74" s="23"/>
      <c r="AI74" s="23"/>
      <c r="AK74" s="23"/>
      <c r="AM74" s="53"/>
      <c r="AN74" s="53"/>
    </row>
    <row r="75" spans="2:40" x14ac:dyDescent="0.25">
      <c r="B75" s="59"/>
      <c r="C75" s="60">
        <v>6033415</v>
      </c>
      <c r="D75" s="60"/>
      <c r="E75" s="91">
        <v>7896641807732</v>
      </c>
      <c r="F75" s="97" t="s">
        <v>252</v>
      </c>
      <c r="G75" s="50">
        <v>17.309999999999999</v>
      </c>
      <c r="H75" s="50">
        <v>23.02</v>
      </c>
      <c r="I75" s="50">
        <v>15.95</v>
      </c>
      <c r="J75" s="50">
        <v>21.27</v>
      </c>
      <c r="K75" s="50">
        <v>17.059999999999999</v>
      </c>
      <c r="L75" s="50">
        <v>22.71</v>
      </c>
      <c r="M75" s="50">
        <v>14.82</v>
      </c>
      <c r="N75" s="50">
        <v>20.49</v>
      </c>
      <c r="O75" s="50">
        <v>17.559999999999999</v>
      </c>
      <c r="P75" s="50">
        <v>23.34</v>
      </c>
      <c r="Q75" s="62"/>
      <c r="R75" s="52">
        <v>6.3267813267813011</v>
      </c>
      <c r="S75" s="52">
        <v>6.3279445727482795</v>
      </c>
      <c r="T75" s="52">
        <v>6.3333333333333286</v>
      </c>
      <c r="U75" s="52">
        <v>6.2968515742128943</v>
      </c>
      <c r="V75" s="52">
        <v>6.2928348909657217</v>
      </c>
      <c r="W75" s="52">
        <v>6.3202247191011196</v>
      </c>
      <c r="X75" s="52">
        <v>6.3127690100430556</v>
      </c>
      <c r="Y75" s="52">
        <v>6.3310845874416088</v>
      </c>
      <c r="Z75" s="52">
        <v>6.3597819503331152</v>
      </c>
      <c r="AA75" s="52">
        <v>6.3325740318906725</v>
      </c>
      <c r="AC75" s="23"/>
      <c r="AD75" s="23"/>
      <c r="AE75" s="23"/>
      <c r="AG75" s="23"/>
      <c r="AI75" s="23"/>
      <c r="AK75" s="23"/>
      <c r="AM75" s="53"/>
      <c r="AN75" s="53"/>
    </row>
    <row r="76" spans="2:40" x14ac:dyDescent="0.25">
      <c r="B76" s="59"/>
      <c r="C76" s="76"/>
      <c r="D76" s="60"/>
      <c r="E76" s="91">
        <v>7896641807763</v>
      </c>
      <c r="F76" s="97" t="s">
        <v>253</v>
      </c>
      <c r="G76" s="50">
        <v>25.95</v>
      </c>
      <c r="H76" s="50">
        <v>34.51</v>
      </c>
      <c r="I76" s="50">
        <v>23.92</v>
      </c>
      <c r="J76" s="50">
        <v>31.9</v>
      </c>
      <c r="K76" s="50">
        <v>25.59</v>
      </c>
      <c r="L76" s="50">
        <v>34.049999999999997</v>
      </c>
      <c r="M76" s="50">
        <v>22.23</v>
      </c>
      <c r="N76" s="50">
        <v>30.72</v>
      </c>
      <c r="O76" s="50">
        <v>26.32</v>
      </c>
      <c r="P76" s="50">
        <v>34.99</v>
      </c>
      <c r="Q76" s="62"/>
      <c r="R76" s="52">
        <v>6.3088897992625874</v>
      </c>
      <c r="S76" s="52">
        <v>6.3154651879235928</v>
      </c>
      <c r="T76" s="52">
        <v>6.3111111111111171</v>
      </c>
      <c r="U76" s="52">
        <v>6.3333333333333286</v>
      </c>
      <c r="V76" s="52">
        <v>6.3149148317407651</v>
      </c>
      <c r="W76" s="52">
        <v>6.3065875741492192</v>
      </c>
      <c r="X76" s="52">
        <v>6.3127690100430556</v>
      </c>
      <c r="Y76" s="52">
        <v>6.2975778546712888</v>
      </c>
      <c r="Z76" s="52">
        <v>6.3004846526655882</v>
      </c>
      <c r="AA76" s="52">
        <v>6.3202673959282976</v>
      </c>
      <c r="AC76" s="23"/>
      <c r="AD76" s="23"/>
      <c r="AE76" s="23"/>
      <c r="AG76" s="23"/>
      <c r="AI76" s="23"/>
      <c r="AK76" s="23"/>
      <c r="AM76" s="53"/>
      <c r="AN76" s="53"/>
    </row>
    <row r="77" spans="2:40" x14ac:dyDescent="0.25">
      <c r="B77" s="59"/>
      <c r="C77" s="76"/>
      <c r="D77" s="60"/>
      <c r="E77" s="91">
        <v>7896641807749</v>
      </c>
      <c r="F77" s="97" t="s">
        <v>254</v>
      </c>
      <c r="G77" s="50">
        <v>34.6</v>
      </c>
      <c r="H77" s="50">
        <v>46.02</v>
      </c>
      <c r="I77" s="50">
        <v>31.89</v>
      </c>
      <c r="J77" s="50">
        <v>42.53</v>
      </c>
      <c r="K77" s="50">
        <v>34.119999999999997</v>
      </c>
      <c r="L77" s="50">
        <v>45.4</v>
      </c>
      <c r="M77" s="50">
        <v>29.64</v>
      </c>
      <c r="N77" s="50">
        <v>40.97</v>
      </c>
      <c r="O77" s="50">
        <v>35.1</v>
      </c>
      <c r="P77" s="50">
        <v>46.66</v>
      </c>
      <c r="Q77" s="62"/>
      <c r="R77" s="52">
        <v>6.2980030721966358</v>
      </c>
      <c r="S77" s="52">
        <v>6.3063063063063112</v>
      </c>
      <c r="T77" s="52">
        <v>6.2999999999999972</v>
      </c>
      <c r="U77" s="52">
        <v>6.3250000000000028</v>
      </c>
      <c r="V77" s="52">
        <v>6.3259582424431073</v>
      </c>
      <c r="W77" s="52">
        <v>6.3231850117095831</v>
      </c>
      <c r="X77" s="52">
        <v>6.3127690100430556</v>
      </c>
      <c r="Y77" s="52">
        <v>6.3051375194602883</v>
      </c>
      <c r="Z77" s="52">
        <v>6.2992125984251857</v>
      </c>
      <c r="AA77" s="52">
        <v>6.3112326270220933</v>
      </c>
      <c r="AC77" s="23"/>
      <c r="AD77" s="23"/>
      <c r="AE77" s="23"/>
      <c r="AG77" s="23"/>
      <c r="AI77" s="23"/>
      <c r="AK77" s="23"/>
      <c r="AM77" s="53"/>
      <c r="AN77" s="53"/>
    </row>
    <row r="78" spans="2:40" x14ac:dyDescent="0.25">
      <c r="B78" s="59"/>
      <c r="C78" s="60">
        <v>6033420</v>
      </c>
      <c r="D78" s="60"/>
      <c r="E78" s="91">
        <v>7896641807770</v>
      </c>
      <c r="F78" s="97" t="s">
        <v>255</v>
      </c>
      <c r="G78" s="50">
        <v>51.91</v>
      </c>
      <c r="H78" s="50">
        <v>69.040000000000006</v>
      </c>
      <c r="I78" s="50">
        <v>47.85</v>
      </c>
      <c r="J78" s="50">
        <v>63.8</v>
      </c>
      <c r="K78" s="50">
        <v>51.18</v>
      </c>
      <c r="L78" s="50">
        <v>68.11</v>
      </c>
      <c r="M78" s="50">
        <v>44.46</v>
      </c>
      <c r="N78" s="50">
        <v>61.46</v>
      </c>
      <c r="O78" s="50">
        <v>52.66</v>
      </c>
      <c r="P78" s="50">
        <v>70</v>
      </c>
      <c r="Q78" s="62"/>
      <c r="R78" s="52">
        <v>6.3075977882449195</v>
      </c>
      <c r="S78" s="52">
        <v>6.3135201724669088</v>
      </c>
      <c r="T78" s="52">
        <v>6.3333333333333428</v>
      </c>
      <c r="U78" s="52">
        <v>6.3156140643226166</v>
      </c>
      <c r="V78" s="52">
        <v>6.3149148317407651</v>
      </c>
      <c r="W78" s="52">
        <v>6.3221979394317884</v>
      </c>
      <c r="X78" s="52">
        <v>6.3127690100430556</v>
      </c>
      <c r="Y78" s="52">
        <v>6.313786542120738</v>
      </c>
      <c r="Z78" s="52">
        <v>6.3194023823945003</v>
      </c>
      <c r="AA78" s="52">
        <v>6.3183475091129964</v>
      </c>
      <c r="AC78" s="23"/>
      <c r="AD78" s="23"/>
      <c r="AE78" s="23"/>
      <c r="AG78" s="23"/>
      <c r="AI78" s="23"/>
      <c r="AK78" s="23"/>
      <c r="AM78" s="53"/>
      <c r="AN78" s="53"/>
    </row>
    <row r="79" spans="2:40" x14ac:dyDescent="0.25">
      <c r="B79" s="59" t="s">
        <v>256</v>
      </c>
      <c r="C79" s="60">
        <v>6033390</v>
      </c>
      <c r="D79" s="60"/>
      <c r="E79" s="91">
        <v>7896641807169</v>
      </c>
      <c r="F79" s="97" t="s">
        <v>257</v>
      </c>
      <c r="G79" s="50">
        <v>138.02000000000001</v>
      </c>
      <c r="H79" s="50">
        <v>183.56</v>
      </c>
      <c r="I79" s="50">
        <v>127.21</v>
      </c>
      <c r="J79" s="50">
        <v>169.64</v>
      </c>
      <c r="K79" s="50">
        <v>136.09</v>
      </c>
      <c r="L79" s="50">
        <v>181.09</v>
      </c>
      <c r="M79" s="50">
        <v>118.21</v>
      </c>
      <c r="N79" s="50">
        <v>163.41</v>
      </c>
      <c r="O79" s="50">
        <v>140.01</v>
      </c>
      <c r="P79" s="50">
        <v>186.1</v>
      </c>
      <c r="Q79" s="51"/>
      <c r="R79" s="52">
        <v>2.701093831386288</v>
      </c>
      <c r="S79" s="52">
        <v>2.6966543582857696</v>
      </c>
      <c r="T79" s="52">
        <v>2.6963752320981627</v>
      </c>
      <c r="U79" s="52">
        <v>2.7000847560237276</v>
      </c>
      <c r="V79" s="52">
        <v>2.7016828918572315</v>
      </c>
      <c r="W79" s="52">
        <v>2.699483922191348</v>
      </c>
      <c r="X79" s="52">
        <v>2.6930761879940803</v>
      </c>
      <c r="Y79" s="52">
        <v>2.6960784313725412</v>
      </c>
      <c r="Z79" s="52">
        <v>2.6993325020171426</v>
      </c>
      <c r="AA79" s="52">
        <v>2.6928595077805966</v>
      </c>
      <c r="AC79" s="23"/>
      <c r="AD79" s="23"/>
      <c r="AE79" s="23"/>
      <c r="AG79" s="23"/>
      <c r="AI79" s="23"/>
      <c r="AK79" s="23"/>
      <c r="AM79" s="53"/>
      <c r="AN79" s="53"/>
    </row>
    <row r="80" spans="2:40" x14ac:dyDescent="0.25">
      <c r="B80" s="59" t="s">
        <v>258</v>
      </c>
      <c r="C80" s="76"/>
      <c r="D80" s="60"/>
      <c r="E80" s="91">
        <v>7896016800917</v>
      </c>
      <c r="F80" s="97" t="s">
        <v>259</v>
      </c>
      <c r="G80" s="50">
        <v>32.96</v>
      </c>
      <c r="H80" s="50">
        <v>43.83</v>
      </c>
      <c r="I80" s="50">
        <v>30.38</v>
      </c>
      <c r="J80" s="50">
        <v>40.51</v>
      </c>
      <c r="K80" s="50">
        <v>32.49</v>
      </c>
      <c r="L80" s="50">
        <v>43.24</v>
      </c>
      <c r="M80" s="50">
        <v>28.23</v>
      </c>
      <c r="N80" s="50">
        <v>39.020000000000003</v>
      </c>
      <c r="O80" s="50">
        <v>33.43</v>
      </c>
      <c r="P80" s="50">
        <v>44.44</v>
      </c>
      <c r="Q80" s="62"/>
      <c r="R80" s="52">
        <v>6.3225806451612954</v>
      </c>
      <c r="S80" s="52">
        <v>6.3060878001455194</v>
      </c>
      <c r="T80" s="52">
        <v>6.3353167658383001</v>
      </c>
      <c r="U80" s="52">
        <v>6.3254593175852989</v>
      </c>
      <c r="V80" s="52">
        <v>6.2806673209028503</v>
      </c>
      <c r="W80" s="52">
        <v>6.3191541676911811</v>
      </c>
      <c r="X80" s="52">
        <v>6.3276836158192111</v>
      </c>
      <c r="Y80" s="52">
        <v>6.3215258855585859</v>
      </c>
      <c r="Z80" s="52">
        <v>6.2957074721780657</v>
      </c>
      <c r="AA80" s="52">
        <v>6.3157894736842053</v>
      </c>
      <c r="AC80" s="23"/>
      <c r="AD80" s="23"/>
      <c r="AE80" s="23"/>
      <c r="AG80" s="23"/>
      <c r="AI80" s="23"/>
      <c r="AK80" s="23"/>
      <c r="AM80" s="53"/>
      <c r="AN80" s="53"/>
    </row>
    <row r="81" spans="2:40" x14ac:dyDescent="0.25">
      <c r="B81" s="59" t="s">
        <v>260</v>
      </c>
      <c r="C81" s="98">
        <v>6033394</v>
      </c>
      <c r="D81" s="98" t="s">
        <v>261</v>
      </c>
      <c r="E81" s="91">
        <v>7896641807237</v>
      </c>
      <c r="F81" s="69" t="s">
        <v>262</v>
      </c>
      <c r="G81" s="50">
        <v>5.61</v>
      </c>
      <c r="H81" s="50">
        <v>7.46</v>
      </c>
      <c r="I81" s="50">
        <v>5.17</v>
      </c>
      <c r="J81" s="50">
        <v>6.89</v>
      </c>
      <c r="K81" s="50">
        <v>5.53</v>
      </c>
      <c r="L81" s="50">
        <v>7.36</v>
      </c>
      <c r="M81" s="50">
        <v>4.8</v>
      </c>
      <c r="N81" s="50">
        <v>6.64</v>
      </c>
      <c r="O81" s="50">
        <v>5.69</v>
      </c>
      <c r="P81" s="50">
        <v>7.56</v>
      </c>
      <c r="Q81" s="51"/>
      <c r="R81" s="52">
        <v>2.7472527472527588</v>
      </c>
      <c r="S81" s="52">
        <v>2.7548209366391205</v>
      </c>
      <c r="T81" s="52">
        <v>2.7833001988071544</v>
      </c>
      <c r="U81" s="52">
        <v>2.682563338301037</v>
      </c>
      <c r="V81" s="52">
        <v>2.7881040892193454</v>
      </c>
      <c r="W81" s="52">
        <v>2.7932960893854784</v>
      </c>
      <c r="X81" s="52">
        <v>2.7837259100642342</v>
      </c>
      <c r="Y81" s="52">
        <v>2.7863777089783213</v>
      </c>
      <c r="Z81" s="52">
        <v>2.8933092224231416</v>
      </c>
      <c r="AA81" s="52">
        <v>2.7173913043478279</v>
      </c>
      <c r="AC81" s="23"/>
      <c r="AD81" s="23"/>
      <c r="AE81" s="23"/>
      <c r="AG81" s="23"/>
      <c r="AI81" s="23"/>
      <c r="AK81" s="23"/>
      <c r="AM81" s="53">
        <v>0</v>
      </c>
      <c r="AN81" s="53"/>
    </row>
    <row r="82" spans="2:40" x14ac:dyDescent="0.25">
      <c r="B82" s="59"/>
      <c r="C82" s="70">
        <v>6033243</v>
      </c>
      <c r="D82" s="68" t="s">
        <v>263</v>
      </c>
      <c r="E82" s="91">
        <v>7896641800559</v>
      </c>
      <c r="F82" s="75" t="s">
        <v>264</v>
      </c>
      <c r="G82" s="50">
        <v>112.09</v>
      </c>
      <c r="H82" s="50">
        <v>149.07</v>
      </c>
      <c r="I82" s="50">
        <v>103.31</v>
      </c>
      <c r="J82" s="50">
        <v>137.77000000000001</v>
      </c>
      <c r="K82" s="50">
        <v>110.52</v>
      </c>
      <c r="L82" s="50">
        <v>147.06</v>
      </c>
      <c r="M82" s="50">
        <v>96</v>
      </c>
      <c r="N82" s="50">
        <v>132.71</v>
      </c>
      <c r="O82" s="50">
        <v>113.7</v>
      </c>
      <c r="P82" s="50">
        <v>151.13999999999999</v>
      </c>
      <c r="Q82" s="51"/>
      <c r="R82" s="52">
        <v>2.7029503390141087</v>
      </c>
      <c r="S82" s="52">
        <v>2.7006544953496245</v>
      </c>
      <c r="T82" s="52">
        <v>2.7040461278457144</v>
      </c>
      <c r="U82" s="52">
        <v>2.7061279260474294</v>
      </c>
      <c r="V82" s="52">
        <v>2.704209645943692</v>
      </c>
      <c r="W82" s="52">
        <v>2.7027027027026946</v>
      </c>
      <c r="X82" s="52">
        <v>2.7067508291430471</v>
      </c>
      <c r="Y82" s="52">
        <v>2.700820306454105</v>
      </c>
      <c r="Z82" s="52">
        <v>2.7007497064402486</v>
      </c>
      <c r="AA82" s="52">
        <v>2.7045392769774281</v>
      </c>
      <c r="AC82" s="23"/>
      <c r="AD82" s="23"/>
      <c r="AE82" s="23"/>
      <c r="AG82" s="23"/>
      <c r="AI82" s="23"/>
      <c r="AK82" s="23"/>
      <c r="AM82" s="53">
        <v>0</v>
      </c>
      <c r="AN82" s="53"/>
    </row>
    <row r="83" spans="2:40" x14ac:dyDescent="0.25">
      <c r="B83" s="59"/>
      <c r="C83" s="68"/>
      <c r="D83" s="68"/>
      <c r="E83" s="99"/>
      <c r="F83" s="75" t="s">
        <v>265</v>
      </c>
      <c r="G83" s="50"/>
      <c r="H83" s="100">
        <f>H82/40</f>
        <v>3.72675</v>
      </c>
      <c r="I83" s="50"/>
      <c r="J83" s="100">
        <f>J82/40</f>
        <v>3.4442500000000003</v>
      </c>
      <c r="K83" s="50"/>
      <c r="L83" s="100">
        <f>L82/40</f>
        <v>3.6764999999999999</v>
      </c>
      <c r="M83" s="50"/>
      <c r="N83" s="100">
        <f>N82/40</f>
        <v>3.3177500000000002</v>
      </c>
      <c r="O83" s="50"/>
      <c r="P83" s="100">
        <f>P82/40</f>
        <v>3.7784999999999997</v>
      </c>
      <c r="Q83" s="51"/>
      <c r="R83" s="52"/>
      <c r="S83" s="52">
        <v>2.7006544953496388</v>
      </c>
      <c r="T83" s="52"/>
      <c r="U83" s="52">
        <v>2.7061279260474294</v>
      </c>
      <c r="V83" s="52"/>
      <c r="W83" s="52">
        <v>2.7027027027026946</v>
      </c>
      <c r="X83" s="52"/>
      <c r="Y83" s="52">
        <v>2.700820306454105</v>
      </c>
      <c r="Z83" s="52"/>
      <c r="AA83" s="52">
        <v>2.7045392769774423</v>
      </c>
      <c r="AC83" s="23"/>
      <c r="AD83" s="23"/>
      <c r="AE83" s="23"/>
      <c r="AG83" s="23"/>
      <c r="AI83" s="23"/>
      <c r="AK83" s="23"/>
      <c r="AM83" s="53"/>
      <c r="AN83" s="53"/>
    </row>
    <row r="84" spans="2:40" x14ac:dyDescent="0.25">
      <c r="B84" s="59"/>
      <c r="C84" s="101">
        <v>6033282</v>
      </c>
      <c r="D84" s="101" t="s">
        <v>266</v>
      </c>
      <c r="E84" s="91">
        <v>7896641803178</v>
      </c>
      <c r="F84" s="102" t="s">
        <v>267</v>
      </c>
      <c r="G84" s="50">
        <v>16.52</v>
      </c>
      <c r="H84" s="50">
        <v>21.98</v>
      </c>
      <c r="I84" s="50">
        <v>15.23</v>
      </c>
      <c r="J84" s="50">
        <v>20.309999999999999</v>
      </c>
      <c r="K84" s="50">
        <v>16.29</v>
      </c>
      <c r="L84" s="50">
        <v>21.68</v>
      </c>
      <c r="M84" s="50">
        <v>14.15</v>
      </c>
      <c r="N84" s="50">
        <v>19.559999999999999</v>
      </c>
      <c r="O84" s="50">
        <v>16.760000000000002</v>
      </c>
      <c r="P84" s="50">
        <v>22.28</v>
      </c>
      <c r="Q84" s="51"/>
      <c r="R84" s="52">
        <v>2.6724673710378966</v>
      </c>
      <c r="S84" s="52">
        <v>2.7102803738317789</v>
      </c>
      <c r="T84" s="52">
        <v>2.6972353337828707</v>
      </c>
      <c r="U84" s="52">
        <v>2.7314112291350483</v>
      </c>
      <c r="V84" s="52">
        <v>2.7112232030264778</v>
      </c>
      <c r="W84" s="52">
        <v>2.7001421127427818</v>
      </c>
      <c r="X84" s="52">
        <v>2.6850507982583594</v>
      </c>
      <c r="Y84" s="52">
        <v>2.6771653543306968</v>
      </c>
      <c r="Z84" s="52">
        <v>2.6960784313725554</v>
      </c>
      <c r="AA84" s="52">
        <v>2.7201475334255321</v>
      </c>
      <c r="AC84" s="23"/>
      <c r="AD84" s="23"/>
      <c r="AE84" s="23"/>
      <c r="AG84" s="23"/>
      <c r="AI84" s="23"/>
      <c r="AK84" s="23"/>
      <c r="AM84" s="53">
        <v>2.9999999999999997E-4</v>
      </c>
      <c r="AN84" s="53"/>
    </row>
    <row r="85" spans="2:40" x14ac:dyDescent="0.25">
      <c r="B85" s="59" t="s">
        <v>268</v>
      </c>
      <c r="C85" s="101">
        <v>6033406</v>
      </c>
      <c r="D85" s="101"/>
      <c r="E85" s="91">
        <v>7896641807510</v>
      </c>
      <c r="F85" s="103" t="s">
        <v>269</v>
      </c>
      <c r="G85" s="50">
        <v>15.13</v>
      </c>
      <c r="H85" s="50">
        <v>20.12</v>
      </c>
      <c r="I85" s="50">
        <v>13.94</v>
      </c>
      <c r="J85" s="50">
        <v>18.59</v>
      </c>
      <c r="K85" s="50">
        <v>14.92</v>
      </c>
      <c r="L85" s="50">
        <v>19.850000000000001</v>
      </c>
      <c r="M85" s="50">
        <v>12.96</v>
      </c>
      <c r="N85" s="50">
        <v>17.91</v>
      </c>
      <c r="O85" s="50">
        <v>15.35</v>
      </c>
      <c r="P85" s="50">
        <v>20.399999999999999</v>
      </c>
      <c r="Q85" s="62"/>
      <c r="R85" s="52">
        <v>6.3246661981728636</v>
      </c>
      <c r="S85" s="52">
        <v>6.3424947145877439</v>
      </c>
      <c r="T85" s="52">
        <v>6.3310450038138697</v>
      </c>
      <c r="U85" s="52">
        <v>6.2893081761006329</v>
      </c>
      <c r="V85" s="52">
        <v>6.3435495367070587</v>
      </c>
      <c r="W85" s="52">
        <v>6.3202999464381264</v>
      </c>
      <c r="X85" s="52">
        <v>6.403940886699516</v>
      </c>
      <c r="Y85" s="52">
        <v>6.3539192399049824</v>
      </c>
      <c r="Z85" s="52">
        <v>6.3756063756063668</v>
      </c>
      <c r="AA85" s="52">
        <v>6.3607924921793568</v>
      </c>
      <c r="AC85" s="23"/>
      <c r="AD85" s="23"/>
      <c r="AE85" s="23"/>
      <c r="AG85" s="23"/>
      <c r="AI85" s="23"/>
      <c r="AK85" s="23"/>
      <c r="AM85" s="53"/>
      <c r="AN85" s="53"/>
    </row>
    <row r="86" spans="2:40" x14ac:dyDescent="0.25">
      <c r="B86" s="59"/>
      <c r="C86" s="101">
        <v>6033407</v>
      </c>
      <c r="D86" s="101"/>
      <c r="E86" s="91">
        <v>7896641807527</v>
      </c>
      <c r="F86" s="94" t="s">
        <v>270</v>
      </c>
      <c r="G86" s="50">
        <v>6.05</v>
      </c>
      <c r="H86" s="50">
        <v>8.0399999999999991</v>
      </c>
      <c r="I86" s="50">
        <v>5.58</v>
      </c>
      <c r="J86" s="50">
        <v>7.43</v>
      </c>
      <c r="K86" s="50">
        <v>5.96</v>
      </c>
      <c r="L86" s="50">
        <v>7.94</v>
      </c>
      <c r="M86" s="50">
        <v>5.18</v>
      </c>
      <c r="N86" s="50">
        <v>7.16</v>
      </c>
      <c r="O86" s="50">
        <v>6.14</v>
      </c>
      <c r="P86" s="50">
        <v>8.16</v>
      </c>
      <c r="Q86" s="62"/>
      <c r="R86" s="52">
        <v>6.3268892794376086</v>
      </c>
      <c r="S86" s="52">
        <v>6.2087186261558571</v>
      </c>
      <c r="T86" s="52">
        <v>6.2857142857142918</v>
      </c>
      <c r="U86" s="52">
        <v>6.1428571428571388</v>
      </c>
      <c r="V86" s="52">
        <v>6.2388591800356323</v>
      </c>
      <c r="W86" s="52">
        <v>6.2918340026773905</v>
      </c>
      <c r="X86" s="52">
        <v>6.1475409836065467</v>
      </c>
      <c r="Y86" s="52">
        <v>6.2314540059347223</v>
      </c>
      <c r="Z86" s="52">
        <v>6.2283737024221324</v>
      </c>
      <c r="AA86" s="52">
        <v>6.25</v>
      </c>
      <c r="AC86" s="23"/>
      <c r="AD86" s="23"/>
      <c r="AE86" s="23"/>
      <c r="AG86" s="23"/>
      <c r="AI86" s="23"/>
      <c r="AK86" s="23"/>
      <c r="AM86" s="53"/>
      <c r="AN86" s="53"/>
    </row>
    <row r="87" spans="2:40" x14ac:dyDescent="0.25">
      <c r="B87" s="59"/>
      <c r="C87" s="70">
        <v>6033409</v>
      </c>
      <c r="D87" s="101"/>
      <c r="E87" s="91">
        <v>7896641807572</v>
      </c>
      <c r="F87" s="94" t="s">
        <v>271</v>
      </c>
      <c r="G87" s="50">
        <v>11.01</v>
      </c>
      <c r="H87" s="50">
        <v>14.64</v>
      </c>
      <c r="I87" s="50">
        <v>10.15</v>
      </c>
      <c r="J87" s="50">
        <v>13.53</v>
      </c>
      <c r="K87" s="50">
        <v>10.85</v>
      </c>
      <c r="L87" s="50">
        <v>14.44</v>
      </c>
      <c r="M87" s="50">
        <v>9.43</v>
      </c>
      <c r="N87" s="50">
        <v>13.03</v>
      </c>
      <c r="O87" s="50">
        <v>11.17</v>
      </c>
      <c r="P87" s="50">
        <v>14.84</v>
      </c>
      <c r="Q87" s="51"/>
      <c r="R87" s="52">
        <v>2.7052238805970035</v>
      </c>
      <c r="S87" s="52">
        <v>2.6647966339411084</v>
      </c>
      <c r="T87" s="52">
        <v>2.7327935222672011</v>
      </c>
      <c r="U87" s="52">
        <v>2.6555386949924156</v>
      </c>
      <c r="V87" s="52">
        <v>2.6490066225165521</v>
      </c>
      <c r="W87" s="52">
        <v>2.6297085998578495</v>
      </c>
      <c r="X87" s="52">
        <v>2.7233115468409608</v>
      </c>
      <c r="Y87" s="52">
        <v>2.5984251968503855</v>
      </c>
      <c r="Z87" s="52">
        <v>2.6654411764705799</v>
      </c>
      <c r="AA87" s="52">
        <v>2.6279391424619547</v>
      </c>
      <c r="AC87" s="23"/>
      <c r="AD87" s="23"/>
      <c r="AE87" s="23"/>
      <c r="AG87" s="23"/>
      <c r="AI87" s="23"/>
      <c r="AK87" s="23"/>
      <c r="AM87" s="53"/>
      <c r="AN87" s="53"/>
    </row>
    <row r="88" spans="2:40" x14ac:dyDescent="0.25">
      <c r="B88" s="59"/>
      <c r="C88" s="70">
        <v>6033408</v>
      </c>
      <c r="D88" s="101"/>
      <c r="E88" s="91">
        <v>7896641807534</v>
      </c>
      <c r="F88" s="94" t="s">
        <v>272</v>
      </c>
      <c r="G88" s="50">
        <v>27.53</v>
      </c>
      <c r="H88" s="50">
        <v>36.619999999999997</v>
      </c>
      <c r="I88" s="50">
        <v>25.38</v>
      </c>
      <c r="J88" s="50">
        <v>33.840000000000003</v>
      </c>
      <c r="K88" s="50">
        <v>27.15</v>
      </c>
      <c r="L88" s="50">
        <v>36.130000000000003</v>
      </c>
      <c r="M88" s="50">
        <v>23.58</v>
      </c>
      <c r="N88" s="50">
        <v>32.6</v>
      </c>
      <c r="O88" s="50">
        <v>27.93</v>
      </c>
      <c r="P88" s="50">
        <v>37.130000000000003</v>
      </c>
      <c r="Q88" s="51"/>
      <c r="R88" s="52">
        <v>2.6855650876538704</v>
      </c>
      <c r="S88" s="52">
        <v>2.6920919798093053</v>
      </c>
      <c r="T88" s="52">
        <v>2.7114528530959063</v>
      </c>
      <c r="U88" s="52">
        <v>2.7010622154779895</v>
      </c>
      <c r="V88" s="52">
        <v>2.6853252647503609</v>
      </c>
      <c r="W88" s="52">
        <v>2.7003979533826197</v>
      </c>
      <c r="X88" s="52">
        <v>2.7003484320557334</v>
      </c>
      <c r="Y88" s="52">
        <v>2.677165354330711</v>
      </c>
      <c r="Z88" s="52">
        <v>2.683823529411768</v>
      </c>
      <c r="AA88" s="52">
        <v>2.7109266943292027</v>
      </c>
      <c r="AC88" s="23"/>
      <c r="AD88" s="23"/>
      <c r="AE88" s="23"/>
      <c r="AG88" s="23"/>
      <c r="AI88" s="23"/>
      <c r="AK88" s="23"/>
      <c r="AM88" s="53"/>
      <c r="AN88" s="53"/>
    </row>
    <row r="89" spans="2:40" x14ac:dyDescent="0.25">
      <c r="B89" s="59"/>
      <c r="C89" s="70">
        <v>6033344</v>
      </c>
      <c r="D89" s="101"/>
      <c r="E89" s="91">
        <v>7896641806056</v>
      </c>
      <c r="F89" s="94" t="s">
        <v>273</v>
      </c>
      <c r="G89" s="50">
        <v>274.55</v>
      </c>
      <c r="H89" s="50">
        <v>365.14</v>
      </c>
      <c r="I89" s="50">
        <v>253.05</v>
      </c>
      <c r="J89" s="50">
        <v>337.45</v>
      </c>
      <c r="K89" s="50">
        <v>270.7</v>
      </c>
      <c r="L89" s="50">
        <v>360.22</v>
      </c>
      <c r="M89" s="50">
        <v>235.15</v>
      </c>
      <c r="N89" s="50">
        <v>325.06</v>
      </c>
      <c r="O89" s="50">
        <v>278.5</v>
      </c>
      <c r="P89" s="50">
        <v>370.2</v>
      </c>
      <c r="Q89" s="51"/>
      <c r="R89" s="52">
        <v>2.7007818052594388</v>
      </c>
      <c r="S89" s="52">
        <v>2.7001181301681925</v>
      </c>
      <c r="T89" s="52">
        <v>2.6988636363636402</v>
      </c>
      <c r="U89" s="52">
        <v>2.7026204461758425</v>
      </c>
      <c r="V89" s="52">
        <v>2.6973709169543696</v>
      </c>
      <c r="W89" s="52">
        <v>2.6999287241625183</v>
      </c>
      <c r="X89" s="52">
        <v>2.6990435428221957</v>
      </c>
      <c r="Y89" s="52">
        <v>2.6980917477568624</v>
      </c>
      <c r="Z89" s="52">
        <v>2.6993141087100696</v>
      </c>
      <c r="AA89" s="52">
        <v>2.6992537520459337</v>
      </c>
      <c r="AC89" s="23"/>
      <c r="AD89" s="23"/>
      <c r="AE89" s="23"/>
      <c r="AG89" s="23"/>
      <c r="AI89" s="23"/>
      <c r="AK89" s="23"/>
      <c r="AM89" s="53"/>
      <c r="AN89" s="53"/>
    </row>
    <row r="90" spans="2:40" x14ac:dyDescent="0.25">
      <c r="B90" s="59"/>
      <c r="C90" s="70"/>
      <c r="D90" s="101"/>
      <c r="E90" s="99"/>
      <c r="F90" s="75" t="s">
        <v>265</v>
      </c>
      <c r="G90" s="50"/>
      <c r="H90" s="50">
        <f>H89/25</f>
        <v>14.605599999999999</v>
      </c>
      <c r="I90" s="50"/>
      <c r="J90" s="50">
        <f>J89/25</f>
        <v>13.497999999999999</v>
      </c>
      <c r="K90" s="50"/>
      <c r="L90" s="50">
        <f>L89/25</f>
        <v>14.408800000000001</v>
      </c>
      <c r="M90" s="50"/>
      <c r="N90" s="50">
        <f>N89/25</f>
        <v>13.0024</v>
      </c>
      <c r="O90" s="50"/>
      <c r="P90" s="50">
        <f>P89/25</f>
        <v>14.808</v>
      </c>
      <c r="Q90" s="51"/>
      <c r="R90" s="52"/>
      <c r="S90" s="52">
        <v>2.7001181301681925</v>
      </c>
      <c r="T90" s="52"/>
      <c r="U90" s="52">
        <v>2.7026204461758567</v>
      </c>
      <c r="V90" s="52"/>
      <c r="W90" s="52">
        <v>2.6999287241625183</v>
      </c>
      <c r="X90" s="52"/>
      <c r="Y90" s="52">
        <v>2.6980917477568624</v>
      </c>
      <c r="Z90" s="52"/>
      <c r="AA90" s="52">
        <v>2.6992537520459337</v>
      </c>
      <c r="AC90" s="23"/>
      <c r="AD90" s="23"/>
      <c r="AE90" s="23"/>
      <c r="AG90" s="23"/>
      <c r="AI90" s="23"/>
      <c r="AK90" s="23"/>
      <c r="AM90" s="53"/>
      <c r="AN90" s="53"/>
    </row>
    <row r="91" spans="2:40" x14ac:dyDescent="0.25">
      <c r="B91" s="59" t="s">
        <v>274</v>
      </c>
      <c r="C91" s="70">
        <v>6033323</v>
      </c>
      <c r="D91" s="101" t="s">
        <v>275</v>
      </c>
      <c r="E91" s="91">
        <v>7896641805684</v>
      </c>
      <c r="F91" s="75" t="s">
        <v>276</v>
      </c>
      <c r="G91" s="50">
        <v>152.52000000000001</v>
      </c>
      <c r="H91" s="50">
        <v>202.85</v>
      </c>
      <c r="I91" s="50">
        <v>140.58000000000001</v>
      </c>
      <c r="J91" s="50">
        <v>187.46</v>
      </c>
      <c r="K91" s="50">
        <v>150.38</v>
      </c>
      <c r="L91" s="50">
        <v>200.11</v>
      </c>
      <c r="M91" s="50">
        <v>130.63</v>
      </c>
      <c r="N91" s="50">
        <v>180.58</v>
      </c>
      <c r="O91" s="50">
        <v>154.72</v>
      </c>
      <c r="P91" s="50">
        <v>205.66</v>
      </c>
      <c r="Q91" s="51"/>
      <c r="R91" s="52">
        <v>2.7001548717258146</v>
      </c>
      <c r="S91" s="52">
        <v>2.7036605741481452</v>
      </c>
      <c r="T91" s="52">
        <v>2.7030976037405168</v>
      </c>
      <c r="U91" s="52">
        <v>2.7009258751986067</v>
      </c>
      <c r="V91" s="52">
        <v>2.6975346581984354</v>
      </c>
      <c r="W91" s="52">
        <v>2.6995124454708872</v>
      </c>
      <c r="X91" s="52">
        <v>2.6965408805031359</v>
      </c>
      <c r="Y91" s="52">
        <v>2.7014730137064191</v>
      </c>
      <c r="Z91" s="52">
        <v>2.7016262860935853</v>
      </c>
      <c r="AA91" s="52">
        <v>2.7016229712858859</v>
      </c>
      <c r="AC91" s="23"/>
      <c r="AD91" s="23"/>
      <c r="AE91" s="23"/>
      <c r="AG91" s="23"/>
      <c r="AI91" s="23"/>
      <c r="AK91" s="23"/>
      <c r="AM91" s="53">
        <v>0</v>
      </c>
      <c r="AN91" s="53"/>
    </row>
    <row r="92" spans="2:40" x14ac:dyDescent="0.25">
      <c r="B92" s="59"/>
      <c r="C92" s="68"/>
      <c r="D92" s="68"/>
      <c r="E92" s="99"/>
      <c r="F92" s="75" t="s">
        <v>265</v>
      </c>
      <c r="G92" s="50"/>
      <c r="H92" s="100">
        <f>H91/100</f>
        <v>2.0284999999999997</v>
      </c>
      <c r="I92" s="50"/>
      <c r="J92" s="100">
        <f>J91/100</f>
        <v>1.8746</v>
      </c>
      <c r="K92" s="50"/>
      <c r="L92" s="100">
        <f>L91/100</f>
        <v>2.0011000000000001</v>
      </c>
      <c r="M92" s="50"/>
      <c r="N92" s="100">
        <f>N91/100</f>
        <v>1.8058000000000001</v>
      </c>
      <c r="O92" s="50"/>
      <c r="P92" s="100">
        <f>P91/100</f>
        <v>2.0566</v>
      </c>
      <c r="Q92" s="51"/>
      <c r="R92" s="52"/>
      <c r="S92" s="52">
        <v>2.7036605741481452</v>
      </c>
      <c r="T92" s="52"/>
      <c r="U92" s="52">
        <v>2.7009258751986067</v>
      </c>
      <c r="V92" s="52"/>
      <c r="W92" s="52">
        <v>2.6995124454708872</v>
      </c>
      <c r="X92" s="52"/>
      <c r="Y92" s="52">
        <v>2.7014730137064191</v>
      </c>
      <c r="Z92" s="52"/>
      <c r="AA92" s="52">
        <v>2.7016229712858859</v>
      </c>
      <c r="AC92" s="23"/>
      <c r="AD92" s="23"/>
      <c r="AE92" s="23"/>
      <c r="AG92" s="23"/>
      <c r="AI92" s="23"/>
      <c r="AK92" s="23"/>
      <c r="AM92" s="53"/>
      <c r="AN92" s="53"/>
    </row>
    <row r="93" spans="2:40" x14ac:dyDescent="0.25">
      <c r="B93" s="59"/>
      <c r="C93" s="68">
        <v>6033324</v>
      </c>
      <c r="D93" s="68" t="s">
        <v>277</v>
      </c>
      <c r="E93" s="91">
        <v>7896641805677</v>
      </c>
      <c r="F93" s="75" t="s">
        <v>278</v>
      </c>
      <c r="G93" s="50">
        <v>16.559999999999999</v>
      </c>
      <c r="H93" s="50">
        <v>22.02</v>
      </c>
      <c r="I93" s="50">
        <v>15.26</v>
      </c>
      <c r="J93" s="50">
        <v>20.350000000000001</v>
      </c>
      <c r="K93" s="50">
        <v>16.32</v>
      </c>
      <c r="L93" s="50">
        <v>21.72</v>
      </c>
      <c r="M93" s="50">
        <v>14.18</v>
      </c>
      <c r="N93" s="50">
        <v>19.600000000000001</v>
      </c>
      <c r="O93" s="50">
        <v>16.79</v>
      </c>
      <c r="P93" s="50">
        <v>22.32</v>
      </c>
      <c r="Q93" s="51"/>
      <c r="R93" s="52">
        <v>2.7295285359801369</v>
      </c>
      <c r="S93" s="52">
        <v>2.7052238805970035</v>
      </c>
      <c r="T93" s="52">
        <v>2.6917900403768442</v>
      </c>
      <c r="U93" s="52">
        <v>2.7258960121151006</v>
      </c>
      <c r="V93" s="52">
        <v>2.7061044682189959</v>
      </c>
      <c r="W93" s="52">
        <v>2.6950354609928979</v>
      </c>
      <c r="X93" s="52">
        <v>2.6792179580014306</v>
      </c>
      <c r="Y93" s="52">
        <v>2.7253668763102894</v>
      </c>
      <c r="Z93" s="52">
        <v>2.6911314984709378</v>
      </c>
      <c r="AA93" s="52">
        <v>2.7151403589507481</v>
      </c>
      <c r="AC93" s="23"/>
      <c r="AD93" s="23"/>
      <c r="AE93" s="23"/>
      <c r="AG93" s="23"/>
      <c r="AI93" s="23"/>
      <c r="AK93" s="23"/>
      <c r="AM93" s="53">
        <v>1.1000000000000001E-3</v>
      </c>
      <c r="AN93" s="53"/>
    </row>
    <row r="94" spans="2:40" x14ac:dyDescent="0.25">
      <c r="B94" s="59"/>
      <c r="C94" s="104">
        <v>6033280</v>
      </c>
      <c r="D94" s="101" t="s">
        <v>279</v>
      </c>
      <c r="E94" s="91">
        <v>7896641803109</v>
      </c>
      <c r="F94" s="75" t="s">
        <v>280</v>
      </c>
      <c r="G94" s="50">
        <v>7.35</v>
      </c>
      <c r="H94" s="50">
        <v>9.7799999999999994</v>
      </c>
      <c r="I94" s="50">
        <v>6.78</v>
      </c>
      <c r="J94" s="50">
        <v>9.0399999999999991</v>
      </c>
      <c r="K94" s="50">
        <v>7.25</v>
      </c>
      <c r="L94" s="50">
        <v>9.65</v>
      </c>
      <c r="M94" s="50">
        <v>6.3</v>
      </c>
      <c r="N94" s="50">
        <v>8.7100000000000009</v>
      </c>
      <c r="O94" s="50">
        <v>7.46</v>
      </c>
      <c r="P94" s="50">
        <v>9.91</v>
      </c>
      <c r="Q94" s="51"/>
      <c r="R94" s="52">
        <v>2.6536312849162016</v>
      </c>
      <c r="S94" s="52">
        <v>2.6232948583420779</v>
      </c>
      <c r="T94" s="52">
        <v>2.7272727272727337</v>
      </c>
      <c r="U94" s="52">
        <v>2.7272727272727053</v>
      </c>
      <c r="V94" s="52">
        <v>2.6912181303116114</v>
      </c>
      <c r="W94" s="52">
        <v>2.6595744680851112</v>
      </c>
      <c r="X94" s="52">
        <v>2.7732463295269127</v>
      </c>
      <c r="Y94" s="52">
        <v>2.7122641509434118</v>
      </c>
      <c r="Z94" s="52">
        <v>2.613480055020645</v>
      </c>
      <c r="AA94" s="52">
        <v>2.587991718426494</v>
      </c>
      <c r="AC94" s="23"/>
      <c r="AD94" s="23"/>
      <c r="AE94" s="23"/>
      <c r="AG94" s="23"/>
      <c r="AI94" s="23"/>
      <c r="AK94" s="23"/>
      <c r="AM94" s="53">
        <v>0</v>
      </c>
      <c r="AN94" s="53"/>
    </row>
    <row r="95" spans="2:40" x14ac:dyDescent="0.25">
      <c r="B95" s="59"/>
      <c r="C95" s="68">
        <v>6033337</v>
      </c>
      <c r="D95" s="68" t="s">
        <v>281</v>
      </c>
      <c r="E95" s="91">
        <v>7896641805943</v>
      </c>
      <c r="F95" s="69" t="s">
        <v>282</v>
      </c>
      <c r="G95" s="50">
        <v>10.97</v>
      </c>
      <c r="H95" s="50">
        <v>14.59</v>
      </c>
      <c r="I95" s="50">
        <v>10.11</v>
      </c>
      <c r="J95" s="50">
        <v>13.48</v>
      </c>
      <c r="K95" s="50">
        <v>10.81</v>
      </c>
      <c r="L95" s="50">
        <v>14.39</v>
      </c>
      <c r="M95" s="50">
        <v>9.39</v>
      </c>
      <c r="N95" s="50">
        <v>12.99</v>
      </c>
      <c r="O95" s="50">
        <v>11.13</v>
      </c>
      <c r="P95" s="50">
        <v>14.79</v>
      </c>
      <c r="Q95" s="51"/>
      <c r="R95" s="52">
        <v>2.7153558052434477</v>
      </c>
      <c r="S95" s="52">
        <v>2.6741731175228693</v>
      </c>
      <c r="T95" s="52">
        <v>2.6395939086294504</v>
      </c>
      <c r="U95" s="52">
        <v>2.6656511805026639</v>
      </c>
      <c r="V95" s="52">
        <v>2.659069325736013</v>
      </c>
      <c r="W95" s="52">
        <v>2.6390870185449415</v>
      </c>
      <c r="X95" s="52">
        <v>2.6229508196721412</v>
      </c>
      <c r="Y95" s="52">
        <v>2.6877470355731248</v>
      </c>
      <c r="Z95" s="52">
        <v>2.6752767527675303</v>
      </c>
      <c r="AA95" s="52">
        <v>2.7083333333333286</v>
      </c>
      <c r="AC95" s="23"/>
      <c r="AD95" s="23"/>
      <c r="AE95" s="23"/>
      <c r="AG95" s="23"/>
      <c r="AI95" s="23"/>
      <c r="AK95" s="23"/>
      <c r="AM95" s="53">
        <v>4.1300000000000003E-2</v>
      </c>
      <c r="AN95" s="53"/>
    </row>
    <row r="96" spans="2:40" x14ac:dyDescent="0.25">
      <c r="B96" s="59"/>
      <c r="C96" s="68">
        <v>6033244</v>
      </c>
      <c r="D96" s="68" t="s">
        <v>283</v>
      </c>
      <c r="E96" s="91">
        <v>7896641800580</v>
      </c>
      <c r="F96" s="78" t="s">
        <v>284</v>
      </c>
      <c r="G96" s="50">
        <v>6.96</v>
      </c>
      <c r="H96" s="50">
        <v>9.26</v>
      </c>
      <c r="I96" s="50">
        <v>6.42</v>
      </c>
      <c r="J96" s="50">
        <v>8.56</v>
      </c>
      <c r="K96" s="50">
        <v>6.87</v>
      </c>
      <c r="L96" s="50">
        <v>9.14</v>
      </c>
      <c r="M96" s="50">
        <v>5.96</v>
      </c>
      <c r="N96" s="50">
        <v>8.24</v>
      </c>
      <c r="O96" s="50">
        <v>7.06</v>
      </c>
      <c r="P96" s="50">
        <v>9.39</v>
      </c>
      <c r="Q96" s="51"/>
      <c r="R96" s="52">
        <v>2.6548672566371749</v>
      </c>
      <c r="S96" s="52">
        <v>2.6607538802660713</v>
      </c>
      <c r="T96" s="52">
        <v>2.7199999999999847</v>
      </c>
      <c r="U96" s="52">
        <v>2.6378896882494018</v>
      </c>
      <c r="V96" s="52">
        <v>2.6905829596412474</v>
      </c>
      <c r="W96" s="52">
        <v>2.6966292134831491</v>
      </c>
      <c r="X96" s="52">
        <v>2.5817555938038055</v>
      </c>
      <c r="Y96" s="52">
        <v>2.6151930261519425</v>
      </c>
      <c r="Z96" s="52">
        <v>2.6162790697674438</v>
      </c>
      <c r="AA96" s="52">
        <v>2.6229508196721412</v>
      </c>
      <c r="AC96" s="23"/>
      <c r="AD96" s="23"/>
      <c r="AE96" s="23"/>
      <c r="AG96" s="23"/>
      <c r="AI96" s="23"/>
      <c r="AK96" s="23"/>
      <c r="AM96" s="53">
        <v>1.6E-2</v>
      </c>
      <c r="AN96" s="53"/>
    </row>
    <row r="97" spans="2:41" x14ac:dyDescent="0.25">
      <c r="B97" s="59"/>
      <c r="C97" s="68">
        <v>6033363</v>
      </c>
      <c r="D97" s="68" t="s">
        <v>285</v>
      </c>
      <c r="E97" s="91">
        <v>7896641806483</v>
      </c>
      <c r="F97" s="78" t="s">
        <v>286</v>
      </c>
      <c r="G97" s="50">
        <v>10.45</v>
      </c>
      <c r="H97" s="50">
        <v>13.89</v>
      </c>
      <c r="I97" s="50">
        <v>9.6300000000000008</v>
      </c>
      <c r="J97" s="50">
        <v>12.84</v>
      </c>
      <c r="K97" s="50">
        <v>10.3</v>
      </c>
      <c r="L97" s="50">
        <v>13.7</v>
      </c>
      <c r="M97" s="50">
        <v>8.9499999999999993</v>
      </c>
      <c r="N97" s="50">
        <v>12.37</v>
      </c>
      <c r="O97" s="50">
        <v>10.6</v>
      </c>
      <c r="P97" s="50">
        <v>14.08</v>
      </c>
      <c r="Q97" s="51"/>
      <c r="R97" s="52">
        <v>2.753195673549655</v>
      </c>
      <c r="S97" s="52">
        <v>2.6607538802660713</v>
      </c>
      <c r="T97" s="52">
        <v>2.6652452025586371</v>
      </c>
      <c r="U97" s="52">
        <v>2.7199999999999847</v>
      </c>
      <c r="V97" s="52">
        <v>2.6919242273180544</v>
      </c>
      <c r="W97" s="52">
        <v>2.6217228464419549</v>
      </c>
      <c r="X97" s="52">
        <v>2.755453501722144</v>
      </c>
      <c r="Y97" s="52">
        <v>2.6556016597510279</v>
      </c>
      <c r="Z97" s="52">
        <v>2.7131782945736518</v>
      </c>
      <c r="AA97" s="52">
        <v>2.6239067055393548</v>
      </c>
      <c r="AC97" s="23"/>
      <c r="AD97" s="23"/>
      <c r="AE97" s="23"/>
      <c r="AG97" s="23"/>
      <c r="AI97" s="23"/>
      <c r="AK97" s="23"/>
      <c r="AM97" s="53"/>
      <c r="AN97" s="53"/>
    </row>
    <row r="98" spans="2:41" x14ac:dyDescent="0.25">
      <c r="B98" s="59" t="s">
        <v>287</v>
      </c>
      <c r="C98" s="70">
        <v>6033322</v>
      </c>
      <c r="D98" s="101" t="s">
        <v>288</v>
      </c>
      <c r="E98" s="91">
        <v>7896641805691</v>
      </c>
      <c r="F98" s="75" t="s">
        <v>289</v>
      </c>
      <c r="G98" s="50">
        <v>185.68</v>
      </c>
      <c r="H98" s="50">
        <v>246.95</v>
      </c>
      <c r="I98" s="50">
        <v>171.14</v>
      </c>
      <c r="J98" s="50">
        <v>228.22</v>
      </c>
      <c r="K98" s="50">
        <v>183.08</v>
      </c>
      <c r="L98" s="50">
        <v>243.62</v>
      </c>
      <c r="M98" s="50">
        <v>159.04</v>
      </c>
      <c r="N98" s="50">
        <v>219.85</v>
      </c>
      <c r="O98" s="50">
        <v>188.36</v>
      </c>
      <c r="P98" s="50">
        <v>250.37</v>
      </c>
      <c r="Q98" s="51"/>
      <c r="R98" s="52">
        <v>2.699115044247776</v>
      </c>
      <c r="S98" s="52">
        <v>2.7032647119983295</v>
      </c>
      <c r="T98" s="52">
        <v>2.7004320691310681</v>
      </c>
      <c r="U98" s="52">
        <v>2.700027000270012</v>
      </c>
      <c r="V98" s="52">
        <v>2.7039156288567483</v>
      </c>
      <c r="W98" s="52">
        <v>2.7022469541756209</v>
      </c>
      <c r="X98" s="52">
        <v>2.7058443655150199</v>
      </c>
      <c r="Y98" s="52">
        <v>2.7048491077267869</v>
      </c>
      <c r="Z98" s="52">
        <v>2.704471101417667</v>
      </c>
      <c r="AA98" s="52">
        <v>2.6990442594035926</v>
      </c>
      <c r="AC98" s="23"/>
      <c r="AD98" s="23"/>
      <c r="AE98" s="23"/>
      <c r="AG98" s="23"/>
      <c r="AI98" s="23"/>
      <c r="AK98" s="23"/>
      <c r="AM98" s="53">
        <v>1.0000000000000001E-15</v>
      </c>
      <c r="AN98" s="53"/>
    </row>
    <row r="99" spans="2:41" x14ac:dyDescent="0.25">
      <c r="B99" s="59"/>
      <c r="C99" s="68"/>
      <c r="D99" s="68"/>
      <c r="E99" s="99"/>
      <c r="F99" s="75" t="s">
        <v>265</v>
      </c>
      <c r="G99" s="50"/>
      <c r="H99" s="100">
        <f>H98/100</f>
        <v>2.4695</v>
      </c>
      <c r="I99" s="50"/>
      <c r="J99" s="100">
        <f>J98/100</f>
        <v>2.2822</v>
      </c>
      <c r="K99" s="50"/>
      <c r="L99" s="100">
        <f>L98/100</f>
        <v>2.4361999999999999</v>
      </c>
      <c r="M99" s="50"/>
      <c r="N99" s="100">
        <f>N98/100</f>
        <v>2.1985000000000001</v>
      </c>
      <c r="O99" s="50"/>
      <c r="P99" s="100">
        <f>P98/100</f>
        <v>2.5037000000000003</v>
      </c>
      <c r="Q99" s="51"/>
      <c r="R99" s="52"/>
      <c r="S99" s="52">
        <v>2.7032647119983295</v>
      </c>
      <c r="T99" s="52"/>
      <c r="U99" s="52">
        <v>2.700027000270012</v>
      </c>
      <c r="V99" s="52"/>
      <c r="W99" s="52">
        <v>2.7022469541756209</v>
      </c>
      <c r="X99" s="52"/>
      <c r="Y99" s="52">
        <v>2.7048491077268153</v>
      </c>
      <c r="Z99" s="52"/>
      <c r="AA99" s="52">
        <v>2.6990442594035926</v>
      </c>
      <c r="AC99" s="23"/>
      <c r="AD99" s="23"/>
      <c r="AE99" s="23"/>
      <c r="AG99" s="23"/>
      <c r="AI99" s="23"/>
      <c r="AK99" s="23"/>
      <c r="AM99" s="53"/>
      <c r="AN99" s="53"/>
    </row>
    <row r="100" spans="2:41" x14ac:dyDescent="0.25">
      <c r="B100" s="59" t="s">
        <v>290</v>
      </c>
      <c r="C100" s="72">
        <v>6033298</v>
      </c>
      <c r="D100" s="72" t="s">
        <v>291</v>
      </c>
      <c r="E100" s="61">
        <v>7896641804700</v>
      </c>
      <c r="F100" s="75" t="s">
        <v>292</v>
      </c>
      <c r="G100" s="50">
        <v>5.78</v>
      </c>
      <c r="H100" s="50">
        <v>7.69</v>
      </c>
      <c r="I100" s="50">
        <v>5.33</v>
      </c>
      <c r="J100" s="50">
        <v>7.11</v>
      </c>
      <c r="K100" s="50">
        <v>5.7</v>
      </c>
      <c r="L100" s="50">
        <v>7.59</v>
      </c>
      <c r="M100" s="50">
        <v>4.95</v>
      </c>
      <c r="N100" s="50">
        <v>6.85</v>
      </c>
      <c r="O100" s="50">
        <v>5.87</v>
      </c>
      <c r="P100" s="50">
        <v>7.8</v>
      </c>
      <c r="Q100" s="51"/>
      <c r="R100" s="52">
        <v>2.6642984014209787</v>
      </c>
      <c r="S100" s="52">
        <v>2.8074866310160473</v>
      </c>
      <c r="T100" s="52">
        <v>2.8957528957529064</v>
      </c>
      <c r="U100" s="52">
        <v>2.8943560057887083</v>
      </c>
      <c r="V100" s="52">
        <v>2.7027027027027231</v>
      </c>
      <c r="W100" s="52">
        <v>2.8455284552845654</v>
      </c>
      <c r="X100" s="52">
        <v>2.6970954356846448</v>
      </c>
      <c r="Y100" s="52">
        <v>2.8528528528528341</v>
      </c>
      <c r="Z100" s="52">
        <v>2.8021015761821531</v>
      </c>
      <c r="AA100" s="52">
        <v>2.9023746701846989</v>
      </c>
      <c r="AC100" s="23"/>
      <c r="AD100" s="23"/>
      <c r="AE100" s="23"/>
      <c r="AG100" s="23"/>
      <c r="AI100" s="23"/>
      <c r="AK100" s="23"/>
      <c r="AM100" s="53">
        <v>1.1000000000000001E-3</v>
      </c>
      <c r="AN100" s="53"/>
    </row>
    <row r="101" spans="2:41" x14ac:dyDescent="0.25">
      <c r="B101" s="59"/>
      <c r="C101" s="72">
        <v>6033299</v>
      </c>
      <c r="D101" s="72" t="s">
        <v>293</v>
      </c>
      <c r="E101" s="61">
        <v>7896641804717</v>
      </c>
      <c r="F101" s="75" t="s">
        <v>294</v>
      </c>
      <c r="G101" s="50">
        <v>5.78</v>
      </c>
      <c r="H101" s="50">
        <v>7.69</v>
      </c>
      <c r="I101" s="50">
        <v>5.33</v>
      </c>
      <c r="J101" s="50">
        <v>7.11</v>
      </c>
      <c r="K101" s="50">
        <v>5.7</v>
      </c>
      <c r="L101" s="50">
        <v>7.59</v>
      </c>
      <c r="M101" s="50">
        <v>4.95</v>
      </c>
      <c r="N101" s="50">
        <v>6.85</v>
      </c>
      <c r="O101" s="50">
        <v>5.87</v>
      </c>
      <c r="P101" s="50">
        <v>7.8</v>
      </c>
      <c r="Q101" s="51"/>
      <c r="R101" s="52">
        <v>2.6642984014209787</v>
      </c>
      <c r="S101" s="52">
        <v>2.8074866310160473</v>
      </c>
      <c r="T101" s="52">
        <v>2.8957528957529064</v>
      </c>
      <c r="U101" s="52">
        <v>2.8943560057887083</v>
      </c>
      <c r="V101" s="52">
        <v>2.7027027027027231</v>
      </c>
      <c r="W101" s="52">
        <v>2.8455284552845654</v>
      </c>
      <c r="X101" s="52">
        <v>2.6970954356846448</v>
      </c>
      <c r="Y101" s="52">
        <v>2.8528528528528341</v>
      </c>
      <c r="Z101" s="52">
        <v>2.8021015761821531</v>
      </c>
      <c r="AA101" s="52">
        <v>2.9023746701846989</v>
      </c>
      <c r="AC101" s="23"/>
      <c r="AD101" s="23"/>
      <c r="AE101" s="23"/>
      <c r="AG101" s="23"/>
      <c r="AI101" s="23"/>
      <c r="AK101" s="23"/>
      <c r="AM101" s="53">
        <v>1.2999999999999999E-3</v>
      </c>
      <c r="AN101" s="53"/>
    </row>
    <row r="102" spans="2:41" x14ac:dyDescent="0.25">
      <c r="B102" s="59"/>
      <c r="C102" s="70">
        <v>6033300</v>
      </c>
      <c r="D102" s="72" t="s">
        <v>295</v>
      </c>
      <c r="E102" s="61">
        <v>7896641804724</v>
      </c>
      <c r="F102" s="75" t="s">
        <v>296</v>
      </c>
      <c r="G102" s="50">
        <v>5.78</v>
      </c>
      <c r="H102" s="50">
        <v>7.69</v>
      </c>
      <c r="I102" s="50">
        <v>5.33</v>
      </c>
      <c r="J102" s="50">
        <v>7.11</v>
      </c>
      <c r="K102" s="50">
        <v>5.7</v>
      </c>
      <c r="L102" s="50">
        <v>7.59</v>
      </c>
      <c r="M102" s="50">
        <v>4.95</v>
      </c>
      <c r="N102" s="50">
        <v>6.85</v>
      </c>
      <c r="O102" s="50">
        <v>5.87</v>
      </c>
      <c r="P102" s="50">
        <v>7.8</v>
      </c>
      <c r="Q102" s="51"/>
      <c r="R102" s="52">
        <v>2.6642984014209787</v>
      </c>
      <c r="S102" s="52">
        <v>2.8074866310160473</v>
      </c>
      <c r="T102" s="52">
        <v>2.8957528957529064</v>
      </c>
      <c r="U102" s="52">
        <v>2.8943560057887083</v>
      </c>
      <c r="V102" s="52">
        <v>2.7027027027027231</v>
      </c>
      <c r="W102" s="52">
        <v>2.8455284552845654</v>
      </c>
      <c r="X102" s="52">
        <v>2.6970954356846448</v>
      </c>
      <c r="Y102" s="52">
        <v>2.8528528528528341</v>
      </c>
      <c r="Z102" s="52">
        <v>2.8021015761821531</v>
      </c>
      <c r="AA102" s="52">
        <v>2.9023746701846989</v>
      </c>
      <c r="AC102" s="23"/>
      <c r="AD102" s="23"/>
      <c r="AE102" s="23"/>
      <c r="AG102" s="23"/>
      <c r="AI102" s="23"/>
      <c r="AK102" s="23"/>
      <c r="AM102" s="53">
        <v>1E-3</v>
      </c>
      <c r="AN102" s="53"/>
    </row>
    <row r="103" spans="2:41" x14ac:dyDescent="0.25">
      <c r="B103" s="59"/>
      <c r="C103" s="72">
        <v>6033260</v>
      </c>
      <c r="D103" s="72" t="s">
        <v>297</v>
      </c>
      <c r="E103" s="61">
        <v>7896641801938</v>
      </c>
      <c r="F103" s="78" t="s">
        <v>298</v>
      </c>
      <c r="G103" s="50">
        <v>8.1999999999999993</v>
      </c>
      <c r="H103" s="50">
        <v>10.9</v>
      </c>
      <c r="I103" s="50">
        <v>7.55</v>
      </c>
      <c r="J103" s="50">
        <v>10.07</v>
      </c>
      <c r="K103" s="50">
        <v>8.08</v>
      </c>
      <c r="L103" s="50">
        <v>10.75</v>
      </c>
      <c r="M103" s="50">
        <v>7.02</v>
      </c>
      <c r="N103" s="50">
        <v>9.6999999999999993</v>
      </c>
      <c r="O103" s="50">
        <v>8.31</v>
      </c>
      <c r="P103" s="50">
        <v>11.05</v>
      </c>
      <c r="Q103" s="51"/>
      <c r="R103" s="52">
        <v>2.7568922305764261</v>
      </c>
      <c r="S103" s="52">
        <v>2.7332704995287571</v>
      </c>
      <c r="T103" s="52">
        <v>2.581521739130423</v>
      </c>
      <c r="U103" s="52">
        <v>2.6503567787971463</v>
      </c>
      <c r="V103" s="52">
        <v>2.6683608640406504</v>
      </c>
      <c r="W103" s="52">
        <v>2.6743075453677108</v>
      </c>
      <c r="X103" s="52">
        <v>2.7818448023426043</v>
      </c>
      <c r="Y103" s="52">
        <v>2.6455026455026456</v>
      </c>
      <c r="Z103" s="52">
        <v>2.7194066749073045</v>
      </c>
      <c r="AA103" s="52">
        <v>2.6951672862453648</v>
      </c>
      <c r="AC103" s="23"/>
      <c r="AD103" s="23"/>
      <c r="AE103" s="23"/>
      <c r="AG103" s="23"/>
      <c r="AI103" s="23"/>
      <c r="AK103" s="23"/>
      <c r="AM103" s="53">
        <v>2.9999999999999997E-4</v>
      </c>
      <c r="AN103" s="53"/>
    </row>
    <row r="104" spans="2:41" x14ac:dyDescent="0.25">
      <c r="B104" s="59"/>
      <c r="C104" s="72">
        <v>6033261</v>
      </c>
      <c r="D104" s="72" t="s">
        <v>299</v>
      </c>
      <c r="E104" s="61">
        <v>7896641801945</v>
      </c>
      <c r="F104" s="78" t="s">
        <v>300</v>
      </c>
      <c r="G104" s="50">
        <v>8.1999999999999993</v>
      </c>
      <c r="H104" s="50">
        <v>10.9</v>
      </c>
      <c r="I104" s="50">
        <v>7.55</v>
      </c>
      <c r="J104" s="50">
        <v>10.07</v>
      </c>
      <c r="K104" s="50">
        <v>8.08</v>
      </c>
      <c r="L104" s="50">
        <v>10.75</v>
      </c>
      <c r="M104" s="50">
        <v>7.02</v>
      </c>
      <c r="N104" s="50">
        <v>9.6999999999999993</v>
      </c>
      <c r="O104" s="50">
        <v>8.31</v>
      </c>
      <c r="P104" s="50">
        <v>11.05</v>
      </c>
      <c r="Q104" s="51"/>
      <c r="R104" s="52">
        <v>2.7568922305764261</v>
      </c>
      <c r="S104" s="52">
        <v>2.7332704995287571</v>
      </c>
      <c r="T104" s="52">
        <v>2.581521739130423</v>
      </c>
      <c r="U104" s="52">
        <v>2.6503567787971463</v>
      </c>
      <c r="V104" s="52">
        <v>2.6683608640406504</v>
      </c>
      <c r="W104" s="52">
        <v>2.6743075453677108</v>
      </c>
      <c r="X104" s="52">
        <v>2.7818448023426043</v>
      </c>
      <c r="Y104" s="52">
        <v>2.6455026455026456</v>
      </c>
      <c r="Z104" s="52">
        <v>2.7194066749073045</v>
      </c>
      <c r="AA104" s="52">
        <v>2.6951672862453648</v>
      </c>
      <c r="AC104" s="23"/>
      <c r="AD104" s="23"/>
      <c r="AE104" s="23"/>
      <c r="AG104" s="23"/>
      <c r="AI104" s="23"/>
      <c r="AK104" s="23"/>
      <c r="AM104" s="53">
        <v>5.0000000000000001E-4</v>
      </c>
      <c r="AN104" s="53"/>
    </row>
    <row r="105" spans="2:41" x14ac:dyDescent="0.25">
      <c r="B105" s="59"/>
      <c r="C105" s="70">
        <v>6033262</v>
      </c>
      <c r="D105" s="72" t="s">
        <v>301</v>
      </c>
      <c r="E105" s="61">
        <v>7896641801969</v>
      </c>
      <c r="F105" s="78" t="s">
        <v>302</v>
      </c>
      <c r="G105" s="50">
        <v>8.1999999999999993</v>
      </c>
      <c r="H105" s="50">
        <v>10.9</v>
      </c>
      <c r="I105" s="50">
        <v>7.55</v>
      </c>
      <c r="J105" s="50">
        <v>10.07</v>
      </c>
      <c r="K105" s="50">
        <v>8.08</v>
      </c>
      <c r="L105" s="50">
        <v>10.75</v>
      </c>
      <c r="M105" s="50">
        <v>7.02</v>
      </c>
      <c r="N105" s="50">
        <v>9.6999999999999993</v>
      </c>
      <c r="O105" s="50">
        <v>8.31</v>
      </c>
      <c r="P105" s="50">
        <v>11.05</v>
      </c>
      <c r="Q105" s="51"/>
      <c r="R105" s="52">
        <v>2.7568922305764261</v>
      </c>
      <c r="S105" s="52">
        <v>2.7332704995287571</v>
      </c>
      <c r="T105" s="52">
        <v>2.581521739130423</v>
      </c>
      <c r="U105" s="52">
        <v>2.6503567787971463</v>
      </c>
      <c r="V105" s="52">
        <v>2.6683608640406504</v>
      </c>
      <c r="W105" s="52">
        <v>2.6743075453677108</v>
      </c>
      <c r="X105" s="52">
        <v>2.7818448023426043</v>
      </c>
      <c r="Y105" s="52">
        <v>2.6455026455026456</v>
      </c>
      <c r="Z105" s="52">
        <v>2.7194066749073045</v>
      </c>
      <c r="AA105" s="52">
        <v>2.6951672862453648</v>
      </c>
      <c r="AC105" s="23"/>
      <c r="AD105" s="23"/>
      <c r="AE105" s="23"/>
      <c r="AG105" s="23"/>
      <c r="AI105" s="23"/>
      <c r="AK105" s="23"/>
      <c r="AM105" s="53">
        <v>4.0000000000000002E-4</v>
      </c>
      <c r="AN105" s="53"/>
    </row>
    <row r="106" spans="2:41" x14ac:dyDescent="0.25">
      <c r="B106" s="59" t="s">
        <v>303</v>
      </c>
      <c r="C106" s="68">
        <v>6033297</v>
      </c>
      <c r="D106" s="68" t="s">
        <v>304</v>
      </c>
      <c r="E106" s="61">
        <v>7896641804694</v>
      </c>
      <c r="F106" s="75" t="s">
        <v>305</v>
      </c>
      <c r="G106" s="50">
        <v>5.78</v>
      </c>
      <c r="H106" s="50">
        <v>7.69</v>
      </c>
      <c r="I106" s="50">
        <v>5.33</v>
      </c>
      <c r="J106" s="50">
        <v>7.11</v>
      </c>
      <c r="K106" s="50">
        <v>5.7</v>
      </c>
      <c r="L106" s="50">
        <v>7.59</v>
      </c>
      <c r="M106" s="50">
        <v>4.95</v>
      </c>
      <c r="N106" s="50">
        <v>6.85</v>
      </c>
      <c r="O106" s="50">
        <v>5.87</v>
      </c>
      <c r="P106" s="50">
        <v>7.8</v>
      </c>
      <c r="Q106" s="51"/>
      <c r="R106" s="52">
        <v>2.6642984014209787</v>
      </c>
      <c r="S106" s="52">
        <v>2.8074866310160473</v>
      </c>
      <c r="T106" s="52">
        <v>2.8957528957529064</v>
      </c>
      <c r="U106" s="52">
        <v>2.8943560057887083</v>
      </c>
      <c r="V106" s="52">
        <v>2.7027027027027231</v>
      </c>
      <c r="W106" s="52">
        <v>2.8455284552845654</v>
      </c>
      <c r="X106" s="52">
        <v>2.6970954356846448</v>
      </c>
      <c r="Y106" s="52">
        <v>2.8528528528528341</v>
      </c>
      <c r="Z106" s="52">
        <v>2.8021015761821531</v>
      </c>
      <c r="AA106" s="52">
        <v>2.9023746701846989</v>
      </c>
      <c r="AC106" s="23"/>
      <c r="AD106" s="23"/>
      <c r="AE106" s="23"/>
      <c r="AG106" s="23"/>
      <c r="AI106" s="23"/>
      <c r="AK106" s="23"/>
      <c r="AM106" s="53">
        <v>1E-4</v>
      </c>
      <c r="AN106" s="53"/>
    </row>
    <row r="107" spans="2:41" x14ac:dyDescent="0.25">
      <c r="B107" s="59"/>
      <c r="C107" s="72">
        <v>6033263</v>
      </c>
      <c r="D107" s="72" t="s">
        <v>306</v>
      </c>
      <c r="E107" s="61">
        <v>7896641801976</v>
      </c>
      <c r="F107" s="78" t="s">
        <v>307</v>
      </c>
      <c r="G107" s="50">
        <v>8.1999999999999993</v>
      </c>
      <c r="H107" s="50">
        <v>10.9</v>
      </c>
      <c r="I107" s="50">
        <v>7.55</v>
      </c>
      <c r="J107" s="50">
        <v>10.07</v>
      </c>
      <c r="K107" s="50">
        <v>8.08</v>
      </c>
      <c r="L107" s="50">
        <v>10.75</v>
      </c>
      <c r="M107" s="50">
        <v>7.02</v>
      </c>
      <c r="N107" s="50">
        <v>9.6999999999999993</v>
      </c>
      <c r="O107" s="50">
        <v>8.31</v>
      </c>
      <c r="P107" s="50">
        <v>11.05</v>
      </c>
      <c r="Q107" s="51"/>
      <c r="R107" s="52">
        <v>2.7568922305764261</v>
      </c>
      <c r="S107" s="52">
        <v>2.7332704995287571</v>
      </c>
      <c r="T107" s="52">
        <v>2.581521739130423</v>
      </c>
      <c r="U107" s="52">
        <v>2.6503567787971463</v>
      </c>
      <c r="V107" s="52">
        <v>2.6683608640406504</v>
      </c>
      <c r="W107" s="52">
        <v>2.6743075453677108</v>
      </c>
      <c r="X107" s="52">
        <v>2.7818448023426043</v>
      </c>
      <c r="Y107" s="52">
        <v>2.6455026455026456</v>
      </c>
      <c r="Z107" s="52">
        <v>2.7194066749073045</v>
      </c>
      <c r="AA107" s="52">
        <v>2.6951672862453648</v>
      </c>
      <c r="AC107" s="23"/>
      <c r="AD107" s="23"/>
      <c r="AE107" s="23"/>
      <c r="AG107" s="23"/>
      <c r="AI107" s="23"/>
      <c r="AK107" s="23"/>
      <c r="AM107" s="53">
        <v>1E-4</v>
      </c>
      <c r="AN107" s="53"/>
    </row>
    <row r="108" spans="2:41" x14ac:dyDescent="0.25">
      <c r="B108" s="90" t="s">
        <v>308</v>
      </c>
      <c r="C108" s="105">
        <v>6033338</v>
      </c>
      <c r="D108" s="105" t="s">
        <v>309</v>
      </c>
      <c r="E108" s="61">
        <v>7896641804588</v>
      </c>
      <c r="F108" s="90" t="s">
        <v>310</v>
      </c>
      <c r="G108" s="50">
        <v>8.91</v>
      </c>
      <c r="H108" s="50">
        <v>11.85</v>
      </c>
      <c r="I108" s="50">
        <v>8.2100000000000009</v>
      </c>
      <c r="J108" s="50">
        <v>10.95</v>
      </c>
      <c r="K108" s="50">
        <v>8.7799999999999994</v>
      </c>
      <c r="L108" s="50">
        <v>11.69</v>
      </c>
      <c r="M108" s="50">
        <v>7.63</v>
      </c>
      <c r="N108" s="50">
        <v>10.55</v>
      </c>
      <c r="O108" s="50">
        <v>9.0399999999999991</v>
      </c>
      <c r="P108" s="50">
        <v>12.01</v>
      </c>
      <c r="Q108" s="62"/>
      <c r="R108" s="52">
        <v>6.3245823389021467</v>
      </c>
      <c r="S108" s="52">
        <v>6.2780269058295914</v>
      </c>
      <c r="T108" s="52">
        <v>6.209573091849947</v>
      </c>
      <c r="U108" s="52">
        <v>6.3106796116504569</v>
      </c>
      <c r="V108" s="52">
        <v>6.1668681983071423</v>
      </c>
      <c r="W108" s="52">
        <v>6.2727272727272805</v>
      </c>
      <c r="X108" s="52">
        <v>6.2674094707520851</v>
      </c>
      <c r="Y108" s="52">
        <v>6.2437059415911449</v>
      </c>
      <c r="Z108" s="52">
        <v>6.3529411764705799</v>
      </c>
      <c r="AA108" s="52">
        <v>6.2831858407079437</v>
      </c>
      <c r="AC108" s="23"/>
      <c r="AD108" s="23"/>
      <c r="AE108" s="23"/>
      <c r="AG108" s="23"/>
      <c r="AI108" s="23"/>
      <c r="AK108" s="23"/>
      <c r="AM108" s="53">
        <v>2.1999999999999999E-2</v>
      </c>
      <c r="AN108" s="53"/>
      <c r="AO108" s="53"/>
    </row>
    <row r="109" spans="2:41" x14ac:dyDescent="0.25">
      <c r="B109" s="59"/>
      <c r="C109" s="105">
        <v>6033339</v>
      </c>
      <c r="D109" s="105" t="s">
        <v>311</v>
      </c>
      <c r="E109" s="91">
        <v>7896641804595</v>
      </c>
      <c r="F109" s="59" t="s">
        <v>312</v>
      </c>
      <c r="G109" s="50">
        <v>18.45</v>
      </c>
      <c r="H109" s="50">
        <v>24.53</v>
      </c>
      <c r="I109" s="50">
        <v>17</v>
      </c>
      <c r="J109" s="50">
        <v>22.67</v>
      </c>
      <c r="K109" s="50">
        <v>18.190000000000001</v>
      </c>
      <c r="L109" s="50">
        <v>24.2</v>
      </c>
      <c r="M109" s="50">
        <v>15.8</v>
      </c>
      <c r="N109" s="50">
        <v>21.84</v>
      </c>
      <c r="O109" s="50">
        <v>18.71</v>
      </c>
      <c r="P109" s="50">
        <v>24.87</v>
      </c>
      <c r="Q109" s="62"/>
      <c r="R109" s="52">
        <v>6.3400576368875932</v>
      </c>
      <c r="S109" s="52">
        <v>6.3285652362375515</v>
      </c>
      <c r="T109" s="52">
        <v>6.3164477798624148</v>
      </c>
      <c r="U109" s="52">
        <v>6.3320825515947661</v>
      </c>
      <c r="V109" s="52">
        <v>6.3120981881940423</v>
      </c>
      <c r="W109" s="52">
        <v>6.3268892794376086</v>
      </c>
      <c r="X109" s="52">
        <v>6.3257065948856024</v>
      </c>
      <c r="Y109" s="52">
        <v>6.3291139240506453</v>
      </c>
      <c r="Z109" s="52">
        <v>6.3068181818181728</v>
      </c>
      <c r="AA109" s="52">
        <v>6.3274903805044858</v>
      </c>
      <c r="AC109" s="23"/>
      <c r="AD109" s="23"/>
      <c r="AE109" s="23"/>
      <c r="AG109" s="23"/>
      <c r="AI109" s="23"/>
      <c r="AK109" s="23"/>
      <c r="AM109" s="53">
        <v>6.4999999999999997E-3</v>
      </c>
      <c r="AN109" s="53"/>
      <c r="AO109" s="53"/>
    </row>
    <row r="110" spans="2:41" x14ac:dyDescent="0.25">
      <c r="B110" s="106" t="s">
        <v>313</v>
      </c>
      <c r="C110" s="101">
        <v>6070334</v>
      </c>
      <c r="D110" s="101" t="s">
        <v>314</v>
      </c>
      <c r="E110" s="107">
        <v>7896641802850</v>
      </c>
      <c r="F110" s="59" t="s">
        <v>315</v>
      </c>
      <c r="G110" s="50">
        <v>6.9</v>
      </c>
      <c r="H110" s="50">
        <v>9.18</v>
      </c>
      <c r="I110" s="50">
        <v>6.36</v>
      </c>
      <c r="J110" s="50">
        <v>8.48</v>
      </c>
      <c r="K110" s="50">
        <v>6.8</v>
      </c>
      <c r="L110" s="50">
        <v>9.0500000000000007</v>
      </c>
      <c r="M110" s="50">
        <v>5.91</v>
      </c>
      <c r="N110" s="50">
        <v>8.17</v>
      </c>
      <c r="O110" s="50">
        <v>7</v>
      </c>
      <c r="P110" s="50">
        <v>9.31</v>
      </c>
      <c r="Q110" s="51"/>
      <c r="R110" s="52">
        <v>2.6785714285714448</v>
      </c>
      <c r="S110" s="52">
        <v>2.6845637583892596</v>
      </c>
      <c r="T110" s="52">
        <v>2.5806451612903345</v>
      </c>
      <c r="U110" s="52">
        <v>2.6634382566585941</v>
      </c>
      <c r="V110" s="52">
        <v>2.564102564102555</v>
      </c>
      <c r="W110" s="52">
        <v>2.6077097505668974</v>
      </c>
      <c r="X110" s="52">
        <v>2.6041666666666714</v>
      </c>
      <c r="Y110" s="52">
        <v>2.6381909547738616</v>
      </c>
      <c r="Z110" s="52">
        <v>2.6392961876832857</v>
      </c>
      <c r="AA110" s="52">
        <v>2.6460859977949269</v>
      </c>
      <c r="AC110" s="23"/>
      <c r="AD110" s="23"/>
      <c r="AE110" s="23"/>
      <c r="AG110" s="23"/>
      <c r="AI110" s="23"/>
      <c r="AK110" s="23"/>
      <c r="AM110" s="53">
        <v>1.1299999999999999E-2</v>
      </c>
      <c r="AN110" s="53"/>
      <c r="AO110" s="53"/>
    </row>
    <row r="111" spans="2:41" x14ac:dyDescent="0.25">
      <c r="B111" s="108"/>
      <c r="C111" s="101">
        <v>6070335</v>
      </c>
      <c r="D111" s="101" t="s">
        <v>316</v>
      </c>
      <c r="E111" s="107">
        <v>7896641802843</v>
      </c>
      <c r="F111" s="109" t="s">
        <v>317</v>
      </c>
      <c r="G111" s="50">
        <v>5.76</v>
      </c>
      <c r="H111" s="50">
        <v>7.66</v>
      </c>
      <c r="I111" s="50">
        <v>5.31</v>
      </c>
      <c r="J111" s="50">
        <v>7.08</v>
      </c>
      <c r="K111" s="50">
        <v>5.68</v>
      </c>
      <c r="L111" s="50">
        <v>7.56</v>
      </c>
      <c r="M111" s="50">
        <v>4.93</v>
      </c>
      <c r="N111" s="50">
        <v>6.82</v>
      </c>
      <c r="O111" s="50">
        <v>5.84</v>
      </c>
      <c r="P111" s="50">
        <v>7.77</v>
      </c>
      <c r="Q111" s="51"/>
      <c r="R111" s="52">
        <v>2.6737967914438343</v>
      </c>
      <c r="S111" s="52">
        <v>2.6809651474530796</v>
      </c>
      <c r="T111" s="52">
        <v>2.7079303675048294</v>
      </c>
      <c r="U111" s="52">
        <v>2.7576197387518135</v>
      </c>
      <c r="V111" s="52">
        <v>2.712477396021697</v>
      </c>
      <c r="W111" s="52">
        <v>2.7173913043478279</v>
      </c>
      <c r="X111" s="52">
        <v>2.7083333333333286</v>
      </c>
      <c r="Y111" s="52">
        <v>2.7108433734939865</v>
      </c>
      <c r="Z111" s="52">
        <v>2.6362038664323251</v>
      </c>
      <c r="AA111" s="52">
        <v>2.7777777777777715</v>
      </c>
      <c r="AC111" s="23"/>
      <c r="AD111" s="23"/>
      <c r="AE111" s="23"/>
      <c r="AG111" s="23"/>
      <c r="AI111" s="23"/>
      <c r="AK111" s="23"/>
      <c r="AM111" s="53">
        <v>1.4E-3</v>
      </c>
      <c r="AN111" s="53"/>
      <c r="AO111" s="53"/>
    </row>
    <row r="112" spans="2:41" x14ac:dyDescent="0.25">
      <c r="B112" s="108" t="s">
        <v>180</v>
      </c>
      <c r="C112" s="68">
        <v>6033258</v>
      </c>
      <c r="D112" s="68" t="s">
        <v>318</v>
      </c>
      <c r="E112" s="110">
        <v>7896641801839</v>
      </c>
      <c r="F112" s="109" t="s">
        <v>319</v>
      </c>
      <c r="G112" s="50">
        <v>42.35</v>
      </c>
      <c r="H112" s="50">
        <v>56.33</v>
      </c>
      <c r="I112" s="50">
        <v>39.04</v>
      </c>
      <c r="J112" s="50">
        <v>52.06</v>
      </c>
      <c r="K112" s="50">
        <v>41.76</v>
      </c>
      <c r="L112" s="50">
        <v>55.57</v>
      </c>
      <c r="M112" s="50">
        <v>36.28</v>
      </c>
      <c r="N112" s="50">
        <v>50.15</v>
      </c>
      <c r="O112" s="50">
        <v>42.96</v>
      </c>
      <c r="P112" s="50">
        <v>57.11</v>
      </c>
      <c r="Q112" s="51"/>
      <c r="R112" s="52">
        <v>2.6915615906886359</v>
      </c>
      <c r="S112" s="52">
        <v>2.7169948942377857</v>
      </c>
      <c r="T112" s="52">
        <v>2.7098132070507717</v>
      </c>
      <c r="U112" s="52">
        <v>2.7229676400947227</v>
      </c>
      <c r="V112" s="52">
        <v>2.7053615346778201</v>
      </c>
      <c r="W112" s="52">
        <v>2.7171903881700388</v>
      </c>
      <c r="X112" s="52">
        <v>2.7180067950169899</v>
      </c>
      <c r="Y112" s="52">
        <v>2.7242933224088404</v>
      </c>
      <c r="Z112" s="52">
        <v>2.7014104709538742</v>
      </c>
      <c r="AA112" s="52">
        <v>2.7158273381295004</v>
      </c>
      <c r="AC112" s="23"/>
      <c r="AD112" s="23"/>
      <c r="AE112" s="23"/>
      <c r="AG112" s="23"/>
      <c r="AI112" s="23"/>
      <c r="AK112" s="23"/>
      <c r="AM112" s="53">
        <f>0.0047+0.0027</f>
        <v>7.4000000000000003E-3</v>
      </c>
      <c r="AN112" s="53"/>
      <c r="AO112" s="53"/>
    </row>
    <row r="113" spans="2:41" x14ac:dyDescent="0.25">
      <c r="B113" s="108"/>
      <c r="C113" s="71">
        <v>6033238</v>
      </c>
      <c r="D113" s="68" t="s">
        <v>320</v>
      </c>
      <c r="E113" s="110">
        <v>7896641800399</v>
      </c>
      <c r="F113" s="111" t="s">
        <v>321</v>
      </c>
      <c r="G113" s="50">
        <v>21.4</v>
      </c>
      <c r="H113" s="50">
        <v>28.47</v>
      </c>
      <c r="I113" s="50">
        <v>19.73</v>
      </c>
      <c r="J113" s="50">
        <v>26.31</v>
      </c>
      <c r="K113" s="50">
        <v>21.1</v>
      </c>
      <c r="L113" s="50">
        <v>28.08</v>
      </c>
      <c r="M113" s="50">
        <v>18.329999999999998</v>
      </c>
      <c r="N113" s="50">
        <v>25.34</v>
      </c>
      <c r="O113" s="50">
        <v>21.71</v>
      </c>
      <c r="P113" s="50">
        <v>28.86</v>
      </c>
      <c r="Q113" s="51"/>
      <c r="R113" s="52">
        <v>2.6871401151631318</v>
      </c>
      <c r="S113" s="52">
        <v>2.7426921688920913</v>
      </c>
      <c r="T113" s="52">
        <v>2.7069234773555451</v>
      </c>
      <c r="U113" s="52">
        <v>2.733307301835211</v>
      </c>
      <c r="V113" s="52">
        <v>2.6763990267640025</v>
      </c>
      <c r="W113" s="52">
        <v>2.7066569129480484</v>
      </c>
      <c r="X113" s="52">
        <v>2.6890756302520913</v>
      </c>
      <c r="Y113" s="52">
        <v>2.7158492095662723</v>
      </c>
      <c r="Z113" s="52">
        <v>2.6963103122043606</v>
      </c>
      <c r="AA113" s="52">
        <v>2.7046263345195598</v>
      </c>
      <c r="AC113" s="23"/>
      <c r="AD113" s="23"/>
      <c r="AE113" s="23"/>
      <c r="AG113" s="23"/>
      <c r="AI113" s="23"/>
      <c r="AK113" s="23"/>
      <c r="AM113" s="53">
        <v>0</v>
      </c>
      <c r="AN113" s="53"/>
      <c r="AO113" s="53"/>
    </row>
    <row r="114" spans="2:41" x14ac:dyDescent="0.25">
      <c r="B114" s="108"/>
      <c r="C114" s="60">
        <v>6033334</v>
      </c>
      <c r="D114" s="60" t="s">
        <v>322</v>
      </c>
      <c r="E114" s="110">
        <v>7896641805912</v>
      </c>
      <c r="F114" s="109" t="s">
        <v>323</v>
      </c>
      <c r="G114" s="50">
        <v>32.090000000000003</v>
      </c>
      <c r="H114" s="50">
        <v>42.68</v>
      </c>
      <c r="I114" s="50">
        <v>29.58</v>
      </c>
      <c r="J114" s="50">
        <v>39.450000000000003</v>
      </c>
      <c r="K114" s="50">
        <v>31.64</v>
      </c>
      <c r="L114" s="50">
        <v>42.11</v>
      </c>
      <c r="M114" s="50">
        <v>27.49</v>
      </c>
      <c r="N114" s="50">
        <v>38</v>
      </c>
      <c r="O114" s="50">
        <v>32.56</v>
      </c>
      <c r="P114" s="50">
        <v>43.28</v>
      </c>
      <c r="Q114" s="51"/>
      <c r="R114" s="52">
        <v>2.6880000000000024</v>
      </c>
      <c r="S114" s="52">
        <v>2.6948989412896935</v>
      </c>
      <c r="T114" s="52">
        <v>2.7083333333333286</v>
      </c>
      <c r="U114" s="52">
        <v>2.7076282218172452</v>
      </c>
      <c r="V114" s="52">
        <v>2.693930542031822</v>
      </c>
      <c r="W114" s="52">
        <v>2.7073170731707279</v>
      </c>
      <c r="X114" s="52">
        <v>2.6895778856929269</v>
      </c>
      <c r="Y114" s="52">
        <v>2.7027027027026946</v>
      </c>
      <c r="Z114" s="52">
        <v>2.7129337539432328</v>
      </c>
      <c r="AA114" s="52">
        <v>2.7052681537731473</v>
      </c>
      <c r="AC114" s="23"/>
      <c r="AD114" s="23"/>
      <c r="AE114" s="23"/>
      <c r="AG114" s="23"/>
      <c r="AI114" s="23"/>
      <c r="AK114" s="23"/>
      <c r="AM114" s="112">
        <v>1.18E-2</v>
      </c>
      <c r="AN114" s="53"/>
      <c r="AO114" s="53"/>
    </row>
    <row r="115" spans="2:41" x14ac:dyDescent="0.25">
      <c r="B115" s="108"/>
      <c r="C115" s="76"/>
      <c r="D115" s="68" t="s">
        <v>324</v>
      </c>
      <c r="E115" s="110">
        <v>7896641800115</v>
      </c>
      <c r="F115" s="111" t="s">
        <v>325</v>
      </c>
      <c r="G115" s="50">
        <v>12.78</v>
      </c>
      <c r="H115" s="50">
        <v>16.989999999999998</v>
      </c>
      <c r="I115" s="50">
        <v>11.78</v>
      </c>
      <c r="J115" s="50">
        <v>15.7</v>
      </c>
      <c r="K115" s="50">
        <v>12.6</v>
      </c>
      <c r="L115" s="50">
        <v>16.760000000000002</v>
      </c>
      <c r="M115" s="50">
        <v>10.94</v>
      </c>
      <c r="N115" s="50">
        <v>15.13</v>
      </c>
      <c r="O115" s="50">
        <v>12.96</v>
      </c>
      <c r="P115" s="50">
        <v>17.23</v>
      </c>
      <c r="Q115" s="51"/>
      <c r="R115" s="52">
        <v>2.7331189710611028</v>
      </c>
      <c r="S115" s="52">
        <v>2.7206771463119708</v>
      </c>
      <c r="T115" s="52">
        <v>2.7923211169284485</v>
      </c>
      <c r="U115" s="52">
        <v>2.6814911706998004</v>
      </c>
      <c r="V115" s="52">
        <v>2.7732463295269127</v>
      </c>
      <c r="W115" s="52">
        <v>2.6960784313725554</v>
      </c>
      <c r="X115" s="52">
        <v>2.7230046948356659</v>
      </c>
      <c r="Y115" s="52">
        <v>2.7155465037338615</v>
      </c>
      <c r="Z115" s="52">
        <v>2.6941362916006426</v>
      </c>
      <c r="AA115" s="52">
        <v>2.7429934406678598</v>
      </c>
      <c r="AC115" s="23"/>
      <c r="AD115" s="23"/>
      <c r="AE115" s="23"/>
      <c r="AG115" s="23"/>
      <c r="AI115" s="23"/>
      <c r="AK115" s="23"/>
      <c r="AM115" s="53">
        <v>0</v>
      </c>
      <c r="AN115" s="53"/>
      <c r="AO115" s="53"/>
    </row>
    <row r="116" spans="2:41" x14ac:dyDescent="0.25">
      <c r="B116" s="108"/>
      <c r="C116" s="60">
        <v>6033336</v>
      </c>
      <c r="D116" s="60" t="s">
        <v>326</v>
      </c>
      <c r="E116" s="110">
        <v>7896641805936</v>
      </c>
      <c r="F116" s="109" t="s">
        <v>327</v>
      </c>
      <c r="G116" s="50">
        <v>15.33</v>
      </c>
      <c r="H116" s="50">
        <v>20.39</v>
      </c>
      <c r="I116" s="50">
        <v>14.13</v>
      </c>
      <c r="J116" s="50">
        <v>18.850000000000001</v>
      </c>
      <c r="K116" s="50">
        <v>15.12</v>
      </c>
      <c r="L116" s="50">
        <v>20.12</v>
      </c>
      <c r="M116" s="50">
        <v>13.13</v>
      </c>
      <c r="N116" s="50">
        <v>18.149999999999999</v>
      </c>
      <c r="O116" s="50">
        <v>15.55</v>
      </c>
      <c r="P116" s="50">
        <v>20.67</v>
      </c>
      <c r="Q116" s="51"/>
      <c r="R116" s="52">
        <v>2.679169457468177</v>
      </c>
      <c r="S116" s="52">
        <v>2.6686807653575073</v>
      </c>
      <c r="T116" s="52">
        <v>2.6889534883721069</v>
      </c>
      <c r="U116" s="52">
        <v>2.724795640326974</v>
      </c>
      <c r="V116" s="52">
        <v>2.7173913043478279</v>
      </c>
      <c r="W116" s="52">
        <v>2.7054619703930598</v>
      </c>
      <c r="X116" s="52">
        <v>2.658326817826449</v>
      </c>
      <c r="Y116" s="52">
        <v>2.6583710407239778</v>
      </c>
      <c r="Z116" s="52">
        <v>2.6402640264026473</v>
      </c>
      <c r="AA116" s="52">
        <v>2.6825633383010654</v>
      </c>
      <c r="AC116" s="23"/>
      <c r="AD116" s="23"/>
      <c r="AE116" s="23"/>
      <c r="AG116" s="23"/>
      <c r="AI116" s="23"/>
      <c r="AK116" s="23"/>
      <c r="AM116" s="112">
        <v>3.8999999999999998E-3</v>
      </c>
      <c r="AN116" s="53"/>
      <c r="AO116" s="53"/>
    </row>
    <row r="117" spans="2:41" x14ac:dyDescent="0.25">
      <c r="B117" s="108"/>
      <c r="C117" s="113"/>
      <c r="D117" s="101" t="s">
        <v>328</v>
      </c>
      <c r="E117" s="110">
        <v>7896641800436</v>
      </c>
      <c r="F117" s="111" t="s">
        <v>329</v>
      </c>
      <c r="G117" s="50">
        <v>10.61</v>
      </c>
      <c r="H117" s="50">
        <v>14.11</v>
      </c>
      <c r="I117" s="50">
        <v>9.7799999999999994</v>
      </c>
      <c r="J117" s="50">
        <v>13.04</v>
      </c>
      <c r="K117" s="50">
        <v>10.46</v>
      </c>
      <c r="L117" s="50">
        <v>13.92</v>
      </c>
      <c r="M117" s="50">
        <v>9.09</v>
      </c>
      <c r="N117" s="50">
        <v>12.56</v>
      </c>
      <c r="O117" s="50">
        <v>10.76</v>
      </c>
      <c r="P117" s="50">
        <v>14.31</v>
      </c>
      <c r="Q117" s="51"/>
      <c r="R117" s="52">
        <v>2.710551790900297</v>
      </c>
      <c r="S117" s="52">
        <v>2.6928675400291127</v>
      </c>
      <c r="T117" s="52">
        <v>2.7310924369747767</v>
      </c>
      <c r="U117" s="52">
        <v>2.677165354330711</v>
      </c>
      <c r="V117" s="52">
        <v>2.6496565260059128</v>
      </c>
      <c r="W117" s="52">
        <v>2.6548672566371749</v>
      </c>
      <c r="X117" s="52">
        <v>2.711864406779668</v>
      </c>
      <c r="Y117" s="52">
        <v>2.6143790849673394</v>
      </c>
      <c r="Z117" s="52">
        <v>2.6717557251908204</v>
      </c>
      <c r="AA117" s="52">
        <v>2.7279253409906659</v>
      </c>
      <c r="AC117" s="23"/>
      <c r="AD117" s="23"/>
      <c r="AE117" s="23"/>
      <c r="AG117" s="23"/>
      <c r="AI117" s="23"/>
      <c r="AK117" s="23"/>
      <c r="AM117" s="53">
        <v>0</v>
      </c>
      <c r="AN117" s="53"/>
      <c r="AO117" s="53"/>
    </row>
    <row r="118" spans="2:41" x14ac:dyDescent="0.25">
      <c r="B118" s="108"/>
      <c r="C118" s="101">
        <v>6033319</v>
      </c>
      <c r="D118" s="101" t="s">
        <v>330</v>
      </c>
      <c r="E118" s="110">
        <v>7896641805479</v>
      </c>
      <c r="F118" s="109" t="s">
        <v>331</v>
      </c>
      <c r="G118" s="50">
        <v>20.170000000000002</v>
      </c>
      <c r="H118" s="50">
        <v>26.83</v>
      </c>
      <c r="I118" s="50">
        <v>18.59</v>
      </c>
      <c r="J118" s="50">
        <v>24.79</v>
      </c>
      <c r="K118" s="50">
        <v>19.89</v>
      </c>
      <c r="L118" s="50">
        <v>26.46</v>
      </c>
      <c r="M118" s="50">
        <v>17.28</v>
      </c>
      <c r="N118" s="50">
        <v>23.88</v>
      </c>
      <c r="O118" s="50">
        <v>20.46</v>
      </c>
      <c r="P118" s="50">
        <v>27.2</v>
      </c>
      <c r="Q118" s="51"/>
      <c r="R118" s="52">
        <v>2.6985743380855354</v>
      </c>
      <c r="S118" s="52">
        <v>2.7182235834609401</v>
      </c>
      <c r="T118" s="52">
        <v>2.7071823204419871</v>
      </c>
      <c r="U118" s="52">
        <v>2.6926263463131761</v>
      </c>
      <c r="V118" s="52">
        <v>2.6845637583892596</v>
      </c>
      <c r="W118" s="52">
        <v>2.6775320139697385</v>
      </c>
      <c r="X118" s="52">
        <v>2.7348394768133204</v>
      </c>
      <c r="Y118" s="52">
        <v>2.7096774193548328</v>
      </c>
      <c r="Z118" s="52">
        <v>2.7108433734939581</v>
      </c>
      <c r="AA118" s="52">
        <v>2.7190332326283908</v>
      </c>
      <c r="AC118" s="23"/>
      <c r="AD118" s="23"/>
      <c r="AE118" s="23"/>
      <c r="AG118" s="23"/>
      <c r="AI118" s="23"/>
      <c r="AK118" s="23"/>
      <c r="AM118" s="53">
        <v>1.5299999999999999E-2</v>
      </c>
      <c r="AN118" s="53"/>
      <c r="AO118" s="53"/>
    </row>
    <row r="119" spans="2:41" s="119" customFormat="1" x14ac:dyDescent="0.25">
      <c r="B119" s="114"/>
      <c r="C119" s="115">
        <v>6033410</v>
      </c>
      <c r="D119" s="115"/>
      <c r="E119" s="116">
        <v>7896641807633</v>
      </c>
      <c r="F119" s="117" t="s">
        <v>332</v>
      </c>
      <c r="G119" s="118">
        <v>10.7</v>
      </c>
      <c r="H119" s="118">
        <v>14.23</v>
      </c>
      <c r="I119" s="118">
        <v>9.86</v>
      </c>
      <c r="J119" s="118">
        <v>13.15</v>
      </c>
      <c r="K119" s="118">
        <v>10.55</v>
      </c>
      <c r="L119" s="118">
        <v>14.04</v>
      </c>
      <c r="M119" s="118">
        <v>9.17</v>
      </c>
      <c r="N119" s="118">
        <v>12.67</v>
      </c>
      <c r="O119" s="118">
        <v>10.86</v>
      </c>
      <c r="P119" s="118">
        <v>14.43</v>
      </c>
      <c r="Q119" s="51"/>
      <c r="R119" s="52">
        <v>2.6871401151631318</v>
      </c>
      <c r="S119" s="52">
        <v>2.6695526695526723</v>
      </c>
      <c r="T119" s="52">
        <v>2.7083333333333286</v>
      </c>
      <c r="U119" s="52">
        <v>2.734375</v>
      </c>
      <c r="V119" s="52">
        <v>2.7263875365141246</v>
      </c>
      <c r="W119" s="52">
        <v>2.7066569129480484</v>
      </c>
      <c r="X119" s="52">
        <v>2.6875699888017976</v>
      </c>
      <c r="Y119" s="52">
        <v>2.6742301458670994</v>
      </c>
      <c r="Z119" s="52">
        <v>2.7436140018921407</v>
      </c>
      <c r="AA119" s="52">
        <v>2.7046263345195598</v>
      </c>
      <c r="AC119" s="120"/>
      <c r="AD119" s="120"/>
      <c r="AE119" s="120"/>
      <c r="AG119" s="120"/>
      <c r="AI119" s="120"/>
      <c r="AK119" s="120"/>
      <c r="AM119" s="121"/>
      <c r="AN119" s="121"/>
      <c r="AO119" s="121"/>
    </row>
    <row r="120" spans="2:41" x14ac:dyDescent="0.25">
      <c r="B120" s="106" t="s">
        <v>333</v>
      </c>
      <c r="C120" s="71">
        <v>6033242</v>
      </c>
      <c r="D120" s="68" t="s">
        <v>334</v>
      </c>
      <c r="E120" s="110">
        <v>7896641800511</v>
      </c>
      <c r="F120" s="111" t="s">
        <v>335</v>
      </c>
      <c r="G120" s="50">
        <v>21.98</v>
      </c>
      <c r="H120" s="50">
        <v>29.23</v>
      </c>
      <c r="I120" s="50">
        <v>20.260000000000002</v>
      </c>
      <c r="J120" s="50">
        <v>27.01</v>
      </c>
      <c r="K120" s="50">
        <v>21.67</v>
      </c>
      <c r="L120" s="50">
        <v>28.84</v>
      </c>
      <c r="M120" s="50">
        <v>18.82</v>
      </c>
      <c r="N120" s="50">
        <v>26.02</v>
      </c>
      <c r="O120" s="50">
        <v>22.29</v>
      </c>
      <c r="P120" s="50">
        <v>29.64</v>
      </c>
      <c r="Q120" s="51"/>
      <c r="R120" s="52">
        <v>2.7102803738317789</v>
      </c>
      <c r="S120" s="52">
        <v>2.705551651440615</v>
      </c>
      <c r="T120" s="52">
        <v>2.7383367139959489</v>
      </c>
      <c r="U120" s="52">
        <v>2.6996197718631265</v>
      </c>
      <c r="V120" s="52">
        <v>2.7014218009478839</v>
      </c>
      <c r="W120" s="52">
        <v>2.7431421446383979</v>
      </c>
      <c r="X120" s="52">
        <v>2.6732133115112049</v>
      </c>
      <c r="Y120" s="52">
        <v>2.7240426371891004</v>
      </c>
      <c r="Z120" s="52">
        <v>2.7188940092165836</v>
      </c>
      <c r="AA120" s="52">
        <v>2.7383015597920206</v>
      </c>
      <c r="AC120" s="23"/>
      <c r="AD120" s="23"/>
      <c r="AE120" s="23"/>
      <c r="AG120" s="23"/>
      <c r="AI120" s="23"/>
      <c r="AK120" s="23"/>
      <c r="AM120" s="53">
        <v>0</v>
      </c>
      <c r="AN120" s="53"/>
      <c r="AO120" s="53"/>
    </row>
    <row r="121" spans="2:41" x14ac:dyDescent="0.25">
      <c r="B121" s="106"/>
      <c r="C121" s="60">
        <v>6033335</v>
      </c>
      <c r="D121" s="60" t="s">
        <v>336</v>
      </c>
      <c r="E121" s="110">
        <v>7896641805929</v>
      </c>
      <c r="F121" s="109" t="s">
        <v>337</v>
      </c>
      <c r="G121" s="50">
        <v>32.96</v>
      </c>
      <c r="H121" s="50">
        <v>43.83</v>
      </c>
      <c r="I121" s="50">
        <v>30.38</v>
      </c>
      <c r="J121" s="50">
        <v>40.51</v>
      </c>
      <c r="K121" s="50">
        <v>32.49</v>
      </c>
      <c r="L121" s="50">
        <v>43.24</v>
      </c>
      <c r="M121" s="50">
        <v>28.23</v>
      </c>
      <c r="N121" s="50">
        <v>39.020000000000003</v>
      </c>
      <c r="O121" s="50">
        <v>33.43</v>
      </c>
      <c r="P121" s="50">
        <v>44.44</v>
      </c>
      <c r="Q121" s="51"/>
      <c r="R121" s="52">
        <v>2.7111249610470338</v>
      </c>
      <c r="S121" s="52">
        <v>2.6944704779756137</v>
      </c>
      <c r="T121" s="52">
        <v>2.7045300878972398</v>
      </c>
      <c r="U121" s="52">
        <v>2.71298174442191</v>
      </c>
      <c r="V121" s="52">
        <v>2.686472819216192</v>
      </c>
      <c r="W121" s="52">
        <v>2.707838479809979</v>
      </c>
      <c r="X121" s="52">
        <v>2.7292576419214072</v>
      </c>
      <c r="Y121" s="52">
        <v>2.7112397999473643</v>
      </c>
      <c r="Z121" s="52">
        <v>2.703533026113675</v>
      </c>
      <c r="AA121" s="52">
        <v>2.703951929743468</v>
      </c>
      <c r="AC121" s="23"/>
      <c r="AD121" s="23"/>
      <c r="AE121" s="23"/>
      <c r="AG121" s="23"/>
      <c r="AI121" s="23"/>
      <c r="AK121" s="23"/>
      <c r="AM121" s="112">
        <v>1.34E-2</v>
      </c>
      <c r="AN121" s="53"/>
      <c r="AO121" s="53"/>
    </row>
    <row r="122" spans="2:41" s="119" customFormat="1" x14ac:dyDescent="0.25">
      <c r="B122" s="122"/>
      <c r="C122" s="115">
        <v>6033412</v>
      </c>
      <c r="D122" s="123"/>
      <c r="E122" s="116">
        <v>7896641807671</v>
      </c>
      <c r="F122" s="117" t="s">
        <v>338</v>
      </c>
      <c r="G122" s="118">
        <v>10.99</v>
      </c>
      <c r="H122" s="118">
        <v>14.61</v>
      </c>
      <c r="I122" s="118">
        <v>10.130000000000001</v>
      </c>
      <c r="J122" s="118">
        <v>13.51</v>
      </c>
      <c r="K122" s="118">
        <v>10.84</v>
      </c>
      <c r="L122" s="118">
        <v>14.42</v>
      </c>
      <c r="M122" s="118">
        <v>9.41</v>
      </c>
      <c r="N122" s="118">
        <v>13.01</v>
      </c>
      <c r="O122" s="118">
        <v>11.15</v>
      </c>
      <c r="P122" s="118">
        <v>14.82</v>
      </c>
      <c r="Q122" s="51"/>
      <c r="R122" s="52">
        <v>2.7102803738317789</v>
      </c>
      <c r="S122" s="52">
        <v>2.6704146170063154</v>
      </c>
      <c r="T122" s="52">
        <v>2.7383367139959489</v>
      </c>
      <c r="U122" s="52">
        <v>2.7376425855513418</v>
      </c>
      <c r="V122" s="52">
        <v>2.7488151658767777</v>
      </c>
      <c r="W122" s="52">
        <v>2.7065527065527135</v>
      </c>
      <c r="X122" s="52">
        <v>2.6172300981461376</v>
      </c>
      <c r="Y122" s="52">
        <v>2.683504340962898</v>
      </c>
      <c r="Z122" s="52">
        <v>2.7649769585253523</v>
      </c>
      <c r="AA122" s="52">
        <v>2.7739251040221973</v>
      </c>
      <c r="AC122" s="120"/>
      <c r="AD122" s="120"/>
      <c r="AE122" s="120"/>
      <c r="AG122" s="120"/>
      <c r="AI122" s="120"/>
      <c r="AK122" s="120"/>
      <c r="AM122" s="121"/>
      <c r="AN122" s="121"/>
      <c r="AO122" s="121"/>
    </row>
    <row r="123" spans="2:41" x14ac:dyDescent="0.25">
      <c r="B123" s="59" t="s">
        <v>339</v>
      </c>
      <c r="C123" s="74">
        <v>6033283</v>
      </c>
      <c r="D123" s="74" t="s">
        <v>340</v>
      </c>
      <c r="E123" s="61">
        <v>7896641803642</v>
      </c>
      <c r="F123" s="59" t="s">
        <v>341</v>
      </c>
      <c r="G123" s="50">
        <v>32.44</v>
      </c>
      <c r="H123" s="50">
        <v>43.15</v>
      </c>
      <c r="I123" s="50">
        <v>29.9</v>
      </c>
      <c r="J123" s="50">
        <v>39.880000000000003</v>
      </c>
      <c r="K123" s="50">
        <v>31.99</v>
      </c>
      <c r="L123" s="50">
        <v>42.57</v>
      </c>
      <c r="M123" s="50">
        <v>27.79</v>
      </c>
      <c r="N123" s="50">
        <v>38.409999999999997</v>
      </c>
      <c r="O123" s="50">
        <v>32.909999999999997</v>
      </c>
      <c r="P123" s="50">
        <v>43.75</v>
      </c>
      <c r="Q123" s="51"/>
      <c r="R123" s="52">
        <v>2.6907249129471325</v>
      </c>
      <c r="S123" s="52">
        <v>2.713639609616763</v>
      </c>
      <c r="T123" s="52">
        <v>2.6785714285714164</v>
      </c>
      <c r="U123" s="52">
        <v>2.7040947720834367</v>
      </c>
      <c r="V123" s="52">
        <v>2.6966292134831491</v>
      </c>
      <c r="W123" s="52">
        <v>2.7020506634499242</v>
      </c>
      <c r="X123" s="52">
        <v>2.6977087952697758</v>
      </c>
      <c r="Y123" s="52">
        <v>2.7005347593582769</v>
      </c>
      <c r="Z123" s="52">
        <v>2.7153558052434477</v>
      </c>
      <c r="AA123" s="52">
        <v>2.6995305164319205</v>
      </c>
      <c r="AC123" s="23"/>
      <c r="AD123" s="23"/>
      <c r="AE123" s="23"/>
      <c r="AG123" s="23"/>
      <c r="AI123" s="23"/>
      <c r="AK123" s="23"/>
      <c r="AM123" s="53">
        <v>7.1000000000000004E-3</v>
      </c>
      <c r="AN123" s="53"/>
      <c r="AO123" s="53"/>
    </row>
    <row r="124" spans="2:41" x14ac:dyDescent="0.25">
      <c r="B124" s="59"/>
      <c r="C124" s="115">
        <v>6049842</v>
      </c>
      <c r="D124" s="74" t="s">
        <v>342</v>
      </c>
      <c r="E124" s="61">
        <v>7896641805004</v>
      </c>
      <c r="F124" s="66" t="s">
        <v>343</v>
      </c>
      <c r="G124" s="50">
        <v>16.22</v>
      </c>
      <c r="H124" s="50">
        <v>21.57</v>
      </c>
      <c r="I124" s="50">
        <v>14.95</v>
      </c>
      <c r="J124" s="50">
        <v>19.93</v>
      </c>
      <c r="K124" s="50">
        <v>15.99</v>
      </c>
      <c r="L124" s="50">
        <v>21.28</v>
      </c>
      <c r="M124" s="50">
        <v>13.89</v>
      </c>
      <c r="N124" s="50">
        <v>19.2</v>
      </c>
      <c r="O124" s="50">
        <v>16.45</v>
      </c>
      <c r="P124" s="50">
        <v>21.87</v>
      </c>
      <c r="Q124" s="51"/>
      <c r="R124" s="52">
        <v>2.72324255858139</v>
      </c>
      <c r="S124" s="52">
        <v>2.7142857142857082</v>
      </c>
      <c r="T124" s="52">
        <v>2.7491408934707806</v>
      </c>
      <c r="U124" s="52">
        <v>2.6790314270994173</v>
      </c>
      <c r="V124" s="52">
        <v>2.6974951830443246</v>
      </c>
      <c r="W124" s="52">
        <v>2.7027027027027231</v>
      </c>
      <c r="X124" s="52">
        <v>2.7366863905325545</v>
      </c>
      <c r="Y124" s="52">
        <v>2.6737967914438627</v>
      </c>
      <c r="Z124" s="52">
        <v>2.6841448189762787</v>
      </c>
      <c r="AA124" s="52">
        <v>2.724283701268206</v>
      </c>
      <c r="AC124" s="23"/>
      <c r="AD124" s="23"/>
      <c r="AE124" s="23"/>
      <c r="AG124" s="23"/>
      <c r="AI124" s="23"/>
      <c r="AK124" s="23"/>
      <c r="AM124" s="53"/>
      <c r="AN124" s="53"/>
      <c r="AO124" s="53"/>
    </row>
    <row r="125" spans="2:41" x14ac:dyDescent="0.25">
      <c r="B125" s="59"/>
      <c r="C125" s="72">
        <v>6033255</v>
      </c>
      <c r="D125" s="72" t="s">
        <v>344</v>
      </c>
      <c r="E125" s="61">
        <v>7896641801792</v>
      </c>
      <c r="F125" s="78" t="s">
        <v>345</v>
      </c>
      <c r="G125" s="50">
        <v>32.44</v>
      </c>
      <c r="H125" s="50">
        <v>43.15</v>
      </c>
      <c r="I125" s="50">
        <v>29.9</v>
      </c>
      <c r="J125" s="50">
        <v>39.880000000000003</v>
      </c>
      <c r="K125" s="50">
        <v>31.99</v>
      </c>
      <c r="L125" s="50">
        <v>42.57</v>
      </c>
      <c r="M125" s="50">
        <v>27.79</v>
      </c>
      <c r="N125" s="50">
        <v>38.409999999999997</v>
      </c>
      <c r="O125" s="50">
        <v>32.909999999999997</v>
      </c>
      <c r="P125" s="50">
        <v>43.75</v>
      </c>
      <c r="Q125" s="51"/>
      <c r="R125" s="52">
        <v>2.6907249129471325</v>
      </c>
      <c r="S125" s="52">
        <v>2.713639609616763</v>
      </c>
      <c r="T125" s="52">
        <v>2.6785714285714164</v>
      </c>
      <c r="U125" s="52">
        <v>2.7040947720834367</v>
      </c>
      <c r="V125" s="52">
        <v>2.6966292134831491</v>
      </c>
      <c r="W125" s="52">
        <v>2.7020506634499242</v>
      </c>
      <c r="X125" s="52">
        <v>2.6977087952697758</v>
      </c>
      <c r="Y125" s="52">
        <v>2.7005347593582769</v>
      </c>
      <c r="Z125" s="52">
        <v>2.7153558052434477</v>
      </c>
      <c r="AA125" s="52">
        <v>2.6995305164319205</v>
      </c>
      <c r="AC125" s="23"/>
      <c r="AD125" s="23"/>
      <c r="AE125" s="23"/>
      <c r="AG125" s="23"/>
      <c r="AI125" s="23"/>
      <c r="AK125" s="23"/>
      <c r="AM125" s="53">
        <v>1.7600000000000001E-2</v>
      </c>
      <c r="AN125" s="53"/>
      <c r="AO125" s="53"/>
    </row>
    <row r="126" spans="2:41" x14ac:dyDescent="0.25">
      <c r="B126" s="59"/>
      <c r="C126" s="76"/>
      <c r="D126" s="72"/>
      <c r="E126" s="61">
        <v>7896641808784</v>
      </c>
      <c r="F126" s="97" t="s">
        <v>346</v>
      </c>
      <c r="G126" s="50">
        <v>11.61</v>
      </c>
      <c r="H126" s="50">
        <v>15.43</v>
      </c>
      <c r="I126" s="50">
        <v>10.7</v>
      </c>
      <c r="J126" s="50">
        <v>14.26</v>
      </c>
      <c r="K126" s="50">
        <v>11.44</v>
      </c>
      <c r="L126" s="50">
        <v>15.23</v>
      </c>
      <c r="M126" s="50">
        <v>9.94</v>
      </c>
      <c r="N126" s="50">
        <v>13.74</v>
      </c>
      <c r="O126" s="50">
        <v>11.77</v>
      </c>
      <c r="P126" s="50">
        <v>15.65</v>
      </c>
      <c r="Q126" s="51"/>
      <c r="R126" s="52">
        <v>2.7433628318583914</v>
      </c>
      <c r="S126" s="52">
        <v>2.6613439787092545</v>
      </c>
      <c r="T126" s="52">
        <v>2.6871401151631318</v>
      </c>
      <c r="U126" s="52">
        <v>2.6637868970482259</v>
      </c>
      <c r="V126" s="52">
        <v>2.6929982046678589</v>
      </c>
      <c r="W126" s="52">
        <v>2.6972353337828707</v>
      </c>
      <c r="X126" s="52">
        <v>2.6859504132231535</v>
      </c>
      <c r="Y126" s="52">
        <v>2.6905829596412474</v>
      </c>
      <c r="Z126" s="52">
        <v>2.7050610820244145</v>
      </c>
      <c r="AA126" s="52">
        <v>2.6902887139107747</v>
      </c>
      <c r="AC126" s="23"/>
      <c r="AD126" s="23"/>
      <c r="AE126" s="23"/>
      <c r="AG126" s="23"/>
      <c r="AI126" s="23"/>
      <c r="AK126" s="23"/>
      <c r="AM126" s="53"/>
      <c r="AN126" s="53"/>
      <c r="AO126" s="53"/>
    </row>
    <row r="127" spans="2:41" x14ac:dyDescent="0.25">
      <c r="B127" s="59"/>
      <c r="C127" s="76"/>
      <c r="D127" s="72" t="s">
        <v>347</v>
      </c>
      <c r="E127" s="61">
        <v>7896641802645</v>
      </c>
      <c r="F127" s="75" t="s">
        <v>348</v>
      </c>
      <c r="G127" s="50">
        <v>23.21</v>
      </c>
      <c r="H127" s="50">
        <v>30.87</v>
      </c>
      <c r="I127" s="50">
        <v>21.39</v>
      </c>
      <c r="J127" s="50">
        <v>28.53</v>
      </c>
      <c r="K127" s="50">
        <v>22.89</v>
      </c>
      <c r="L127" s="50">
        <v>30.45</v>
      </c>
      <c r="M127" s="50">
        <v>19.88</v>
      </c>
      <c r="N127" s="50">
        <v>27.48</v>
      </c>
      <c r="O127" s="50">
        <v>23.54</v>
      </c>
      <c r="P127" s="50">
        <v>31.3</v>
      </c>
      <c r="Q127" s="51"/>
      <c r="R127" s="52">
        <v>2.699115044247776</v>
      </c>
      <c r="S127" s="52">
        <v>2.6946107784431348</v>
      </c>
      <c r="T127" s="52">
        <v>2.6884301488238265</v>
      </c>
      <c r="U127" s="52">
        <v>2.6997840172786169</v>
      </c>
      <c r="V127" s="52">
        <v>2.6917900403768442</v>
      </c>
      <c r="W127" s="52">
        <v>2.6635198921105712</v>
      </c>
      <c r="X127" s="52">
        <v>2.6859504132231535</v>
      </c>
      <c r="Y127" s="52">
        <v>2.6905829596412474</v>
      </c>
      <c r="Z127" s="52">
        <v>2.6602703881378034</v>
      </c>
      <c r="AA127" s="52">
        <v>2.6902887139107747</v>
      </c>
      <c r="AC127" s="23"/>
      <c r="AD127" s="23"/>
      <c r="AE127" s="23"/>
      <c r="AG127" s="23"/>
      <c r="AI127" s="23"/>
      <c r="AK127" s="23"/>
      <c r="AM127" s="53">
        <v>0</v>
      </c>
      <c r="AN127" s="53"/>
      <c r="AO127" s="53"/>
    </row>
    <row r="128" spans="2:41" x14ac:dyDescent="0.25">
      <c r="B128" s="59"/>
      <c r="C128" s="60">
        <v>6033333</v>
      </c>
      <c r="D128" s="60" t="s">
        <v>349</v>
      </c>
      <c r="E128" s="124">
        <v>7896641805905</v>
      </c>
      <c r="F128" s="75" t="s">
        <v>350</v>
      </c>
      <c r="G128" s="50">
        <v>34.83</v>
      </c>
      <c r="H128" s="50">
        <v>46.32</v>
      </c>
      <c r="I128" s="50">
        <v>32.1</v>
      </c>
      <c r="J128" s="50">
        <v>42.8</v>
      </c>
      <c r="K128" s="50">
        <v>34.340000000000003</v>
      </c>
      <c r="L128" s="50">
        <v>45.69</v>
      </c>
      <c r="M128" s="50">
        <v>29.83</v>
      </c>
      <c r="N128" s="50">
        <v>41.23</v>
      </c>
      <c r="O128" s="50">
        <v>35.33</v>
      </c>
      <c r="P128" s="50">
        <v>46.96</v>
      </c>
      <c r="Q128" s="51"/>
      <c r="R128" s="52">
        <v>2.7130639929224429</v>
      </c>
      <c r="S128" s="52">
        <v>2.7278775781769582</v>
      </c>
      <c r="T128" s="52">
        <v>2.7200000000000131</v>
      </c>
      <c r="U128" s="52">
        <v>2.7117830573554045</v>
      </c>
      <c r="V128" s="52">
        <v>2.7221058929105766</v>
      </c>
      <c r="W128" s="52">
        <v>2.7203237410071921</v>
      </c>
      <c r="X128" s="52">
        <v>2.720385674931137</v>
      </c>
      <c r="Y128" s="52">
        <v>2.7154957648231033</v>
      </c>
      <c r="Z128" s="52">
        <v>2.733352718813606</v>
      </c>
      <c r="AA128" s="52">
        <v>2.7121609798775239</v>
      </c>
      <c r="AC128" s="23"/>
      <c r="AD128" s="23"/>
      <c r="AE128" s="23"/>
      <c r="AG128" s="23"/>
      <c r="AI128" s="23"/>
      <c r="AK128" s="23"/>
      <c r="AM128" s="112">
        <v>1.3299999999999999E-2</v>
      </c>
      <c r="AN128" s="53"/>
      <c r="AO128" s="53"/>
    </row>
    <row r="129" spans="2:41" x14ac:dyDescent="0.25">
      <c r="B129" s="59" t="s">
        <v>351</v>
      </c>
      <c r="C129" s="74">
        <v>6033287</v>
      </c>
      <c r="D129" s="74" t="s">
        <v>352</v>
      </c>
      <c r="E129" s="61">
        <v>7896641804205</v>
      </c>
      <c r="F129" s="78" t="s">
        <v>353</v>
      </c>
      <c r="G129" s="50">
        <v>11.78</v>
      </c>
      <c r="H129" s="50">
        <v>15.67</v>
      </c>
      <c r="I129" s="50">
        <v>10.86</v>
      </c>
      <c r="J129" s="50">
        <v>14.48</v>
      </c>
      <c r="K129" s="50">
        <v>11.62</v>
      </c>
      <c r="L129" s="50">
        <v>15.46</v>
      </c>
      <c r="M129" s="50">
        <v>10.09</v>
      </c>
      <c r="N129" s="50">
        <v>13.95</v>
      </c>
      <c r="O129" s="50">
        <v>11.95</v>
      </c>
      <c r="P129" s="50">
        <v>15.88</v>
      </c>
      <c r="Q129" s="51"/>
      <c r="R129" s="52">
        <v>2.7027027027026946</v>
      </c>
      <c r="S129" s="52">
        <v>2.6867627785059085</v>
      </c>
      <c r="T129" s="52">
        <v>2.7436140018921407</v>
      </c>
      <c r="U129" s="52">
        <v>2.6950354609929263</v>
      </c>
      <c r="V129" s="52">
        <v>2.7409372236958376</v>
      </c>
      <c r="W129" s="52">
        <v>2.7242524916943438</v>
      </c>
      <c r="X129" s="52">
        <v>2.7494908350305565</v>
      </c>
      <c r="Y129" s="52">
        <v>2.724594992636213</v>
      </c>
      <c r="Z129" s="52">
        <v>2.6632302405498223</v>
      </c>
      <c r="AA129" s="52">
        <v>2.6502908855849938</v>
      </c>
      <c r="AC129" s="23"/>
      <c r="AD129" s="23"/>
      <c r="AE129" s="23"/>
      <c r="AG129" s="23"/>
      <c r="AI129" s="23"/>
      <c r="AK129" s="23"/>
      <c r="AM129" s="53">
        <v>1.5299999999999999E-2</v>
      </c>
      <c r="AN129" s="53"/>
      <c r="AO129" s="53"/>
    </row>
    <row r="130" spans="2:41" x14ac:dyDescent="0.25">
      <c r="B130" s="59"/>
      <c r="C130" s="74">
        <v>6033288</v>
      </c>
      <c r="D130" s="74" t="s">
        <v>354</v>
      </c>
      <c r="E130" s="61">
        <v>7896641804212</v>
      </c>
      <c r="F130" s="78" t="s">
        <v>355</v>
      </c>
      <c r="G130" s="50">
        <v>31.46</v>
      </c>
      <c r="H130" s="50">
        <v>41.84</v>
      </c>
      <c r="I130" s="50">
        <v>28.99</v>
      </c>
      <c r="J130" s="50">
        <v>38.659999999999997</v>
      </c>
      <c r="K130" s="50">
        <v>31.02</v>
      </c>
      <c r="L130" s="50">
        <v>41.27</v>
      </c>
      <c r="M130" s="50">
        <v>26.94</v>
      </c>
      <c r="N130" s="50">
        <v>37.24</v>
      </c>
      <c r="O130" s="50">
        <v>31.91</v>
      </c>
      <c r="P130" s="50">
        <v>42.42</v>
      </c>
      <c r="Q130" s="51"/>
      <c r="R130" s="52">
        <v>2.7097616715638253</v>
      </c>
      <c r="S130" s="52">
        <v>2.700049091801688</v>
      </c>
      <c r="T130" s="52">
        <v>2.6921714488133119</v>
      </c>
      <c r="U130" s="52">
        <v>2.6826029216467475</v>
      </c>
      <c r="V130" s="52">
        <v>2.7152317880794641</v>
      </c>
      <c r="W130" s="52">
        <v>2.687235630753932</v>
      </c>
      <c r="X130" s="52">
        <v>2.6676829268292863</v>
      </c>
      <c r="Y130" s="52">
        <v>2.674386545354281</v>
      </c>
      <c r="Z130" s="52">
        <v>2.7035725780495596</v>
      </c>
      <c r="AA130" s="52">
        <v>2.6870007262164108</v>
      </c>
      <c r="AC130" s="23"/>
      <c r="AD130" s="23"/>
      <c r="AE130" s="23"/>
      <c r="AG130" s="23"/>
      <c r="AI130" s="23"/>
      <c r="AK130" s="23"/>
      <c r="AM130" s="53">
        <v>4.5999999999999999E-3</v>
      </c>
      <c r="AN130" s="53"/>
      <c r="AO130" s="53"/>
    </row>
    <row r="131" spans="2:41" x14ac:dyDescent="0.25">
      <c r="B131" s="59" t="s">
        <v>356</v>
      </c>
      <c r="C131" s="72">
        <v>6033239</v>
      </c>
      <c r="D131" s="72" t="s">
        <v>357</v>
      </c>
      <c r="E131" s="61">
        <v>7896641800412</v>
      </c>
      <c r="F131" s="78" t="s">
        <v>358</v>
      </c>
      <c r="G131" s="50">
        <v>13.63</v>
      </c>
      <c r="H131" s="50">
        <v>18.13</v>
      </c>
      <c r="I131" s="50">
        <v>12.56</v>
      </c>
      <c r="J131" s="50">
        <v>16.75</v>
      </c>
      <c r="K131" s="50">
        <v>13.44</v>
      </c>
      <c r="L131" s="50">
        <v>17.88</v>
      </c>
      <c r="M131" s="50">
        <v>11.67</v>
      </c>
      <c r="N131" s="50">
        <v>16.14</v>
      </c>
      <c r="O131" s="50">
        <v>13.83</v>
      </c>
      <c r="P131" s="50">
        <v>18.38</v>
      </c>
      <c r="Q131" s="62"/>
      <c r="R131" s="52">
        <v>6.3182527301091937</v>
      </c>
      <c r="S131" s="52">
        <v>6.3343108504398771</v>
      </c>
      <c r="T131" s="52">
        <v>6.350550381033031</v>
      </c>
      <c r="U131" s="52">
        <v>6.3492063492063551</v>
      </c>
      <c r="V131" s="52">
        <v>6.3291139240506169</v>
      </c>
      <c r="W131" s="52">
        <v>6.302021403091544</v>
      </c>
      <c r="X131" s="52">
        <v>6.284153005464475</v>
      </c>
      <c r="Y131" s="52">
        <v>6.324110671936765</v>
      </c>
      <c r="Z131" s="52">
        <v>6.3846153846153868</v>
      </c>
      <c r="AA131" s="52">
        <v>6.3657407407407192</v>
      </c>
      <c r="AC131" s="23"/>
      <c r="AD131" s="23"/>
      <c r="AE131" s="23"/>
      <c r="AG131" s="23"/>
      <c r="AI131" s="23"/>
      <c r="AK131" s="23"/>
      <c r="AM131" s="53">
        <v>2.9999999999999997E-4</v>
      </c>
      <c r="AN131" s="53"/>
      <c r="AO131" s="53"/>
    </row>
    <row r="132" spans="2:41" x14ac:dyDescent="0.25">
      <c r="B132" s="59" t="s">
        <v>359</v>
      </c>
      <c r="C132" s="72">
        <v>6033247</v>
      </c>
      <c r="D132" s="72" t="s">
        <v>360</v>
      </c>
      <c r="E132" s="61">
        <v>7896641800733</v>
      </c>
      <c r="F132" s="78" t="s">
        <v>335</v>
      </c>
      <c r="G132" s="50">
        <v>17.12</v>
      </c>
      <c r="H132" s="50">
        <v>22.76</v>
      </c>
      <c r="I132" s="50">
        <v>15.78</v>
      </c>
      <c r="J132" s="50">
        <v>21.04</v>
      </c>
      <c r="K132" s="50">
        <v>16.88</v>
      </c>
      <c r="L132" s="50">
        <v>22.46</v>
      </c>
      <c r="M132" s="50">
        <v>14.66</v>
      </c>
      <c r="N132" s="50">
        <v>20.27</v>
      </c>
      <c r="O132" s="50">
        <v>17.36</v>
      </c>
      <c r="P132" s="50">
        <v>23.08</v>
      </c>
      <c r="Q132" s="62"/>
      <c r="R132" s="52">
        <v>6.3354037267080656</v>
      </c>
      <c r="S132" s="52">
        <v>6.305464736104625</v>
      </c>
      <c r="T132" s="52">
        <v>6.3342318059299174</v>
      </c>
      <c r="U132" s="52">
        <v>6.3163213744315243</v>
      </c>
      <c r="V132" s="52">
        <v>6.3642091997479611</v>
      </c>
      <c r="W132" s="52">
        <v>6.3446969696969688</v>
      </c>
      <c r="X132" s="52">
        <v>6.3089195068890547</v>
      </c>
      <c r="Y132" s="52">
        <v>6.348373557187827</v>
      </c>
      <c r="Z132" s="52">
        <v>6.3074096754439921</v>
      </c>
      <c r="AA132" s="52">
        <v>6.3104560110547965</v>
      </c>
      <c r="AC132" s="23"/>
      <c r="AD132" s="23"/>
      <c r="AE132" s="23"/>
      <c r="AG132" s="23"/>
      <c r="AI132" s="23"/>
      <c r="AK132" s="23"/>
      <c r="AM132" s="53">
        <v>4.0000000000000002E-4</v>
      </c>
      <c r="AN132" s="53"/>
      <c r="AO132" s="53"/>
    </row>
    <row r="133" spans="2:41" x14ac:dyDescent="0.25">
      <c r="B133" s="59"/>
      <c r="C133" s="72">
        <v>6033248</v>
      </c>
      <c r="D133" s="72" t="s">
        <v>361</v>
      </c>
      <c r="E133" s="61">
        <v>7896641800740</v>
      </c>
      <c r="F133" s="78" t="s">
        <v>362</v>
      </c>
      <c r="G133" s="50">
        <v>18.39</v>
      </c>
      <c r="H133" s="50">
        <v>24.46</v>
      </c>
      <c r="I133" s="50">
        <v>16.95</v>
      </c>
      <c r="J133" s="50">
        <v>22.61</v>
      </c>
      <c r="K133" s="50">
        <v>18.13</v>
      </c>
      <c r="L133" s="50">
        <v>24.13</v>
      </c>
      <c r="M133" s="50">
        <v>15.75</v>
      </c>
      <c r="N133" s="50">
        <v>21.78</v>
      </c>
      <c r="O133" s="50">
        <v>18.66</v>
      </c>
      <c r="P133" s="50">
        <v>24.8</v>
      </c>
      <c r="Q133" s="62"/>
      <c r="R133" s="52">
        <v>6.3005780346820757</v>
      </c>
      <c r="S133" s="52">
        <v>6.3478260869565162</v>
      </c>
      <c r="T133" s="52">
        <v>6.3362609786700119</v>
      </c>
      <c r="U133" s="52">
        <v>6.3499529633113809</v>
      </c>
      <c r="V133" s="52">
        <v>6.3343108504398771</v>
      </c>
      <c r="W133" s="52">
        <v>6.3464081092992473</v>
      </c>
      <c r="X133" s="52">
        <v>6.3470627954085046</v>
      </c>
      <c r="Y133" s="52">
        <v>6.34765625</v>
      </c>
      <c r="Z133" s="52">
        <v>6.3854047890536094</v>
      </c>
      <c r="AA133" s="52">
        <v>6.3464837049742755</v>
      </c>
      <c r="AC133" s="23"/>
      <c r="AD133" s="23"/>
      <c r="AE133" s="23"/>
      <c r="AG133" s="23"/>
      <c r="AI133" s="23"/>
      <c r="AK133" s="23"/>
      <c r="AM133" s="53">
        <v>1.5E-3</v>
      </c>
      <c r="AN133" s="53"/>
      <c r="AO133" s="53"/>
    </row>
    <row r="134" spans="2:41" x14ac:dyDescent="0.25">
      <c r="B134" s="59" t="s">
        <v>363</v>
      </c>
      <c r="C134" s="72">
        <v>6033354</v>
      </c>
      <c r="D134" s="72" t="s">
        <v>364</v>
      </c>
      <c r="E134" s="61">
        <v>7896641806360</v>
      </c>
      <c r="F134" s="78" t="s">
        <v>365</v>
      </c>
      <c r="G134" s="50">
        <v>39.14</v>
      </c>
      <c r="H134" s="50">
        <v>52.05</v>
      </c>
      <c r="I134" s="50">
        <v>36.07</v>
      </c>
      <c r="J134" s="50">
        <v>48.11</v>
      </c>
      <c r="K134" s="50">
        <v>38.590000000000003</v>
      </c>
      <c r="L134" s="50">
        <v>51.35</v>
      </c>
      <c r="M134" s="50">
        <v>33.520000000000003</v>
      </c>
      <c r="N134" s="50">
        <v>46.34</v>
      </c>
      <c r="O134" s="50">
        <v>39.700000000000003</v>
      </c>
      <c r="P134" s="50">
        <v>52.77</v>
      </c>
      <c r="Q134" s="51"/>
      <c r="R134" s="52">
        <v>2.7027027027026946</v>
      </c>
      <c r="S134" s="52">
        <v>2.6829749457486685</v>
      </c>
      <c r="T134" s="52">
        <v>2.6757756902931789</v>
      </c>
      <c r="U134" s="52">
        <v>2.6894343649946677</v>
      </c>
      <c r="V134" s="52">
        <v>2.6875997871208313</v>
      </c>
      <c r="W134" s="52">
        <v>2.6794641071785605</v>
      </c>
      <c r="X134" s="52">
        <v>2.6960784313725554</v>
      </c>
      <c r="Y134" s="52">
        <v>2.6811433636162292</v>
      </c>
      <c r="Z134" s="52">
        <v>2.6901189860320898</v>
      </c>
      <c r="AA134" s="52">
        <v>2.6853473438412294</v>
      </c>
      <c r="AC134" s="23"/>
      <c r="AD134" s="23"/>
      <c r="AE134" s="23"/>
      <c r="AG134" s="23"/>
      <c r="AI134" s="23"/>
      <c r="AK134" s="23"/>
      <c r="AM134" s="53"/>
      <c r="AN134" s="53"/>
      <c r="AO134" s="53"/>
    </row>
    <row r="135" spans="2:41" x14ac:dyDescent="0.25">
      <c r="B135" s="59"/>
      <c r="C135" s="71">
        <v>6033357</v>
      </c>
      <c r="D135" s="72" t="s">
        <v>366</v>
      </c>
      <c r="E135" s="61">
        <v>7896641806384</v>
      </c>
      <c r="F135" s="75" t="s">
        <v>367</v>
      </c>
      <c r="G135" s="50">
        <v>14.91</v>
      </c>
      <c r="H135" s="50">
        <v>19.829999999999998</v>
      </c>
      <c r="I135" s="50">
        <v>13.74</v>
      </c>
      <c r="J135" s="50">
        <v>18.329999999999998</v>
      </c>
      <c r="K135" s="50">
        <v>14.7</v>
      </c>
      <c r="L135" s="50">
        <v>19.57</v>
      </c>
      <c r="M135" s="50">
        <v>12.77</v>
      </c>
      <c r="N135" s="50">
        <v>17.66</v>
      </c>
      <c r="O135" s="50">
        <v>15.13</v>
      </c>
      <c r="P135" s="50">
        <v>20.11</v>
      </c>
      <c r="Q135" s="51"/>
      <c r="R135" s="52">
        <v>2.6859504132231535</v>
      </c>
      <c r="S135" s="52">
        <v>2.6397515527950048</v>
      </c>
      <c r="T135" s="52">
        <v>2.6138909634055238</v>
      </c>
      <c r="U135" s="52">
        <v>2.6890756302520913</v>
      </c>
      <c r="V135" s="52">
        <v>2.6536312849162016</v>
      </c>
      <c r="W135" s="52">
        <v>2.7296587926509233</v>
      </c>
      <c r="X135" s="52">
        <v>2.6527331189710566</v>
      </c>
      <c r="Y135" s="52">
        <v>2.6744186046511658</v>
      </c>
      <c r="Z135" s="52">
        <v>2.7155465037338615</v>
      </c>
      <c r="AA135" s="52">
        <v>2.706843718079682</v>
      </c>
      <c r="AC135" s="23"/>
      <c r="AD135" s="23"/>
      <c r="AE135" s="23"/>
      <c r="AG135" s="23"/>
      <c r="AI135" s="23"/>
      <c r="AK135" s="23"/>
      <c r="AM135" s="53"/>
      <c r="AN135" s="53"/>
      <c r="AO135" s="53"/>
    </row>
    <row r="136" spans="2:41" x14ac:dyDescent="0.25">
      <c r="B136" s="59"/>
      <c r="C136" s="72">
        <v>6033358</v>
      </c>
      <c r="D136" s="72" t="s">
        <v>368</v>
      </c>
      <c r="E136" s="61">
        <v>7896641806407</v>
      </c>
      <c r="F136" s="75" t="s">
        <v>369</v>
      </c>
      <c r="G136" s="50">
        <v>44.74</v>
      </c>
      <c r="H136" s="50">
        <v>59.5</v>
      </c>
      <c r="I136" s="50">
        <v>41.23</v>
      </c>
      <c r="J136" s="50">
        <v>54.98</v>
      </c>
      <c r="K136" s="50">
        <v>44.11</v>
      </c>
      <c r="L136" s="50">
        <v>58.7</v>
      </c>
      <c r="M136" s="50">
        <v>38.32</v>
      </c>
      <c r="N136" s="50">
        <v>52.97</v>
      </c>
      <c r="O136" s="50">
        <v>45.38</v>
      </c>
      <c r="P136" s="50">
        <v>60.32</v>
      </c>
      <c r="Q136" s="51"/>
      <c r="R136" s="52">
        <v>2.7089072543617903</v>
      </c>
      <c r="S136" s="52">
        <v>2.7101674434662613</v>
      </c>
      <c r="T136" s="52">
        <v>2.6899128268991177</v>
      </c>
      <c r="U136" s="52">
        <v>2.6895778856929269</v>
      </c>
      <c r="V136" s="52">
        <v>2.7008149010477212</v>
      </c>
      <c r="W136" s="52">
        <v>2.7121609798775239</v>
      </c>
      <c r="X136" s="52">
        <v>2.7070490485124594</v>
      </c>
      <c r="Y136" s="52">
        <v>2.7147566414582229</v>
      </c>
      <c r="Z136" s="52">
        <v>2.6929169495361123</v>
      </c>
      <c r="AA136" s="52">
        <v>2.6898195437521082</v>
      </c>
      <c r="AC136" s="23"/>
      <c r="AD136" s="23"/>
      <c r="AE136" s="23"/>
      <c r="AG136" s="23"/>
      <c r="AI136" s="23"/>
      <c r="AK136" s="23"/>
      <c r="AM136" s="53"/>
      <c r="AN136" s="53"/>
      <c r="AO136" s="53"/>
    </row>
    <row r="137" spans="2:41" x14ac:dyDescent="0.25">
      <c r="B137" s="59"/>
      <c r="C137" s="72">
        <v>6033360</v>
      </c>
      <c r="D137" s="72" t="s">
        <v>370</v>
      </c>
      <c r="E137" s="61">
        <v>7896641806414</v>
      </c>
      <c r="F137" s="75" t="s">
        <v>371</v>
      </c>
      <c r="G137" s="50">
        <v>81.3</v>
      </c>
      <c r="H137" s="50">
        <v>108.12</v>
      </c>
      <c r="I137" s="50">
        <v>74.930000000000007</v>
      </c>
      <c r="J137" s="50">
        <v>99.92</v>
      </c>
      <c r="K137" s="50">
        <v>80.16</v>
      </c>
      <c r="L137" s="50">
        <v>106.67</v>
      </c>
      <c r="M137" s="50">
        <v>69.63</v>
      </c>
      <c r="N137" s="50">
        <v>96.25</v>
      </c>
      <c r="O137" s="50">
        <v>82.47</v>
      </c>
      <c r="P137" s="50">
        <v>109.62</v>
      </c>
      <c r="Q137" s="51"/>
      <c r="R137" s="52">
        <v>2.7033855482566906</v>
      </c>
      <c r="S137" s="52">
        <v>2.69756838905775</v>
      </c>
      <c r="T137" s="52">
        <v>2.7001096491228225</v>
      </c>
      <c r="U137" s="52">
        <v>2.6927029804727738</v>
      </c>
      <c r="V137" s="52">
        <v>2.7033952594490671</v>
      </c>
      <c r="W137" s="52">
        <v>2.7055651839014132</v>
      </c>
      <c r="X137" s="52">
        <v>2.699115044247776</v>
      </c>
      <c r="Y137" s="52">
        <v>2.6885735623599629</v>
      </c>
      <c r="Z137" s="52">
        <v>2.7023661270236516</v>
      </c>
      <c r="AA137" s="52">
        <v>2.6981450252951333</v>
      </c>
      <c r="AC137" s="23"/>
      <c r="AD137" s="23"/>
      <c r="AE137" s="23"/>
      <c r="AG137" s="23"/>
      <c r="AI137" s="23"/>
      <c r="AK137" s="23"/>
      <c r="AM137" s="53"/>
      <c r="AN137" s="53"/>
      <c r="AO137" s="53"/>
    </row>
    <row r="138" spans="2:41" ht="13.5" customHeight="1" x14ac:dyDescent="0.25">
      <c r="B138" s="96" t="s">
        <v>372</v>
      </c>
      <c r="C138" s="125">
        <v>6019647</v>
      </c>
      <c r="D138" s="125" t="s">
        <v>373</v>
      </c>
      <c r="E138" s="61">
        <v>7896641806520</v>
      </c>
      <c r="F138" s="126" t="s">
        <v>374</v>
      </c>
      <c r="G138" s="50">
        <v>887.45</v>
      </c>
      <c r="H138" s="127">
        <v>1180.28</v>
      </c>
      <c r="I138" s="50">
        <v>817.96</v>
      </c>
      <c r="J138" s="127">
        <v>1090.76</v>
      </c>
      <c r="K138" s="50">
        <v>875.03</v>
      </c>
      <c r="L138" s="127">
        <v>1164.3699999999999</v>
      </c>
      <c r="M138" s="50">
        <v>760.1</v>
      </c>
      <c r="N138" s="127">
        <v>1050.73</v>
      </c>
      <c r="O138" s="50">
        <v>900.23</v>
      </c>
      <c r="P138" s="127">
        <v>1196.6400000000001</v>
      </c>
      <c r="Q138" s="51"/>
      <c r="R138" s="52">
        <v>2.6998565014118441</v>
      </c>
      <c r="S138" s="52">
        <v>2.7000217533173867</v>
      </c>
      <c r="T138" s="52">
        <v>2.6994450443211093</v>
      </c>
      <c r="U138" s="52">
        <v>2.6993945899123446</v>
      </c>
      <c r="V138" s="52">
        <v>2.6994354658873618</v>
      </c>
      <c r="W138" s="52">
        <v>2.698960106547176</v>
      </c>
      <c r="X138" s="52">
        <v>2.6995622331513687</v>
      </c>
      <c r="Y138" s="52">
        <v>2.6996119674326309</v>
      </c>
      <c r="Z138" s="52">
        <v>2.6991569412596874</v>
      </c>
      <c r="AA138" s="52">
        <v>2.7000120153109322</v>
      </c>
      <c r="AC138" s="23"/>
      <c r="AD138" s="23"/>
      <c r="AE138" s="23"/>
      <c r="AG138" s="23"/>
      <c r="AI138" s="23"/>
      <c r="AK138" s="23"/>
      <c r="AM138" s="53"/>
      <c r="AN138" s="53"/>
      <c r="AO138" s="53"/>
    </row>
    <row r="139" spans="2:41" ht="13.5" customHeight="1" x14ac:dyDescent="0.25">
      <c r="B139" s="59" t="s">
        <v>375</v>
      </c>
      <c r="C139" s="128">
        <v>6033328</v>
      </c>
      <c r="D139" s="125" t="s">
        <v>376</v>
      </c>
      <c r="E139" s="61">
        <v>7896641805769</v>
      </c>
      <c r="F139" s="75" t="s">
        <v>377</v>
      </c>
      <c r="G139" s="50">
        <v>9.9</v>
      </c>
      <c r="H139" s="50">
        <v>13.17</v>
      </c>
      <c r="I139" s="50">
        <v>9.1199999999999992</v>
      </c>
      <c r="J139" s="50">
        <v>12.17</v>
      </c>
      <c r="K139" s="50">
        <v>9.76</v>
      </c>
      <c r="L139" s="50">
        <v>12.99</v>
      </c>
      <c r="M139" s="50">
        <v>8.48</v>
      </c>
      <c r="N139" s="50">
        <v>11.72</v>
      </c>
      <c r="O139" s="50">
        <v>10.039999999999999</v>
      </c>
      <c r="P139" s="50">
        <v>13.35</v>
      </c>
      <c r="Q139" s="51"/>
      <c r="R139" s="52">
        <v>2.6970954356846448</v>
      </c>
      <c r="S139" s="52">
        <v>2.8103044496487115</v>
      </c>
      <c r="T139" s="52">
        <v>2.7027027027026804</v>
      </c>
      <c r="U139" s="52">
        <v>2.7871621621621756</v>
      </c>
      <c r="V139" s="52">
        <v>2.7368421052631504</v>
      </c>
      <c r="W139" s="52">
        <v>2.76898734177216</v>
      </c>
      <c r="X139" s="52">
        <v>2.7878787878787818</v>
      </c>
      <c r="Y139" s="52">
        <v>2.7169149868536522</v>
      </c>
      <c r="Z139" s="52">
        <v>2.7635619242579281</v>
      </c>
      <c r="AA139" s="52">
        <v>2.7713625866050791</v>
      </c>
      <c r="AC139" s="23"/>
      <c r="AD139" s="23"/>
      <c r="AE139" s="23"/>
      <c r="AG139" s="23"/>
      <c r="AI139" s="23"/>
      <c r="AK139" s="23"/>
      <c r="AM139" s="53"/>
      <c r="AN139" s="53"/>
      <c r="AO139" s="53"/>
    </row>
    <row r="140" spans="2:41" x14ac:dyDescent="0.25">
      <c r="B140" s="59"/>
      <c r="C140" s="70">
        <v>6033230</v>
      </c>
      <c r="D140" s="72" t="s">
        <v>378</v>
      </c>
      <c r="E140" s="61">
        <v>7896641800221</v>
      </c>
      <c r="F140" s="78" t="s">
        <v>379</v>
      </c>
      <c r="G140" s="50">
        <v>21.74</v>
      </c>
      <c r="H140" s="50">
        <v>28.92</v>
      </c>
      <c r="I140" s="50">
        <v>20.04</v>
      </c>
      <c r="J140" s="50">
        <v>26.72</v>
      </c>
      <c r="K140" s="50">
        <v>21.44</v>
      </c>
      <c r="L140" s="50">
        <v>28.53</v>
      </c>
      <c r="M140" s="50">
        <v>18.62</v>
      </c>
      <c r="N140" s="50">
        <v>25.74</v>
      </c>
      <c r="O140" s="50">
        <v>22.06</v>
      </c>
      <c r="P140" s="50">
        <v>29.32</v>
      </c>
      <c r="Q140" s="51"/>
      <c r="R140" s="52">
        <v>2.6924893717524583</v>
      </c>
      <c r="S140" s="52">
        <v>2.7353463587921993</v>
      </c>
      <c r="T140" s="52">
        <v>2.716555612506383</v>
      </c>
      <c r="U140" s="52">
        <v>2.6902382782475058</v>
      </c>
      <c r="V140" s="52">
        <v>2.7311931001437557</v>
      </c>
      <c r="W140" s="52">
        <v>2.7367662945624716</v>
      </c>
      <c r="X140" s="52">
        <v>2.7027027027027231</v>
      </c>
      <c r="Y140" s="52">
        <v>2.7134876296887427</v>
      </c>
      <c r="Z140" s="52">
        <v>2.7480204937121613</v>
      </c>
      <c r="AA140" s="52">
        <v>2.7330063069376536</v>
      </c>
      <c r="AC140" s="23"/>
      <c r="AD140" s="23"/>
      <c r="AE140" s="23"/>
      <c r="AG140" s="23"/>
      <c r="AI140" s="23"/>
      <c r="AK140" s="23"/>
      <c r="AM140" s="53">
        <v>0</v>
      </c>
      <c r="AN140" s="53"/>
      <c r="AO140" s="53"/>
    </row>
    <row r="141" spans="2:41" x14ac:dyDescent="0.25">
      <c r="B141" s="59"/>
      <c r="C141" s="60">
        <v>6033329</v>
      </c>
      <c r="D141" s="60" t="s">
        <v>380</v>
      </c>
      <c r="E141" s="124">
        <v>7896641805776</v>
      </c>
      <c r="F141" s="75" t="s">
        <v>381</v>
      </c>
      <c r="G141" s="50">
        <v>29.71</v>
      </c>
      <c r="H141" s="50">
        <v>39.51</v>
      </c>
      <c r="I141" s="50">
        <v>27.38</v>
      </c>
      <c r="J141" s="50">
        <v>36.520000000000003</v>
      </c>
      <c r="K141" s="50">
        <v>29.3</v>
      </c>
      <c r="L141" s="50">
        <v>38.979999999999997</v>
      </c>
      <c r="M141" s="50">
        <v>25.45</v>
      </c>
      <c r="N141" s="50">
        <v>35.18</v>
      </c>
      <c r="O141" s="50">
        <v>30.14</v>
      </c>
      <c r="P141" s="50">
        <v>40.06</v>
      </c>
      <c r="Q141" s="51"/>
      <c r="R141" s="52">
        <v>2.6961631524369238</v>
      </c>
      <c r="S141" s="52">
        <v>2.7034052508448099</v>
      </c>
      <c r="T141" s="52">
        <v>2.7006751687922019</v>
      </c>
      <c r="U141" s="52">
        <v>2.7285513361462961</v>
      </c>
      <c r="V141" s="52">
        <v>2.7349228611500678</v>
      </c>
      <c r="W141" s="52">
        <v>2.7140974967061737</v>
      </c>
      <c r="X141" s="52">
        <v>2.7037933817594819</v>
      </c>
      <c r="Y141" s="52">
        <v>2.7153284671532845</v>
      </c>
      <c r="Z141" s="52">
        <v>2.7266530334014902</v>
      </c>
      <c r="AA141" s="52">
        <v>2.6916175339656547</v>
      </c>
      <c r="AC141" s="23"/>
      <c r="AD141" s="23"/>
      <c r="AE141" s="23"/>
      <c r="AG141" s="23"/>
      <c r="AI141" s="23"/>
      <c r="AK141" s="23"/>
      <c r="AM141" s="112">
        <v>2.2100000000000002E-2</v>
      </c>
      <c r="AN141" s="53"/>
      <c r="AO141" s="53"/>
    </row>
    <row r="142" spans="2:41" x14ac:dyDescent="0.25">
      <c r="B142" s="59"/>
      <c r="C142" s="72">
        <v>6033274</v>
      </c>
      <c r="D142" s="72" t="s">
        <v>382</v>
      </c>
      <c r="E142" s="61">
        <v>7896641802782</v>
      </c>
      <c r="F142" s="75" t="s">
        <v>383</v>
      </c>
      <c r="G142" s="50">
        <v>53.67</v>
      </c>
      <c r="H142" s="50">
        <v>71.38</v>
      </c>
      <c r="I142" s="50">
        <v>49.47</v>
      </c>
      <c r="J142" s="50">
        <v>65.97</v>
      </c>
      <c r="K142" s="50">
        <v>52.92</v>
      </c>
      <c r="L142" s="50">
        <v>70.42</v>
      </c>
      <c r="M142" s="50">
        <v>45.97</v>
      </c>
      <c r="N142" s="50">
        <v>63.55</v>
      </c>
      <c r="O142" s="50">
        <v>54.44</v>
      </c>
      <c r="P142" s="50">
        <v>72.37</v>
      </c>
      <c r="Q142" s="51"/>
      <c r="R142" s="52">
        <v>2.6980482204362914</v>
      </c>
      <c r="S142" s="52">
        <v>2.7050359712230261</v>
      </c>
      <c r="T142" s="52">
        <v>2.6987751712684229</v>
      </c>
      <c r="U142" s="52">
        <v>2.7090144792153268</v>
      </c>
      <c r="V142" s="52">
        <v>2.6974577915777331</v>
      </c>
      <c r="W142" s="52">
        <v>2.6979728744348961</v>
      </c>
      <c r="X142" s="52">
        <v>2.7033065236818743</v>
      </c>
      <c r="Y142" s="52">
        <v>2.7153709390657781</v>
      </c>
      <c r="Z142" s="52">
        <v>2.6976042256177948</v>
      </c>
      <c r="AA142" s="52">
        <v>2.6961827728111416</v>
      </c>
      <c r="AC142" s="23"/>
      <c r="AD142" s="23"/>
      <c r="AE142" s="23"/>
      <c r="AG142" s="23"/>
      <c r="AI142" s="23"/>
      <c r="AK142" s="23"/>
      <c r="AM142" s="53">
        <v>1.8800000000000001E-2</v>
      </c>
      <c r="AN142" s="53"/>
      <c r="AO142" s="53"/>
    </row>
    <row r="143" spans="2:41" x14ac:dyDescent="0.25">
      <c r="B143" s="69" t="s">
        <v>384</v>
      </c>
      <c r="C143" s="72">
        <v>6033305</v>
      </c>
      <c r="D143" s="72" t="s">
        <v>385</v>
      </c>
      <c r="E143" s="61">
        <v>7896641800245</v>
      </c>
      <c r="F143" s="97" t="s">
        <v>386</v>
      </c>
      <c r="G143" s="50">
        <v>3.92</v>
      </c>
      <c r="H143" s="50">
        <v>5.22</v>
      </c>
      <c r="I143" s="50">
        <v>3.62</v>
      </c>
      <c r="J143" s="50">
        <v>4.82</v>
      </c>
      <c r="K143" s="50">
        <v>3.87</v>
      </c>
      <c r="L143" s="50">
        <v>5.15</v>
      </c>
      <c r="M143" s="50">
        <v>3.36</v>
      </c>
      <c r="N143" s="50">
        <v>4.6399999999999997</v>
      </c>
      <c r="O143" s="50">
        <v>3.98</v>
      </c>
      <c r="P143" s="50">
        <v>5.29</v>
      </c>
      <c r="Q143" s="51"/>
      <c r="R143" s="52">
        <v>2.6178010471204232</v>
      </c>
      <c r="S143" s="52">
        <v>2.7559055118110223</v>
      </c>
      <c r="T143" s="52">
        <v>2.8409090909090793</v>
      </c>
      <c r="U143" s="52">
        <v>2.5531914893617085</v>
      </c>
      <c r="V143" s="52">
        <v>2.6525198938992105</v>
      </c>
      <c r="W143" s="52">
        <v>2.7944111776447187</v>
      </c>
      <c r="X143" s="52">
        <v>2.7522935779816606</v>
      </c>
      <c r="Y143" s="52">
        <v>2.6548672566371749</v>
      </c>
      <c r="Z143" s="52">
        <v>2.5773195876288781</v>
      </c>
      <c r="AA143" s="52">
        <v>2.7184466019417357</v>
      </c>
      <c r="AC143" s="23"/>
      <c r="AD143" s="23"/>
      <c r="AE143" s="23"/>
      <c r="AG143" s="23"/>
      <c r="AI143" s="23"/>
      <c r="AK143" s="23"/>
      <c r="AM143" s="53">
        <v>7.9000000000000008E-3</v>
      </c>
      <c r="AN143" s="53"/>
      <c r="AO143" s="53"/>
    </row>
    <row r="144" spans="2:41" x14ac:dyDescent="0.25">
      <c r="B144" s="69"/>
      <c r="C144" s="72">
        <v>6033330</v>
      </c>
      <c r="D144" s="72"/>
      <c r="E144" s="61">
        <v>7896641808647</v>
      </c>
      <c r="F144" s="78" t="s">
        <v>387</v>
      </c>
      <c r="G144" s="50">
        <v>5.5</v>
      </c>
      <c r="H144" s="50">
        <v>7.32</v>
      </c>
      <c r="I144" s="50">
        <v>5.07</v>
      </c>
      <c r="J144" s="50">
        <v>6.76</v>
      </c>
      <c r="K144" s="50">
        <v>5.43</v>
      </c>
      <c r="L144" s="50">
        <v>7.22</v>
      </c>
      <c r="M144" s="50">
        <v>4.71</v>
      </c>
      <c r="N144" s="50">
        <v>6.52</v>
      </c>
      <c r="O144" s="50">
        <v>5.58</v>
      </c>
      <c r="P144" s="50">
        <v>7.42</v>
      </c>
      <c r="Q144" s="51"/>
      <c r="R144" s="52">
        <v>2.6119402985074629</v>
      </c>
      <c r="S144" s="52">
        <v>2.8089887640449405</v>
      </c>
      <c r="T144" s="52">
        <v>2.6315789473684248</v>
      </c>
      <c r="U144" s="52">
        <v>2.7355623100303887</v>
      </c>
      <c r="V144" s="52">
        <v>2.8409090909090793</v>
      </c>
      <c r="W144" s="52">
        <v>2.7027027027026946</v>
      </c>
      <c r="X144" s="52">
        <v>2.6143790849673394</v>
      </c>
      <c r="Y144" s="52">
        <v>2.8391167192429094</v>
      </c>
      <c r="Z144" s="52">
        <v>2.7624309392265189</v>
      </c>
      <c r="AA144" s="52">
        <v>2.770083102493075</v>
      </c>
      <c r="AC144" s="23"/>
      <c r="AD144" s="23"/>
      <c r="AE144" s="23"/>
      <c r="AG144" s="23"/>
      <c r="AI144" s="23"/>
      <c r="AK144" s="23"/>
      <c r="AM144" s="53"/>
      <c r="AN144" s="53"/>
      <c r="AO144" s="53"/>
    </row>
    <row r="145" spans="2:41" x14ac:dyDescent="0.25">
      <c r="B145" s="59"/>
      <c r="C145" s="72">
        <v>6033306</v>
      </c>
      <c r="D145" s="72" t="s">
        <v>388</v>
      </c>
      <c r="E145" s="61">
        <v>7896641800252</v>
      </c>
      <c r="F145" s="75" t="s">
        <v>389</v>
      </c>
      <c r="G145" s="50">
        <v>17.09</v>
      </c>
      <c r="H145" s="50">
        <v>22.73</v>
      </c>
      <c r="I145" s="50">
        <v>15.75</v>
      </c>
      <c r="J145" s="50">
        <v>21</v>
      </c>
      <c r="K145" s="50">
        <v>16.850000000000001</v>
      </c>
      <c r="L145" s="50">
        <v>22.42</v>
      </c>
      <c r="M145" s="50">
        <v>14.64</v>
      </c>
      <c r="N145" s="50">
        <v>20.23</v>
      </c>
      <c r="O145" s="50">
        <v>17.34</v>
      </c>
      <c r="P145" s="50">
        <v>23.04</v>
      </c>
      <c r="Q145" s="51"/>
      <c r="R145" s="52">
        <v>2.7043269230769198</v>
      </c>
      <c r="S145" s="52">
        <v>2.7112516945323222</v>
      </c>
      <c r="T145" s="52">
        <v>2.6727509778357188</v>
      </c>
      <c r="U145" s="52">
        <v>2.6894865525672458</v>
      </c>
      <c r="V145" s="52">
        <v>2.6812918951858649</v>
      </c>
      <c r="W145" s="52">
        <v>2.7027027027027231</v>
      </c>
      <c r="X145" s="52">
        <v>2.7368421052631646</v>
      </c>
      <c r="Y145" s="52">
        <v>2.6903553299492273</v>
      </c>
      <c r="Z145" s="52">
        <v>2.7251184834123308</v>
      </c>
      <c r="AA145" s="52">
        <v>2.7195720017833196</v>
      </c>
      <c r="AC145" s="23"/>
      <c r="AD145" s="23"/>
      <c r="AE145" s="23"/>
      <c r="AG145" s="23"/>
      <c r="AI145" s="23"/>
      <c r="AK145" s="23"/>
      <c r="AM145" s="53">
        <v>7.0000000000000001E-3</v>
      </c>
      <c r="AN145" s="53"/>
      <c r="AO145" s="53"/>
    </row>
    <row r="146" spans="2:41" x14ac:dyDescent="0.25">
      <c r="B146" s="59"/>
      <c r="C146" s="72"/>
      <c r="D146" s="72"/>
      <c r="E146" s="129"/>
      <c r="F146" s="75" t="s">
        <v>265</v>
      </c>
      <c r="G146" s="130"/>
      <c r="H146" s="100">
        <f>H145/10</f>
        <v>2.2730000000000001</v>
      </c>
      <c r="I146" s="130"/>
      <c r="J146" s="100">
        <f>J145/10</f>
        <v>2.1</v>
      </c>
      <c r="K146" s="130"/>
      <c r="L146" s="100">
        <f>L145/10</f>
        <v>2.242</v>
      </c>
      <c r="M146" s="130"/>
      <c r="N146" s="100">
        <f>N145/10</f>
        <v>2.0230000000000001</v>
      </c>
      <c r="O146" s="130"/>
      <c r="P146" s="100">
        <f>P145/10</f>
        <v>2.3039999999999998</v>
      </c>
      <c r="Q146" s="51"/>
      <c r="R146" s="52"/>
      <c r="S146" s="52">
        <v>2.711251694532308</v>
      </c>
      <c r="T146" s="52"/>
      <c r="U146" s="52">
        <v>2.6894865525672458</v>
      </c>
      <c r="V146" s="52"/>
      <c r="W146" s="52">
        <v>2.7027027027027231</v>
      </c>
      <c r="X146" s="52"/>
      <c r="Y146" s="52">
        <v>2.6903553299492557</v>
      </c>
      <c r="Z146" s="52"/>
      <c r="AA146" s="52">
        <v>2.7195720017833196</v>
      </c>
      <c r="AC146" s="23"/>
      <c r="AD146" s="23"/>
      <c r="AE146" s="23"/>
      <c r="AG146" s="23"/>
      <c r="AI146" s="23"/>
      <c r="AK146" s="23"/>
      <c r="AM146" s="53"/>
      <c r="AN146" s="53"/>
      <c r="AO146" s="53"/>
    </row>
    <row r="147" spans="2:41" x14ac:dyDescent="0.25">
      <c r="B147" s="59" t="s">
        <v>390</v>
      </c>
      <c r="C147" s="74">
        <v>6033304</v>
      </c>
      <c r="D147" s="74" t="s">
        <v>391</v>
      </c>
      <c r="E147" s="61">
        <v>7896641804441</v>
      </c>
      <c r="F147" s="78" t="s">
        <v>392</v>
      </c>
      <c r="G147" s="50">
        <v>6.37</v>
      </c>
      <c r="H147" s="50">
        <v>8.4700000000000006</v>
      </c>
      <c r="I147" s="50">
        <v>5.87</v>
      </c>
      <c r="J147" s="50">
        <v>7.83</v>
      </c>
      <c r="K147" s="50">
        <v>6.28</v>
      </c>
      <c r="L147" s="50">
        <v>8.35</v>
      </c>
      <c r="M147" s="50">
        <v>5.45</v>
      </c>
      <c r="N147" s="50">
        <v>7.54</v>
      </c>
      <c r="O147" s="50">
        <v>6.46</v>
      </c>
      <c r="P147" s="50">
        <v>8.59</v>
      </c>
      <c r="Q147" s="51"/>
      <c r="R147" s="52">
        <v>2.7419354838709609</v>
      </c>
      <c r="S147" s="52">
        <v>2.6666666666666856</v>
      </c>
      <c r="T147" s="52">
        <v>2.6223776223776269</v>
      </c>
      <c r="U147" s="52">
        <v>2.6212319790301422</v>
      </c>
      <c r="V147" s="52">
        <v>2.6143790849673394</v>
      </c>
      <c r="W147" s="52">
        <v>2.579852579852556</v>
      </c>
      <c r="X147" s="52">
        <v>2.6365348399246784</v>
      </c>
      <c r="Y147" s="52">
        <v>2.5850340136054513</v>
      </c>
      <c r="Z147" s="52">
        <v>2.7027027027026946</v>
      </c>
      <c r="AA147" s="52">
        <v>2.62843488649942</v>
      </c>
      <c r="AC147" s="23"/>
      <c r="AD147" s="23"/>
      <c r="AE147" s="23"/>
      <c r="AG147" s="23"/>
      <c r="AI147" s="23"/>
      <c r="AK147" s="23"/>
      <c r="AM147" s="53">
        <v>2E-3</v>
      </c>
      <c r="AN147" s="53"/>
      <c r="AO147" s="53"/>
    </row>
    <row r="148" spans="2:41" x14ac:dyDescent="0.25">
      <c r="B148" s="59"/>
      <c r="C148" s="72">
        <v>6033303</v>
      </c>
      <c r="D148" s="72" t="s">
        <v>393</v>
      </c>
      <c r="E148" s="61">
        <v>7896641800788</v>
      </c>
      <c r="F148" s="78" t="s">
        <v>394</v>
      </c>
      <c r="G148" s="50">
        <v>18.62</v>
      </c>
      <c r="H148" s="50">
        <v>24.76</v>
      </c>
      <c r="I148" s="50">
        <v>17.16</v>
      </c>
      <c r="J148" s="50">
        <v>22.89</v>
      </c>
      <c r="K148" s="50">
        <v>18.36</v>
      </c>
      <c r="L148" s="50">
        <v>24.43</v>
      </c>
      <c r="M148" s="50">
        <v>15.95</v>
      </c>
      <c r="N148" s="50">
        <v>22.05</v>
      </c>
      <c r="O148" s="50">
        <v>18.89</v>
      </c>
      <c r="P148" s="50">
        <v>25.11</v>
      </c>
      <c r="Q148" s="51"/>
      <c r="R148" s="52">
        <v>2.7027027027027231</v>
      </c>
      <c r="S148" s="52">
        <v>2.6533996683250507</v>
      </c>
      <c r="T148" s="52">
        <v>2.6929982046678589</v>
      </c>
      <c r="U148" s="52">
        <v>2.6917900403768442</v>
      </c>
      <c r="V148" s="52">
        <v>2.6845637583892596</v>
      </c>
      <c r="W148" s="52">
        <v>2.6902059688944888</v>
      </c>
      <c r="X148" s="52">
        <v>2.7044430135222228</v>
      </c>
      <c r="Y148" s="52">
        <v>2.7014438751746752</v>
      </c>
      <c r="Z148" s="52">
        <v>2.6630434782608745</v>
      </c>
      <c r="AA148" s="52">
        <v>2.6993865030674868</v>
      </c>
      <c r="AC148" s="23"/>
      <c r="AD148" s="23"/>
      <c r="AE148" s="23"/>
      <c r="AG148" s="23"/>
      <c r="AI148" s="23"/>
      <c r="AK148" s="23"/>
      <c r="AM148" s="53">
        <v>3.8E-3</v>
      </c>
      <c r="AN148" s="53"/>
      <c r="AO148" s="53"/>
    </row>
    <row r="149" spans="2:41" x14ac:dyDescent="0.25">
      <c r="B149" s="59"/>
      <c r="C149" s="72">
        <v>6033307</v>
      </c>
      <c r="D149" s="72" t="s">
        <v>395</v>
      </c>
      <c r="E149" s="61">
        <v>7896641804472</v>
      </c>
      <c r="F149" s="69" t="s">
        <v>396</v>
      </c>
      <c r="G149" s="50">
        <v>93.07</v>
      </c>
      <c r="H149" s="50">
        <v>123.78</v>
      </c>
      <c r="I149" s="50">
        <v>85.78</v>
      </c>
      <c r="J149" s="50">
        <v>114.39</v>
      </c>
      <c r="K149" s="50">
        <v>91.76</v>
      </c>
      <c r="L149" s="50">
        <v>122.11</v>
      </c>
      <c r="M149" s="50">
        <v>79.709999999999994</v>
      </c>
      <c r="N149" s="50">
        <v>110.19</v>
      </c>
      <c r="O149" s="50">
        <v>94.41</v>
      </c>
      <c r="P149" s="50">
        <v>125.49</v>
      </c>
      <c r="Q149" s="51"/>
      <c r="R149" s="52">
        <v>2.7035974398587257</v>
      </c>
      <c r="S149" s="52">
        <v>2.7049452373050258</v>
      </c>
      <c r="T149" s="52">
        <v>2.6936430025140652</v>
      </c>
      <c r="U149" s="52">
        <v>2.7024600466870226</v>
      </c>
      <c r="V149" s="52">
        <v>2.6972579742585481</v>
      </c>
      <c r="W149" s="52">
        <v>2.6997476871320316</v>
      </c>
      <c r="X149" s="52">
        <v>2.6926049987116727</v>
      </c>
      <c r="Y149" s="52">
        <v>2.6933830382106265</v>
      </c>
      <c r="Z149" s="52">
        <v>2.6977047753725429</v>
      </c>
      <c r="AA149" s="52">
        <v>2.7007120058924556</v>
      </c>
      <c r="AC149" s="23"/>
      <c r="AD149" s="23"/>
      <c r="AE149" s="23"/>
      <c r="AG149" s="23"/>
      <c r="AI149" s="23"/>
      <c r="AK149" s="23"/>
      <c r="AM149" s="53">
        <v>2.8999999999999998E-3</v>
      </c>
      <c r="AN149" s="53"/>
      <c r="AO149" s="53"/>
    </row>
    <row r="150" spans="2:41" x14ac:dyDescent="0.25">
      <c r="B150" s="59"/>
      <c r="C150" s="72"/>
      <c r="D150" s="72"/>
      <c r="E150" s="129"/>
      <c r="F150" s="75" t="s">
        <v>265</v>
      </c>
      <c r="G150" s="50"/>
      <c r="H150" s="100">
        <f>H149/60</f>
        <v>2.0630000000000002</v>
      </c>
      <c r="I150" s="50"/>
      <c r="J150" s="100">
        <f>J149/60</f>
        <v>1.9065000000000001</v>
      </c>
      <c r="K150" s="50"/>
      <c r="L150" s="100">
        <f>L149/60</f>
        <v>2.0351666666666666</v>
      </c>
      <c r="M150" s="50"/>
      <c r="N150" s="100">
        <f>N149/60</f>
        <v>1.8365</v>
      </c>
      <c r="O150" s="50"/>
      <c r="P150" s="100">
        <f>P149/60</f>
        <v>2.0914999999999999</v>
      </c>
      <c r="Q150" s="51"/>
      <c r="R150" s="52"/>
      <c r="S150" s="52">
        <v>2.7049452373050258</v>
      </c>
      <c r="T150" s="52"/>
      <c r="U150" s="52">
        <v>2.7024600466870368</v>
      </c>
      <c r="V150" s="52"/>
      <c r="W150" s="52">
        <v>2.6997476871320316</v>
      </c>
      <c r="X150" s="52"/>
      <c r="Y150" s="52">
        <v>2.6933830382106265</v>
      </c>
      <c r="Z150" s="52"/>
      <c r="AA150" s="52">
        <v>2.7007120058924841</v>
      </c>
      <c r="AC150" s="23"/>
      <c r="AD150" s="23"/>
      <c r="AE150" s="23"/>
      <c r="AG150" s="23"/>
      <c r="AI150" s="23"/>
      <c r="AK150" s="23"/>
      <c r="AM150" s="53"/>
      <c r="AN150" s="53"/>
      <c r="AO150" s="53"/>
    </row>
    <row r="151" spans="2:41" x14ac:dyDescent="0.25">
      <c r="B151" s="131"/>
      <c r="C151" s="132"/>
      <c r="D151" s="132"/>
      <c r="E151" s="132"/>
      <c r="F151" s="132"/>
      <c r="G151" s="132"/>
      <c r="H151" s="132"/>
      <c r="I151" s="132"/>
      <c r="J151" s="132"/>
      <c r="K151" s="133"/>
      <c r="L151" s="133"/>
      <c r="M151" s="133"/>
      <c r="N151" s="133"/>
      <c r="O151" s="133"/>
      <c r="P151" s="134"/>
      <c r="Q151" s="84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C151" s="23"/>
      <c r="AD151" s="23"/>
      <c r="AE151" s="23"/>
      <c r="AG151" s="23"/>
      <c r="AI151" s="23"/>
      <c r="AK151" s="23"/>
      <c r="AM151" s="53"/>
      <c r="AN151" s="53"/>
    </row>
    <row r="152" spans="2:41" x14ac:dyDescent="0.25">
      <c r="B152" s="39"/>
      <c r="C152" s="13"/>
      <c r="D152" s="13"/>
      <c r="E152" s="13"/>
      <c r="F152" s="13"/>
      <c r="G152" s="13"/>
      <c r="H152" s="13"/>
      <c r="I152" s="13"/>
      <c r="J152" s="13"/>
      <c r="K152" s="135"/>
      <c r="L152" s="135"/>
      <c r="M152" s="135"/>
      <c r="N152" s="135"/>
      <c r="O152" s="135"/>
      <c r="P152" s="136"/>
      <c r="Q152" s="84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C152" s="23"/>
      <c r="AD152" s="23"/>
      <c r="AE152" s="23"/>
      <c r="AG152" s="23"/>
      <c r="AI152" s="23"/>
      <c r="AK152" s="23"/>
      <c r="AM152" s="53"/>
      <c r="AN152" s="53"/>
    </row>
    <row r="153" spans="2:41" x14ac:dyDescent="0.25">
      <c r="B153" s="39"/>
      <c r="C153" s="13"/>
      <c r="D153" s="13"/>
      <c r="E153" s="13"/>
      <c r="F153" s="13"/>
      <c r="G153" s="13"/>
      <c r="H153" s="13"/>
      <c r="I153" s="13"/>
      <c r="J153" s="13"/>
      <c r="K153" s="135"/>
      <c r="L153" s="135"/>
      <c r="M153" s="135"/>
      <c r="N153" s="135"/>
      <c r="O153" s="135"/>
      <c r="P153" s="136"/>
      <c r="Q153" s="84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C153" s="23"/>
      <c r="AD153" s="23"/>
      <c r="AE153" s="23"/>
      <c r="AG153" s="23"/>
      <c r="AI153" s="23"/>
      <c r="AK153" s="23"/>
      <c r="AM153" s="53"/>
      <c r="AN153" s="53"/>
    </row>
    <row r="154" spans="2:41" x14ac:dyDescent="0.25">
      <c r="B154" s="39"/>
      <c r="C154" s="13"/>
      <c r="D154" s="13"/>
      <c r="E154" s="13"/>
      <c r="F154" s="13"/>
      <c r="G154" s="13"/>
      <c r="H154" s="13"/>
      <c r="I154" s="13"/>
      <c r="J154" s="13"/>
      <c r="K154" s="135"/>
      <c r="L154" s="135"/>
      <c r="M154" s="135"/>
      <c r="N154" s="135"/>
      <c r="O154" s="135"/>
      <c r="P154" s="136"/>
      <c r="Q154" s="84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C154" s="23"/>
      <c r="AD154" s="23"/>
      <c r="AE154" s="23"/>
      <c r="AG154" s="23"/>
      <c r="AI154" s="23"/>
      <c r="AK154" s="23"/>
      <c r="AM154" s="53"/>
      <c r="AN154" s="53"/>
    </row>
    <row r="155" spans="2:41" x14ac:dyDescent="0.25">
      <c r="B155" s="216" t="s">
        <v>397</v>
      </c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8"/>
      <c r="Q155" s="84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C155" s="23"/>
      <c r="AD155" s="23"/>
      <c r="AE155" s="23"/>
      <c r="AG155" s="23"/>
      <c r="AI155" s="23"/>
      <c r="AK155" s="23"/>
      <c r="AM155" s="53"/>
      <c r="AN155" s="53"/>
    </row>
    <row r="156" spans="2:41" x14ac:dyDescent="0.25">
      <c r="B156" s="137"/>
      <c r="C156" s="137"/>
      <c r="D156" s="137"/>
      <c r="E156" s="137"/>
      <c r="F156" s="137"/>
      <c r="G156" s="137"/>
      <c r="H156" s="137"/>
      <c r="I156" s="137"/>
      <c r="J156" s="137"/>
      <c r="K156" s="138"/>
      <c r="L156" s="138"/>
      <c r="M156" s="138"/>
      <c r="N156" s="138"/>
      <c r="O156" s="138"/>
      <c r="P156" s="138"/>
      <c r="Q156" s="84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C156" s="23"/>
      <c r="AD156" s="23"/>
      <c r="AE156" s="23"/>
      <c r="AG156" s="23"/>
      <c r="AI156" s="23"/>
      <c r="AK156" s="23"/>
      <c r="AM156" s="53"/>
      <c r="AN156" s="53"/>
    </row>
    <row r="157" spans="2:41" x14ac:dyDescent="0.25">
      <c r="B157" s="139" t="s">
        <v>398</v>
      </c>
      <c r="C157" s="60">
        <v>6033273</v>
      </c>
      <c r="D157" s="60" t="s">
        <v>399</v>
      </c>
      <c r="E157" s="91">
        <v>7896641802720</v>
      </c>
      <c r="F157" s="139" t="s">
        <v>400</v>
      </c>
      <c r="G157" s="50">
        <v>28.97</v>
      </c>
      <c r="H157" s="50">
        <v>38.53</v>
      </c>
      <c r="I157" s="50">
        <v>26.7</v>
      </c>
      <c r="J157" s="50">
        <v>35.61</v>
      </c>
      <c r="K157" s="50">
        <v>28.56</v>
      </c>
      <c r="L157" s="50">
        <v>38.01</v>
      </c>
      <c r="M157" s="50">
        <v>24.81</v>
      </c>
      <c r="N157" s="50">
        <v>34.299999999999997</v>
      </c>
      <c r="O157" s="50">
        <v>29.39</v>
      </c>
      <c r="P157" s="50">
        <v>39.06</v>
      </c>
      <c r="Q157" s="84"/>
      <c r="R157" s="52">
        <v>6.3119266055045955</v>
      </c>
      <c r="S157" s="52">
        <v>6.3189845474613549</v>
      </c>
      <c r="T157" s="52">
        <v>6.2898089171974334</v>
      </c>
      <c r="U157" s="52">
        <v>6.3302478351746601</v>
      </c>
      <c r="V157" s="52">
        <v>6.2895422404168215</v>
      </c>
      <c r="W157" s="52">
        <v>6.3216783216783199</v>
      </c>
      <c r="X157" s="52">
        <v>6.2982005141388129</v>
      </c>
      <c r="Y157" s="52">
        <v>6.3236205827650309</v>
      </c>
      <c r="Z157" s="52">
        <v>6.3314037626628163</v>
      </c>
      <c r="AA157" s="52">
        <v>6.3146434403919471</v>
      </c>
      <c r="AC157" s="23"/>
      <c r="AD157" s="23"/>
      <c r="AE157" s="23"/>
      <c r="AG157" s="23"/>
      <c r="AI157" s="23"/>
      <c r="AK157" s="23"/>
      <c r="AM157" s="53">
        <v>1.5E-3</v>
      </c>
      <c r="AN157" s="53"/>
      <c r="AO157" s="53"/>
    </row>
    <row r="158" spans="2:41" x14ac:dyDescent="0.25">
      <c r="B158" s="108"/>
      <c r="C158" s="60">
        <v>6033272</v>
      </c>
      <c r="D158" s="60" t="s">
        <v>401</v>
      </c>
      <c r="E158" s="61">
        <v>7896641802737</v>
      </c>
      <c r="F158" s="106" t="s">
        <v>402</v>
      </c>
      <c r="G158" s="50">
        <v>19.14</v>
      </c>
      <c r="H158" s="50">
        <v>25.45</v>
      </c>
      <c r="I158" s="50">
        <v>17.64</v>
      </c>
      <c r="J158" s="50">
        <v>23.52</v>
      </c>
      <c r="K158" s="50">
        <v>18.87</v>
      </c>
      <c r="L158" s="50">
        <v>25.11</v>
      </c>
      <c r="M158" s="50">
        <v>16.39</v>
      </c>
      <c r="N158" s="50">
        <v>22.66</v>
      </c>
      <c r="O158" s="50">
        <v>19.41</v>
      </c>
      <c r="P158" s="50">
        <v>25.8</v>
      </c>
      <c r="Q158" s="84"/>
      <c r="R158" s="52">
        <v>6.3333333333333428</v>
      </c>
      <c r="S158" s="52">
        <v>6.3074352548036643</v>
      </c>
      <c r="T158" s="52">
        <v>6.3291139240506453</v>
      </c>
      <c r="U158" s="52">
        <v>6.2810664256665234</v>
      </c>
      <c r="V158" s="52">
        <v>6.3098591549295833</v>
      </c>
      <c r="W158" s="52">
        <v>6.3082133784927947</v>
      </c>
      <c r="X158" s="52">
        <v>6.2905317769130988</v>
      </c>
      <c r="Y158" s="52">
        <v>6.3350539652745113</v>
      </c>
      <c r="Z158" s="52">
        <v>6.2979189485213425</v>
      </c>
      <c r="AA158" s="52">
        <v>6.304079110012367</v>
      </c>
      <c r="AC158" s="23"/>
      <c r="AD158" s="23"/>
      <c r="AE158" s="23"/>
      <c r="AG158" s="23"/>
      <c r="AI158" s="23"/>
      <c r="AK158" s="23"/>
      <c r="AM158" s="53">
        <v>2.8E-3</v>
      </c>
      <c r="AN158" s="53"/>
      <c r="AO158" s="53"/>
    </row>
    <row r="159" spans="2:41" x14ac:dyDescent="0.25">
      <c r="B159" s="108"/>
      <c r="C159" s="60">
        <v>6033271</v>
      </c>
      <c r="D159" s="60" t="s">
        <v>403</v>
      </c>
      <c r="E159" s="61">
        <v>7896641802713</v>
      </c>
      <c r="F159" s="108" t="s">
        <v>404</v>
      </c>
      <c r="G159" s="50">
        <v>14.46</v>
      </c>
      <c r="H159" s="50">
        <v>19.23</v>
      </c>
      <c r="I159" s="50">
        <v>13.33</v>
      </c>
      <c r="J159" s="50">
        <v>17.77</v>
      </c>
      <c r="K159" s="50">
        <v>14.26</v>
      </c>
      <c r="L159" s="50">
        <v>18.97</v>
      </c>
      <c r="M159" s="50">
        <v>12.38</v>
      </c>
      <c r="N159" s="50">
        <v>17.12</v>
      </c>
      <c r="O159" s="50">
        <v>14.67</v>
      </c>
      <c r="P159" s="50">
        <v>19.5</v>
      </c>
      <c r="Q159" s="84"/>
      <c r="R159" s="52">
        <v>6.3235294117647101</v>
      </c>
      <c r="S159" s="52">
        <v>6.3606194690265454</v>
      </c>
      <c r="T159" s="52">
        <v>6.3846767757382423</v>
      </c>
      <c r="U159" s="52">
        <v>6.3435068821065244</v>
      </c>
      <c r="V159" s="52">
        <v>6.3385533184190876</v>
      </c>
      <c r="W159" s="52">
        <v>6.3340807174887743</v>
      </c>
      <c r="X159" s="52">
        <v>6.2660944206008651</v>
      </c>
      <c r="Y159" s="52">
        <v>6.3354037267080656</v>
      </c>
      <c r="Z159" s="52">
        <v>6.3814358230601869</v>
      </c>
      <c r="AA159" s="52">
        <v>6.3829787234042783</v>
      </c>
      <c r="AC159" s="23"/>
      <c r="AD159" s="23"/>
      <c r="AE159" s="23"/>
      <c r="AG159" s="23"/>
      <c r="AI159" s="23"/>
      <c r="AK159" s="23"/>
      <c r="AM159" s="53">
        <v>3.5999999999999999E-3</v>
      </c>
      <c r="AN159" s="53"/>
      <c r="AO159" s="53"/>
    </row>
    <row r="160" spans="2:41" x14ac:dyDescent="0.25">
      <c r="B160" s="108"/>
      <c r="C160" s="105">
        <v>6033281</v>
      </c>
      <c r="D160" s="105" t="s">
        <v>405</v>
      </c>
      <c r="E160" s="61">
        <v>7896641803147</v>
      </c>
      <c r="F160" s="108" t="s">
        <v>406</v>
      </c>
      <c r="G160" s="50">
        <v>35.5</v>
      </c>
      <c r="H160" s="50">
        <v>47.21</v>
      </c>
      <c r="I160" s="50">
        <v>32.72</v>
      </c>
      <c r="J160" s="50">
        <v>43.63</v>
      </c>
      <c r="K160" s="50">
        <v>35</v>
      </c>
      <c r="L160" s="50">
        <v>46.57</v>
      </c>
      <c r="M160" s="50">
        <v>30.4</v>
      </c>
      <c r="N160" s="50">
        <v>42.03</v>
      </c>
      <c r="O160" s="50">
        <v>36.01</v>
      </c>
      <c r="P160" s="50">
        <v>47.86</v>
      </c>
      <c r="Q160" s="84"/>
      <c r="R160" s="52">
        <v>6.3192572626534798</v>
      </c>
      <c r="S160" s="52">
        <v>6.3288288288288328</v>
      </c>
      <c r="T160" s="52">
        <v>6.3373415664608359</v>
      </c>
      <c r="U160" s="52">
        <v>6.3109161793372266</v>
      </c>
      <c r="V160" s="52">
        <v>6.3183475091129964</v>
      </c>
      <c r="W160" s="52">
        <v>6.2999315224834476</v>
      </c>
      <c r="X160" s="52">
        <v>6.2937062937062933</v>
      </c>
      <c r="Y160" s="52">
        <v>6.3243106501391395</v>
      </c>
      <c r="Z160" s="52">
        <v>6.318275760259823</v>
      </c>
      <c r="AA160" s="52">
        <v>6.308307418924926</v>
      </c>
      <c r="AC160" s="23"/>
      <c r="AD160" s="23"/>
      <c r="AE160" s="23"/>
      <c r="AG160" s="23"/>
      <c r="AI160" s="23"/>
      <c r="AK160" s="23"/>
      <c r="AM160" s="53">
        <v>4.0000000000000002E-4</v>
      </c>
      <c r="AN160" s="53"/>
      <c r="AO160" s="53"/>
    </row>
    <row r="161" spans="2:41" x14ac:dyDescent="0.25">
      <c r="B161" s="59" t="s">
        <v>407</v>
      </c>
      <c r="C161" s="60">
        <v>6033613</v>
      </c>
      <c r="D161" s="60" t="s">
        <v>408</v>
      </c>
      <c r="E161" s="91">
        <v>7896641805738</v>
      </c>
      <c r="F161" s="59" t="s">
        <v>409</v>
      </c>
      <c r="G161" s="50">
        <v>7.25</v>
      </c>
      <c r="H161" s="50">
        <v>9.64</v>
      </c>
      <c r="I161" s="50">
        <v>6.68</v>
      </c>
      <c r="J161" s="50">
        <v>8.91</v>
      </c>
      <c r="K161" s="50">
        <v>7.15</v>
      </c>
      <c r="L161" s="50">
        <v>9.51</v>
      </c>
      <c r="M161" s="50">
        <v>6.21</v>
      </c>
      <c r="N161" s="50">
        <v>8.58</v>
      </c>
      <c r="O161" s="50">
        <v>7.35</v>
      </c>
      <c r="P161" s="50">
        <v>9.77</v>
      </c>
      <c r="Q161" s="84"/>
      <c r="R161" s="52">
        <v>6.3049853372433944</v>
      </c>
      <c r="S161" s="52">
        <v>6.284454244762955</v>
      </c>
      <c r="T161" s="52">
        <v>6.2003179650238565</v>
      </c>
      <c r="U161" s="52">
        <v>6.3245823389021467</v>
      </c>
      <c r="V161" s="52">
        <v>6.3988095238095326</v>
      </c>
      <c r="W161" s="52">
        <v>6.2569832402234766</v>
      </c>
      <c r="X161" s="52">
        <v>6.3356164383561691</v>
      </c>
      <c r="Y161" s="52">
        <v>6.3197026022304641</v>
      </c>
      <c r="Z161" s="52">
        <v>6.2138728323699439</v>
      </c>
      <c r="AA161" s="52">
        <v>6.1956521739130466</v>
      </c>
      <c r="AC161" s="23"/>
      <c r="AD161" s="23"/>
      <c r="AE161" s="23"/>
      <c r="AG161" s="23"/>
      <c r="AI161" s="23"/>
      <c r="AK161" s="23"/>
      <c r="AM161" s="112">
        <v>1.6000000000000001E-3</v>
      </c>
      <c r="AN161" s="53"/>
      <c r="AO161" s="53"/>
    </row>
    <row r="162" spans="2:41" x14ac:dyDescent="0.25">
      <c r="B162" s="59"/>
      <c r="C162" s="105">
        <v>6033625</v>
      </c>
      <c r="D162" s="105" t="s">
        <v>410</v>
      </c>
      <c r="E162" s="91">
        <v>7896641806308</v>
      </c>
      <c r="F162" s="109" t="s">
        <v>411</v>
      </c>
      <c r="G162" s="50">
        <v>13.24</v>
      </c>
      <c r="H162" s="50">
        <v>17.61</v>
      </c>
      <c r="I162" s="50">
        <v>12.2</v>
      </c>
      <c r="J162" s="50">
        <v>16.27</v>
      </c>
      <c r="K162" s="50">
        <v>13.05</v>
      </c>
      <c r="L162" s="50">
        <v>17.37</v>
      </c>
      <c r="M162" s="50">
        <v>11.34</v>
      </c>
      <c r="N162" s="50">
        <v>15.67</v>
      </c>
      <c r="O162" s="50">
        <v>13.43</v>
      </c>
      <c r="P162" s="50">
        <v>17.850000000000001</v>
      </c>
      <c r="Q162" s="84"/>
      <c r="R162" s="52">
        <v>6.3453815261044184</v>
      </c>
      <c r="S162" s="52">
        <v>6.3405797101449224</v>
      </c>
      <c r="T162" s="52">
        <v>6.271777003484317</v>
      </c>
      <c r="U162" s="52">
        <v>6.3398692810457504</v>
      </c>
      <c r="V162" s="52">
        <v>6.270358306188939</v>
      </c>
      <c r="W162" s="52">
        <v>6.3686466625842115</v>
      </c>
      <c r="X162" s="52">
        <v>6.3789868667917489</v>
      </c>
      <c r="Y162" s="52">
        <v>6.3093622795115323</v>
      </c>
      <c r="Z162" s="52">
        <v>6.3341250989706879</v>
      </c>
      <c r="AA162" s="52">
        <v>6.3132817153067435</v>
      </c>
      <c r="AC162" s="23"/>
      <c r="AD162" s="23"/>
      <c r="AE162" s="23"/>
      <c r="AG162" s="23"/>
      <c r="AI162" s="23"/>
      <c r="AK162" s="23"/>
      <c r="AM162" s="112"/>
      <c r="AN162" s="53"/>
      <c r="AO162" s="53"/>
    </row>
    <row r="163" spans="2:41" x14ac:dyDescent="0.25">
      <c r="B163" s="108" t="s">
        <v>412</v>
      </c>
      <c r="C163" s="101">
        <v>6033310</v>
      </c>
      <c r="D163" s="101" t="s">
        <v>413</v>
      </c>
      <c r="E163" s="107">
        <v>7896641803871</v>
      </c>
      <c r="F163" s="109" t="s">
        <v>414</v>
      </c>
      <c r="G163" s="50">
        <v>12.39</v>
      </c>
      <c r="H163" s="50">
        <v>16.48</v>
      </c>
      <c r="I163" s="50">
        <v>11.42</v>
      </c>
      <c r="J163" s="50">
        <v>15.23</v>
      </c>
      <c r="K163" s="50">
        <v>12.22</v>
      </c>
      <c r="L163" s="50">
        <v>16.260000000000002</v>
      </c>
      <c r="M163" s="50">
        <v>10.61</v>
      </c>
      <c r="N163" s="50">
        <v>14.67</v>
      </c>
      <c r="O163" s="50">
        <v>12.57</v>
      </c>
      <c r="P163" s="50">
        <v>16.71</v>
      </c>
      <c r="Q163" s="84"/>
      <c r="R163" s="52">
        <v>0</v>
      </c>
      <c r="S163" s="52">
        <v>0</v>
      </c>
      <c r="T163" s="52">
        <v>0</v>
      </c>
      <c r="U163" s="52">
        <v>0</v>
      </c>
      <c r="V163" s="52">
        <v>0</v>
      </c>
      <c r="W163" s="52">
        <v>0</v>
      </c>
      <c r="X163" s="52">
        <v>0</v>
      </c>
      <c r="Y163" s="52">
        <v>0</v>
      </c>
      <c r="Z163" s="52">
        <v>0</v>
      </c>
      <c r="AA163" s="52">
        <v>0</v>
      </c>
      <c r="AC163" s="23"/>
      <c r="AD163" s="23"/>
      <c r="AE163" s="23"/>
      <c r="AG163" s="23"/>
      <c r="AI163" s="23"/>
      <c r="AK163" s="23"/>
      <c r="AM163" s="53">
        <v>0.1101</v>
      </c>
      <c r="AN163" s="53"/>
      <c r="AO163" s="53"/>
    </row>
    <row r="164" spans="2:41" s="147" customFormat="1" ht="12.75" customHeight="1" x14ac:dyDescent="0.25">
      <c r="B164" s="140"/>
      <c r="C164" s="141">
        <v>6050735</v>
      </c>
      <c r="D164" s="142"/>
      <c r="E164" s="143">
        <v>7896641808630</v>
      </c>
      <c r="F164" s="144" t="s">
        <v>415</v>
      </c>
      <c r="G164" s="145">
        <v>16.86</v>
      </c>
      <c r="H164" s="145">
        <v>22.42</v>
      </c>
      <c r="I164" s="145">
        <v>15.54</v>
      </c>
      <c r="J164" s="145">
        <v>20.72</v>
      </c>
      <c r="K164" s="145">
        <v>16.62</v>
      </c>
      <c r="L164" s="145">
        <v>22.12</v>
      </c>
      <c r="M164" s="145">
        <v>14.44</v>
      </c>
      <c r="N164" s="145">
        <v>19.96</v>
      </c>
      <c r="O164" s="145">
        <v>17.100000000000001</v>
      </c>
      <c r="P164" s="145">
        <v>22.73</v>
      </c>
      <c r="Q164" s="146"/>
      <c r="R164" s="52">
        <v>0</v>
      </c>
      <c r="S164" s="52">
        <v>0</v>
      </c>
      <c r="T164" s="52">
        <v>0</v>
      </c>
      <c r="U164" s="52">
        <v>0</v>
      </c>
      <c r="V164" s="52">
        <v>0</v>
      </c>
      <c r="W164" s="52">
        <v>0</v>
      </c>
      <c r="X164" s="52">
        <v>0</v>
      </c>
      <c r="Y164" s="52">
        <v>0</v>
      </c>
      <c r="Z164" s="52">
        <v>0</v>
      </c>
      <c r="AA164" s="52">
        <v>0</v>
      </c>
      <c r="AC164" s="148"/>
      <c r="AD164" s="148"/>
      <c r="AE164" s="148"/>
      <c r="AG164" s="148"/>
      <c r="AI164" s="148"/>
      <c r="AK164" s="148"/>
      <c r="AM164" s="149"/>
      <c r="AN164" s="149"/>
      <c r="AO164" s="149"/>
    </row>
    <row r="165" spans="2:41" x14ac:dyDescent="0.25">
      <c r="B165" s="108"/>
      <c r="C165" s="68">
        <v>6050252</v>
      </c>
      <c r="D165" s="68" t="s">
        <v>416</v>
      </c>
      <c r="E165" s="107">
        <v>7896641803925</v>
      </c>
      <c r="F165" s="66" t="s">
        <v>417</v>
      </c>
      <c r="G165" s="50">
        <v>72.58</v>
      </c>
      <c r="H165" s="50">
        <v>96.53</v>
      </c>
      <c r="I165" s="50">
        <v>66.900000000000006</v>
      </c>
      <c r="J165" s="50">
        <v>89.21</v>
      </c>
      <c r="K165" s="50">
        <v>71.56</v>
      </c>
      <c r="L165" s="50">
        <v>95.23</v>
      </c>
      <c r="M165" s="50">
        <v>62.16</v>
      </c>
      <c r="N165" s="50">
        <v>85.93</v>
      </c>
      <c r="O165" s="50">
        <v>73.63</v>
      </c>
      <c r="P165" s="50">
        <v>97.87</v>
      </c>
      <c r="Q165" s="84"/>
      <c r="R165" s="52">
        <v>0</v>
      </c>
      <c r="S165" s="52">
        <v>0</v>
      </c>
      <c r="T165" s="52">
        <v>0</v>
      </c>
      <c r="U165" s="52">
        <v>0</v>
      </c>
      <c r="V165" s="52">
        <v>0</v>
      </c>
      <c r="W165" s="52">
        <v>0</v>
      </c>
      <c r="X165" s="52">
        <v>0</v>
      </c>
      <c r="Y165" s="52">
        <v>0</v>
      </c>
      <c r="Z165" s="52">
        <v>0</v>
      </c>
      <c r="AA165" s="52">
        <v>0</v>
      </c>
      <c r="AC165" s="23"/>
      <c r="AD165" s="23"/>
      <c r="AE165" s="23"/>
      <c r="AG165" s="23"/>
      <c r="AI165" s="23"/>
      <c r="AK165" s="23"/>
      <c r="AM165" s="53">
        <v>3.5999999999999999E-3</v>
      </c>
      <c r="AN165" s="53"/>
      <c r="AO165" s="53"/>
    </row>
    <row r="166" spans="2:41" x14ac:dyDescent="0.25">
      <c r="B166" s="108"/>
      <c r="C166" s="101"/>
      <c r="D166" s="101"/>
      <c r="E166" s="150"/>
      <c r="F166" s="75" t="s">
        <v>265</v>
      </c>
      <c r="G166" s="50"/>
      <c r="H166" s="100">
        <f>H165/100</f>
        <v>0.96530000000000005</v>
      </c>
      <c r="I166" s="50"/>
      <c r="J166" s="100">
        <f>J165/100</f>
        <v>0.89209999999999989</v>
      </c>
      <c r="K166" s="50"/>
      <c r="L166" s="100">
        <f>L165/100</f>
        <v>0.95230000000000004</v>
      </c>
      <c r="M166" s="50"/>
      <c r="N166" s="100">
        <f>N165/100</f>
        <v>0.85930000000000006</v>
      </c>
      <c r="O166" s="50"/>
      <c r="P166" s="100">
        <f>P165/100</f>
        <v>0.97870000000000001</v>
      </c>
      <c r="Q166" s="84"/>
      <c r="R166" s="52"/>
      <c r="S166" s="52">
        <v>0</v>
      </c>
      <c r="T166" s="52"/>
      <c r="U166" s="52">
        <v>0</v>
      </c>
      <c r="V166" s="52"/>
      <c r="W166" s="52">
        <v>0</v>
      </c>
      <c r="X166" s="52"/>
      <c r="Y166" s="52">
        <v>0</v>
      </c>
      <c r="Z166" s="52"/>
      <c r="AA166" s="52">
        <v>0</v>
      </c>
      <c r="AC166" s="23"/>
      <c r="AD166" s="23"/>
      <c r="AE166" s="23"/>
      <c r="AG166" s="23"/>
      <c r="AI166" s="23"/>
      <c r="AK166" s="23"/>
      <c r="AM166" s="53"/>
      <c r="AN166" s="53"/>
      <c r="AO166" s="53"/>
    </row>
    <row r="167" spans="2:41" x14ac:dyDescent="0.25">
      <c r="B167" s="108"/>
      <c r="C167" s="68">
        <v>6033321</v>
      </c>
      <c r="D167" s="68" t="s">
        <v>418</v>
      </c>
      <c r="E167" s="107">
        <v>7896641805653</v>
      </c>
      <c r="F167" s="151" t="s">
        <v>419</v>
      </c>
      <c r="G167" s="50">
        <v>133.66</v>
      </c>
      <c r="H167" s="50">
        <v>177.77</v>
      </c>
      <c r="I167" s="50">
        <v>123.2</v>
      </c>
      <c r="J167" s="50">
        <v>164.29</v>
      </c>
      <c r="K167" s="50">
        <v>131.79</v>
      </c>
      <c r="L167" s="50">
        <v>175.37</v>
      </c>
      <c r="M167" s="50">
        <v>114.48</v>
      </c>
      <c r="N167" s="50">
        <v>158.26</v>
      </c>
      <c r="O167" s="50">
        <v>135.59</v>
      </c>
      <c r="P167" s="50">
        <v>180.23</v>
      </c>
      <c r="Q167" s="84"/>
      <c r="R167" s="52">
        <v>6.3071661496858269</v>
      </c>
      <c r="S167" s="52">
        <v>6.3154117576699917</v>
      </c>
      <c r="T167" s="52">
        <v>6.3168795305488459</v>
      </c>
      <c r="U167" s="52">
        <v>6.3159257102180817</v>
      </c>
      <c r="V167" s="52">
        <v>6.3165537270087242</v>
      </c>
      <c r="W167" s="52">
        <v>6.3106207565470527</v>
      </c>
      <c r="X167" s="52">
        <v>6.3150074294205041</v>
      </c>
      <c r="Y167" s="52">
        <v>6.3146580679833306</v>
      </c>
      <c r="Z167" s="52">
        <v>6.3117453347969246</v>
      </c>
      <c r="AA167" s="52">
        <v>6.3115672742287501</v>
      </c>
      <c r="AC167" s="23"/>
      <c r="AD167" s="23"/>
      <c r="AE167" s="23"/>
      <c r="AG167" s="23"/>
      <c r="AI167" s="23"/>
      <c r="AK167" s="23"/>
      <c r="AM167" s="53">
        <v>0.11409999999999999</v>
      </c>
      <c r="AN167" s="53"/>
      <c r="AO167" s="53"/>
    </row>
    <row r="168" spans="2:41" x14ac:dyDescent="0.25">
      <c r="B168" s="108"/>
      <c r="C168" s="68"/>
      <c r="D168" s="68"/>
      <c r="E168" s="150"/>
      <c r="F168" s="75" t="s">
        <v>265</v>
      </c>
      <c r="G168" s="152"/>
      <c r="H168" s="100">
        <f>H167/50</f>
        <v>3.5554000000000001</v>
      </c>
      <c r="I168" s="152"/>
      <c r="J168" s="100">
        <f>J167/50</f>
        <v>3.2858000000000001</v>
      </c>
      <c r="K168" s="152"/>
      <c r="L168" s="100">
        <f>L167/50</f>
        <v>3.5074000000000001</v>
      </c>
      <c r="M168" s="152"/>
      <c r="N168" s="100">
        <f>N167/50</f>
        <v>3.1652</v>
      </c>
      <c r="O168" s="152"/>
      <c r="P168" s="100">
        <f>P167/50</f>
        <v>3.6045999999999996</v>
      </c>
      <c r="Q168" s="84"/>
      <c r="R168" s="52"/>
      <c r="S168" s="52">
        <v>6.3154117576699917</v>
      </c>
      <c r="T168" s="52"/>
      <c r="U168" s="52">
        <v>6.3159257102180817</v>
      </c>
      <c r="V168" s="52"/>
      <c r="W168" s="52">
        <v>6.3106207565470243</v>
      </c>
      <c r="X168" s="52"/>
      <c r="Y168" s="52">
        <v>6.3146580679833306</v>
      </c>
      <c r="Z168" s="52"/>
      <c r="AA168" s="52">
        <v>6.3115672742287501</v>
      </c>
      <c r="AC168" s="23"/>
      <c r="AD168" s="23"/>
      <c r="AE168" s="23"/>
      <c r="AG168" s="23"/>
      <c r="AI168" s="23"/>
      <c r="AK168" s="23"/>
      <c r="AM168" s="53"/>
      <c r="AN168" s="53"/>
      <c r="AO168" s="53"/>
    </row>
    <row r="169" spans="2:41" x14ac:dyDescent="0.25">
      <c r="B169" s="108"/>
      <c r="C169" s="68">
        <v>6033301</v>
      </c>
      <c r="D169" s="68" t="s">
        <v>420</v>
      </c>
      <c r="E169" s="107">
        <v>7896641803895</v>
      </c>
      <c r="F169" s="151" t="s">
        <v>421</v>
      </c>
      <c r="G169" s="50">
        <v>10.38</v>
      </c>
      <c r="H169" s="50">
        <v>13.8</v>
      </c>
      <c r="I169" s="50">
        <v>9.56</v>
      </c>
      <c r="J169" s="50">
        <v>12.75</v>
      </c>
      <c r="K169" s="50">
        <v>10.23</v>
      </c>
      <c r="L169" s="50">
        <v>13.61</v>
      </c>
      <c r="M169" s="50">
        <v>8.89</v>
      </c>
      <c r="N169" s="50">
        <v>12.29</v>
      </c>
      <c r="O169" s="50">
        <v>10.53</v>
      </c>
      <c r="P169" s="50">
        <v>13.99</v>
      </c>
      <c r="Q169" s="84"/>
      <c r="R169" s="52">
        <v>6.3524590163934533</v>
      </c>
      <c r="S169" s="52">
        <v>6.3993831919814994</v>
      </c>
      <c r="T169" s="52">
        <v>6.3403781979977794</v>
      </c>
      <c r="U169" s="52">
        <v>6.3386155129274471</v>
      </c>
      <c r="V169" s="52">
        <v>6.3409563409563532</v>
      </c>
      <c r="W169" s="52">
        <v>6.328125</v>
      </c>
      <c r="X169" s="52">
        <v>6.3397129186603109</v>
      </c>
      <c r="Y169" s="52">
        <v>6.406926406926388</v>
      </c>
      <c r="Z169" s="52">
        <v>6.3636363636363455</v>
      </c>
      <c r="AA169" s="52">
        <v>6.3878326996197785</v>
      </c>
      <c r="AC169" s="23"/>
      <c r="AD169" s="23"/>
      <c r="AE169" s="23"/>
      <c r="AG169" s="23"/>
      <c r="AI169" s="23"/>
      <c r="AK169" s="23"/>
      <c r="AM169" s="53">
        <v>1.5599999999999999E-2</v>
      </c>
      <c r="AN169" s="53"/>
      <c r="AO169" s="53"/>
    </row>
    <row r="170" spans="2:41" x14ac:dyDescent="0.25">
      <c r="B170" s="131"/>
      <c r="C170" s="132"/>
      <c r="D170" s="153"/>
      <c r="E170" s="153"/>
      <c r="F170" s="132"/>
      <c r="G170" s="132"/>
      <c r="H170" s="132"/>
      <c r="I170" s="132"/>
      <c r="J170" s="132"/>
      <c r="K170" s="133"/>
      <c r="L170" s="133"/>
      <c r="M170" s="133"/>
      <c r="N170" s="133"/>
      <c r="O170" s="133"/>
      <c r="P170" s="134"/>
      <c r="Q170" s="154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C170" s="23"/>
      <c r="AD170" s="23"/>
      <c r="AE170" s="23"/>
      <c r="AG170" s="23"/>
      <c r="AI170" s="23"/>
      <c r="AK170" s="23"/>
      <c r="AM170" s="53"/>
      <c r="AN170" s="53"/>
    </row>
    <row r="171" spans="2:41" x14ac:dyDescent="0.25">
      <c r="B171" s="39"/>
      <c r="C171" s="13"/>
      <c r="D171" s="79"/>
      <c r="E171" s="79"/>
      <c r="F171" s="13"/>
      <c r="G171" s="13"/>
      <c r="H171" s="13"/>
      <c r="I171" s="13"/>
      <c r="J171" s="13"/>
      <c r="K171" s="135"/>
      <c r="L171" s="135"/>
      <c r="M171" s="135"/>
      <c r="N171" s="135"/>
      <c r="O171" s="135"/>
      <c r="P171" s="136"/>
      <c r="Q171" s="154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C171" s="23"/>
      <c r="AD171" s="23"/>
      <c r="AE171" s="23"/>
      <c r="AG171" s="23"/>
      <c r="AI171" s="23"/>
      <c r="AK171" s="23"/>
      <c r="AM171" s="53"/>
      <c r="AN171" s="53"/>
    </row>
    <row r="172" spans="2:41" x14ac:dyDescent="0.25">
      <c r="B172" s="39"/>
      <c r="C172" s="13"/>
      <c r="D172" s="79"/>
      <c r="E172" s="79"/>
      <c r="F172" s="13"/>
      <c r="G172" s="13"/>
      <c r="H172" s="13"/>
      <c r="I172" s="13"/>
      <c r="J172" s="13"/>
      <c r="K172" s="135"/>
      <c r="L172" s="135"/>
      <c r="M172" s="135"/>
      <c r="N172" s="135"/>
      <c r="O172" s="135"/>
      <c r="P172" s="136"/>
      <c r="Q172" s="154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C172" s="23"/>
      <c r="AD172" s="23"/>
      <c r="AE172" s="23"/>
      <c r="AG172" s="23"/>
      <c r="AI172" s="23"/>
      <c r="AK172" s="23"/>
      <c r="AM172" s="53"/>
      <c r="AN172" s="53"/>
    </row>
    <row r="173" spans="2:41" x14ac:dyDescent="0.25">
      <c r="B173" s="39"/>
      <c r="C173" s="13"/>
      <c r="D173" s="79"/>
      <c r="E173" s="79"/>
      <c r="F173" s="13"/>
      <c r="G173" s="13"/>
      <c r="H173" s="13"/>
      <c r="I173" s="13"/>
      <c r="J173" s="13"/>
      <c r="K173" s="135"/>
      <c r="L173" s="135"/>
      <c r="M173" s="135"/>
      <c r="N173" s="135"/>
      <c r="O173" s="135"/>
      <c r="P173" s="136"/>
      <c r="Q173" s="154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C173" s="23"/>
      <c r="AD173" s="23"/>
      <c r="AE173" s="23"/>
      <c r="AG173" s="23"/>
      <c r="AI173" s="23"/>
      <c r="AK173" s="23"/>
      <c r="AM173" s="53"/>
      <c r="AN173" s="53"/>
    </row>
    <row r="174" spans="2:41" x14ac:dyDescent="0.25">
      <c r="B174" s="39"/>
      <c r="C174" s="13"/>
      <c r="D174" s="79"/>
      <c r="E174" s="79"/>
      <c r="F174" s="13"/>
      <c r="G174" s="13"/>
      <c r="H174" s="13"/>
      <c r="I174" s="13"/>
      <c r="J174" s="13"/>
      <c r="K174" s="135"/>
      <c r="L174" s="135"/>
      <c r="M174" s="135"/>
      <c r="N174" s="135"/>
      <c r="O174" s="135"/>
      <c r="P174" s="136"/>
      <c r="Q174" s="154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C174" s="23"/>
      <c r="AD174" s="23"/>
      <c r="AE174" s="23"/>
      <c r="AG174" s="23"/>
      <c r="AI174" s="23"/>
      <c r="AK174" s="23"/>
      <c r="AM174" s="53"/>
      <c r="AN174" s="53"/>
    </row>
    <row r="175" spans="2:41" x14ac:dyDescent="0.25">
      <c r="B175" s="39"/>
      <c r="C175" s="13"/>
      <c r="D175" s="79"/>
      <c r="E175" s="79"/>
      <c r="F175" s="155" t="s">
        <v>422</v>
      </c>
      <c r="K175" s="156"/>
      <c r="L175" s="156"/>
      <c r="M175" s="156"/>
      <c r="N175" s="156"/>
      <c r="O175" s="156"/>
      <c r="P175" s="157"/>
      <c r="Q175" s="84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C175" s="23"/>
      <c r="AD175" s="23"/>
      <c r="AE175" s="23"/>
      <c r="AG175" s="23"/>
      <c r="AI175" s="23"/>
      <c r="AK175" s="23"/>
      <c r="AM175" s="53"/>
      <c r="AN175" s="53"/>
    </row>
    <row r="176" spans="2:41" x14ac:dyDescent="0.25">
      <c r="B176" s="39"/>
      <c r="C176" s="13"/>
      <c r="D176" s="79"/>
      <c r="E176" s="79"/>
      <c r="F176" s="13"/>
      <c r="G176" s="13"/>
      <c r="H176" s="13"/>
      <c r="I176" s="13"/>
      <c r="J176" s="13"/>
      <c r="K176" s="135"/>
      <c r="L176" s="135"/>
      <c r="M176" s="135"/>
      <c r="N176" s="135"/>
      <c r="O176" s="135"/>
      <c r="P176" s="136"/>
      <c r="Q176" s="154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C176" s="23"/>
      <c r="AD176" s="23"/>
      <c r="AE176" s="23"/>
      <c r="AG176" s="23"/>
      <c r="AI176" s="23"/>
      <c r="AK176" s="23"/>
      <c r="AM176" s="53"/>
      <c r="AN176" s="53"/>
    </row>
    <row r="177" spans="2:41" x14ac:dyDescent="0.25">
      <c r="B177" s="90" t="s">
        <v>423</v>
      </c>
      <c r="C177" s="60">
        <v>6033231</v>
      </c>
      <c r="D177" s="60" t="s">
        <v>424</v>
      </c>
      <c r="E177" s="91">
        <v>7896641801488</v>
      </c>
      <c r="F177" s="90" t="s">
        <v>425</v>
      </c>
      <c r="G177" s="50">
        <v>47.45</v>
      </c>
      <c r="H177" s="50">
        <v>63.11</v>
      </c>
      <c r="I177" s="50">
        <v>43.73</v>
      </c>
      <c r="J177" s="50">
        <v>58.31</v>
      </c>
      <c r="K177" s="50">
        <v>46.79</v>
      </c>
      <c r="L177" s="50">
        <v>62.26</v>
      </c>
      <c r="M177" s="50">
        <v>40.64</v>
      </c>
      <c r="N177" s="50">
        <v>56.18</v>
      </c>
      <c r="O177" s="50">
        <v>48.13</v>
      </c>
      <c r="P177" s="50">
        <v>63.98</v>
      </c>
      <c r="Q177" s="84"/>
      <c r="R177" s="52">
        <v>6.3186197624915934</v>
      </c>
      <c r="S177" s="52">
        <v>6.3173854447439339</v>
      </c>
      <c r="T177" s="52">
        <v>6.2955760816723227</v>
      </c>
      <c r="U177" s="52">
        <v>6.3081130355515</v>
      </c>
      <c r="V177" s="52">
        <v>6.3167461940468002</v>
      </c>
      <c r="W177" s="52">
        <v>6.3183060109289499</v>
      </c>
      <c r="X177" s="52">
        <v>6.3039497776615292</v>
      </c>
      <c r="Y177" s="52">
        <v>6.3209689629068748</v>
      </c>
      <c r="Z177" s="52">
        <v>6.3176496576099055</v>
      </c>
      <c r="AA177" s="52">
        <v>6.3143901628447878</v>
      </c>
      <c r="AC177" s="23"/>
      <c r="AD177" s="23"/>
      <c r="AE177" s="23"/>
      <c r="AG177" s="23"/>
      <c r="AI177" s="23"/>
      <c r="AK177" s="23"/>
      <c r="AM177" s="53">
        <v>2.3E-3</v>
      </c>
      <c r="AN177" s="53"/>
    </row>
    <row r="178" spans="2:41" x14ac:dyDescent="0.25">
      <c r="B178" s="59"/>
      <c r="C178" s="60">
        <v>6033232</v>
      </c>
      <c r="D178" s="60" t="s">
        <v>426</v>
      </c>
      <c r="E178" s="91">
        <v>7896641801495</v>
      </c>
      <c r="F178" s="59" t="s">
        <v>427</v>
      </c>
      <c r="G178" s="50">
        <v>101.24</v>
      </c>
      <c r="H178" s="50">
        <v>134.65</v>
      </c>
      <c r="I178" s="50">
        <v>93.31</v>
      </c>
      <c r="J178" s="50">
        <v>124.43</v>
      </c>
      <c r="K178" s="50">
        <v>99.82</v>
      </c>
      <c r="L178" s="50">
        <v>132.83000000000001</v>
      </c>
      <c r="M178" s="50">
        <v>86.71</v>
      </c>
      <c r="N178" s="50">
        <v>119.87</v>
      </c>
      <c r="O178" s="50">
        <v>102.7</v>
      </c>
      <c r="P178" s="50">
        <v>136.51</v>
      </c>
      <c r="Q178" s="84"/>
      <c r="R178" s="52">
        <v>6.3110364380972328</v>
      </c>
      <c r="S178" s="52">
        <v>6.3166206079747269</v>
      </c>
      <c r="T178" s="52">
        <v>6.3119516919220757</v>
      </c>
      <c r="U178" s="52">
        <v>6.3049978641606401</v>
      </c>
      <c r="V178" s="52">
        <v>6.3045793397231051</v>
      </c>
      <c r="W178" s="52">
        <v>6.3065226090436255</v>
      </c>
      <c r="X178" s="52">
        <v>6.3143697891123054</v>
      </c>
      <c r="Y178" s="52">
        <v>6.3148558758314977</v>
      </c>
      <c r="Z178" s="52">
        <v>6.314699792960667</v>
      </c>
      <c r="AA178" s="52">
        <v>6.3079199439295905</v>
      </c>
      <c r="AC178" s="23"/>
      <c r="AD178" s="23"/>
      <c r="AE178" s="23"/>
      <c r="AG178" s="23"/>
      <c r="AI178" s="23"/>
      <c r="AK178" s="23"/>
      <c r="AM178" s="53">
        <v>3.3999999999999998E-3</v>
      </c>
      <c r="AN178" s="53"/>
    </row>
    <row r="179" spans="2:41" x14ac:dyDescent="0.25">
      <c r="B179" s="59"/>
      <c r="C179" s="93">
        <v>6033252</v>
      </c>
      <c r="D179" s="60" t="s">
        <v>428</v>
      </c>
      <c r="E179" s="91">
        <v>7896641800849</v>
      </c>
      <c r="F179" s="59" t="s">
        <v>429</v>
      </c>
      <c r="G179" s="50">
        <v>56.04</v>
      </c>
      <c r="H179" s="50">
        <v>74.53</v>
      </c>
      <c r="I179" s="50">
        <v>51.65</v>
      </c>
      <c r="J179" s="50">
        <v>68.88</v>
      </c>
      <c r="K179" s="50">
        <v>55.26</v>
      </c>
      <c r="L179" s="50">
        <v>73.53</v>
      </c>
      <c r="M179" s="50">
        <v>48</v>
      </c>
      <c r="N179" s="50">
        <v>66.349999999999994</v>
      </c>
      <c r="O179" s="50">
        <v>56.85</v>
      </c>
      <c r="P179" s="50">
        <v>75.569999999999993</v>
      </c>
      <c r="Q179" s="84"/>
      <c r="R179" s="52">
        <v>6.317586795674444</v>
      </c>
      <c r="S179" s="52">
        <v>6.3195435092724779</v>
      </c>
      <c r="T179" s="52">
        <v>6.3194730341704428</v>
      </c>
      <c r="U179" s="52">
        <v>6.3127025775582553</v>
      </c>
      <c r="V179" s="52">
        <v>6.330575331922276</v>
      </c>
      <c r="W179" s="52">
        <v>6.318681318681314</v>
      </c>
      <c r="X179" s="52">
        <v>6.312292358804001</v>
      </c>
      <c r="Y179" s="52">
        <v>6.3130908508251906</v>
      </c>
      <c r="Z179" s="52">
        <v>6.3213016644847642</v>
      </c>
      <c r="AA179" s="52">
        <v>6.3317855635289106</v>
      </c>
      <c r="AC179" s="23"/>
      <c r="AD179" s="23"/>
      <c r="AE179" s="23"/>
      <c r="AG179" s="23"/>
      <c r="AI179" s="23"/>
      <c r="AK179" s="23"/>
      <c r="AM179" s="53">
        <v>0</v>
      </c>
      <c r="AN179" s="53"/>
    </row>
    <row r="180" spans="2:41" x14ac:dyDescent="0.25">
      <c r="B180" s="59" t="s">
        <v>430</v>
      </c>
      <c r="C180" s="60">
        <v>6033235</v>
      </c>
      <c r="D180" s="60" t="s">
        <v>431</v>
      </c>
      <c r="E180" s="91">
        <v>7896641800306</v>
      </c>
      <c r="F180" s="59" t="s">
        <v>379</v>
      </c>
      <c r="G180" s="50">
        <v>15.22</v>
      </c>
      <c r="H180" s="50">
        <v>20.239999999999998</v>
      </c>
      <c r="I180" s="50">
        <v>14.03</v>
      </c>
      <c r="J180" s="50">
        <v>18.71</v>
      </c>
      <c r="K180" s="50">
        <v>15.01</v>
      </c>
      <c r="L180" s="50">
        <v>19.97</v>
      </c>
      <c r="M180" s="50">
        <v>13.04</v>
      </c>
      <c r="N180" s="50">
        <v>18.02</v>
      </c>
      <c r="O180" s="50">
        <v>15.44</v>
      </c>
      <c r="P180" s="50">
        <v>20.52</v>
      </c>
      <c r="Q180" s="84"/>
      <c r="R180" s="158">
        <v>5.1831375259156829</v>
      </c>
      <c r="S180" s="158">
        <v>5.197505197505194</v>
      </c>
      <c r="T180" s="158">
        <v>5.1724137931034448</v>
      </c>
      <c r="U180" s="158">
        <v>5.1714446318156462</v>
      </c>
      <c r="V180" s="158">
        <v>5.1857042747021751</v>
      </c>
      <c r="W180" s="158">
        <v>5.1606108478146524</v>
      </c>
      <c r="X180" s="158">
        <v>5.2461662631153985</v>
      </c>
      <c r="Y180" s="158">
        <v>5.195563339171045</v>
      </c>
      <c r="Z180" s="158">
        <v>5.1771117166212548</v>
      </c>
      <c r="AA180" s="158">
        <v>5.1768323936442755</v>
      </c>
      <c r="AC180" s="23"/>
      <c r="AD180" s="23"/>
      <c r="AE180" s="23"/>
      <c r="AG180" s="23"/>
      <c r="AI180" s="23"/>
      <c r="AK180" s="23"/>
      <c r="AM180" s="53">
        <f>0.0069+0.0011</f>
        <v>8.0000000000000002E-3</v>
      </c>
      <c r="AN180" s="53"/>
      <c r="AO180" s="53"/>
    </row>
    <row r="181" spans="2:41" x14ac:dyDescent="0.25">
      <c r="B181" s="59"/>
      <c r="C181" s="60">
        <v>6033293</v>
      </c>
      <c r="D181" s="60" t="s">
        <v>432</v>
      </c>
      <c r="E181" s="91">
        <v>7896641804151</v>
      </c>
      <c r="F181" s="59" t="s">
        <v>433</v>
      </c>
      <c r="G181" s="50">
        <v>92.23</v>
      </c>
      <c r="H181" s="50">
        <v>122.66</v>
      </c>
      <c r="I181" s="50">
        <v>85.01</v>
      </c>
      <c r="J181" s="50">
        <v>113.36</v>
      </c>
      <c r="K181" s="50">
        <v>90.94</v>
      </c>
      <c r="L181" s="50">
        <v>121.01</v>
      </c>
      <c r="M181" s="50">
        <v>79</v>
      </c>
      <c r="N181" s="50">
        <v>109.2</v>
      </c>
      <c r="O181" s="50">
        <v>93.56</v>
      </c>
      <c r="P181" s="50">
        <v>124.37</v>
      </c>
      <c r="Q181" s="84"/>
      <c r="R181" s="158">
        <v>5.2013231436067002</v>
      </c>
      <c r="S181" s="158">
        <v>5.1972555746140614</v>
      </c>
      <c r="T181" s="158">
        <v>5.1973765623066583</v>
      </c>
      <c r="U181" s="158">
        <v>5.2064965197215827</v>
      </c>
      <c r="V181" s="158">
        <v>5.2059231837112492</v>
      </c>
      <c r="W181" s="158">
        <v>5.1986438320438282</v>
      </c>
      <c r="X181" s="158">
        <v>5.2070848315354965</v>
      </c>
      <c r="Y181" s="158">
        <v>5.2023121387283311</v>
      </c>
      <c r="Z181" s="158">
        <v>5.2063420667941074</v>
      </c>
      <c r="AA181" s="158">
        <v>5.2110650537179737</v>
      </c>
      <c r="AC181" s="23"/>
      <c r="AD181" s="23"/>
      <c r="AE181" s="23"/>
      <c r="AG181" s="23"/>
      <c r="AI181" s="23"/>
      <c r="AK181" s="23"/>
      <c r="AM181" s="53">
        <v>3.5000000000000001E-3</v>
      </c>
      <c r="AN181" s="53"/>
      <c r="AO181" s="53"/>
    </row>
    <row r="182" spans="2:41" x14ac:dyDescent="0.25">
      <c r="B182" s="59"/>
      <c r="C182" s="60"/>
      <c r="D182" s="60"/>
      <c r="E182" s="99"/>
      <c r="F182" s="69" t="s">
        <v>265</v>
      </c>
      <c r="G182" s="50"/>
      <c r="H182" s="159">
        <f>H181/30</f>
        <v>4.0886666666666667</v>
      </c>
      <c r="I182" s="50"/>
      <c r="J182" s="159">
        <f>J181/30</f>
        <v>3.7786666666666666</v>
      </c>
      <c r="K182" s="50"/>
      <c r="L182" s="159">
        <f>L181/30</f>
        <v>4.033666666666667</v>
      </c>
      <c r="M182" s="50"/>
      <c r="N182" s="159">
        <f>N181/30</f>
        <v>3.64</v>
      </c>
      <c r="O182" s="50"/>
      <c r="P182" s="159">
        <f>P181/30</f>
        <v>4.1456666666666671</v>
      </c>
      <c r="Q182" s="84"/>
      <c r="R182" s="158"/>
      <c r="S182" s="158">
        <v>5.1972555746140756</v>
      </c>
      <c r="T182" s="158"/>
      <c r="U182" s="158">
        <v>5.2064965197215827</v>
      </c>
      <c r="V182" s="158"/>
      <c r="W182" s="158">
        <v>5.1986438320438282</v>
      </c>
      <c r="X182" s="158"/>
      <c r="Y182" s="158">
        <v>5.2023121387283311</v>
      </c>
      <c r="Z182" s="158"/>
      <c r="AA182" s="158">
        <v>5.2110650537179737</v>
      </c>
      <c r="AC182" s="23"/>
      <c r="AD182" s="23"/>
      <c r="AE182" s="23"/>
      <c r="AG182" s="23"/>
      <c r="AI182" s="23"/>
      <c r="AK182" s="23"/>
      <c r="AM182" s="53"/>
      <c r="AN182" s="53"/>
      <c r="AO182" s="53"/>
    </row>
    <row r="183" spans="2:41" x14ac:dyDescent="0.25">
      <c r="B183" s="59"/>
      <c r="C183" s="160"/>
      <c r="D183" s="60" t="s">
        <v>434</v>
      </c>
      <c r="E183" s="91">
        <v>7896641804366</v>
      </c>
      <c r="F183" s="69" t="s">
        <v>435</v>
      </c>
      <c r="G183" s="50">
        <v>7.36</v>
      </c>
      <c r="H183" s="159">
        <v>9.7899999999999991</v>
      </c>
      <c r="I183" s="50">
        <v>6.78</v>
      </c>
      <c r="J183" s="159">
        <v>9.0399999999999991</v>
      </c>
      <c r="K183" s="50">
        <v>7.26</v>
      </c>
      <c r="L183" s="159">
        <v>9.66</v>
      </c>
      <c r="M183" s="50">
        <v>6.31</v>
      </c>
      <c r="N183" s="159">
        <v>8.7200000000000006</v>
      </c>
      <c r="O183" s="50">
        <v>7.47</v>
      </c>
      <c r="P183" s="159">
        <v>9.93</v>
      </c>
      <c r="Q183" s="84"/>
      <c r="R183" s="158">
        <v>5.1428571428571388</v>
      </c>
      <c r="S183" s="158">
        <v>5.1557465091299548</v>
      </c>
      <c r="T183" s="158">
        <v>5.1162790697674438</v>
      </c>
      <c r="U183" s="158">
        <v>5.1162790697674438</v>
      </c>
      <c r="V183" s="158">
        <v>5.2173913043478137</v>
      </c>
      <c r="W183" s="158">
        <v>5.2287581699346504</v>
      </c>
      <c r="X183" s="158">
        <v>5.1666666666666572</v>
      </c>
      <c r="Y183" s="158">
        <v>5.1869722557298132</v>
      </c>
      <c r="Z183" s="158">
        <v>5.2112676056337932</v>
      </c>
      <c r="AA183" s="158">
        <v>5.1906779661016884</v>
      </c>
      <c r="AC183" s="23"/>
      <c r="AD183" s="23"/>
      <c r="AE183" s="23"/>
      <c r="AG183" s="23"/>
      <c r="AI183" s="23"/>
      <c r="AK183" s="23"/>
      <c r="AM183" s="53">
        <v>0</v>
      </c>
      <c r="AN183" s="53"/>
      <c r="AO183" s="53"/>
    </row>
    <row r="184" spans="2:41" x14ac:dyDescent="0.25">
      <c r="B184" s="59"/>
      <c r="C184" s="60">
        <v>6033236</v>
      </c>
      <c r="D184" s="60" t="s">
        <v>436</v>
      </c>
      <c r="E184" s="91">
        <v>7896641800313</v>
      </c>
      <c r="F184" s="69" t="s">
        <v>437</v>
      </c>
      <c r="G184" s="50">
        <v>27.17</v>
      </c>
      <c r="H184" s="50">
        <v>36.14</v>
      </c>
      <c r="I184" s="50">
        <v>25.04</v>
      </c>
      <c r="J184" s="50">
        <v>33.39</v>
      </c>
      <c r="K184" s="50">
        <v>26.79</v>
      </c>
      <c r="L184" s="50">
        <v>35.65</v>
      </c>
      <c r="M184" s="50">
        <v>23.27</v>
      </c>
      <c r="N184" s="50">
        <v>32.17</v>
      </c>
      <c r="O184" s="50">
        <v>27.56</v>
      </c>
      <c r="P184" s="50">
        <v>36.630000000000003</v>
      </c>
      <c r="Q184" s="84"/>
      <c r="R184" s="158">
        <v>5.187766163375926</v>
      </c>
      <c r="S184" s="158">
        <v>5.2110625909752599</v>
      </c>
      <c r="T184" s="158">
        <v>5.1658966820663466</v>
      </c>
      <c r="U184" s="158">
        <v>5.1653543307086665</v>
      </c>
      <c r="V184" s="158">
        <v>5.1825677267373322</v>
      </c>
      <c r="W184" s="158">
        <v>5.1932723517261792</v>
      </c>
      <c r="X184" s="158">
        <v>5.198915009041599</v>
      </c>
      <c r="Y184" s="158">
        <v>5.1994767822105956</v>
      </c>
      <c r="Z184" s="158">
        <v>5.190839694656475</v>
      </c>
      <c r="AA184" s="158">
        <v>5.1679586563307538</v>
      </c>
      <c r="AC184" s="23"/>
      <c r="AD184" s="23"/>
      <c r="AE184" s="23"/>
      <c r="AG184" s="23"/>
      <c r="AI184" s="23"/>
      <c r="AK184" s="23"/>
      <c r="AM184" s="53">
        <v>1.21E-2</v>
      </c>
      <c r="AN184" s="53"/>
      <c r="AO184" s="53"/>
    </row>
    <row r="185" spans="2:41" x14ac:dyDescent="0.25">
      <c r="B185" s="59"/>
      <c r="C185" s="60">
        <v>6033249</v>
      </c>
      <c r="D185" s="60" t="s">
        <v>438</v>
      </c>
      <c r="E185" s="91">
        <v>7896641800757</v>
      </c>
      <c r="F185" s="69" t="s">
        <v>439</v>
      </c>
      <c r="G185" s="50">
        <v>24.47</v>
      </c>
      <c r="H185" s="50">
        <v>32.54</v>
      </c>
      <c r="I185" s="50">
        <v>22.55</v>
      </c>
      <c r="J185" s="50">
        <v>30.07</v>
      </c>
      <c r="K185" s="50">
        <v>24.13</v>
      </c>
      <c r="L185" s="50">
        <v>32.11</v>
      </c>
      <c r="M185" s="50">
        <v>20.96</v>
      </c>
      <c r="N185" s="50">
        <v>28.98</v>
      </c>
      <c r="O185" s="50">
        <v>24.82</v>
      </c>
      <c r="P185" s="50">
        <v>32.99</v>
      </c>
      <c r="Q185" s="84"/>
      <c r="R185" s="158">
        <v>5.2020636285468527</v>
      </c>
      <c r="S185" s="158">
        <v>5.2053022955059731</v>
      </c>
      <c r="T185" s="158">
        <v>5.1772388059701484</v>
      </c>
      <c r="U185" s="158">
        <v>5.1766351871283689</v>
      </c>
      <c r="V185" s="158">
        <v>5.2333187963366896</v>
      </c>
      <c r="W185" s="158">
        <v>5.2096985583224011</v>
      </c>
      <c r="X185" s="158">
        <v>5.2208835341365472</v>
      </c>
      <c r="Y185" s="158">
        <v>5.2287581699346504</v>
      </c>
      <c r="Z185" s="158">
        <v>5.2140737600678193</v>
      </c>
      <c r="AA185" s="158">
        <v>5.197704081632665</v>
      </c>
      <c r="AC185" s="23"/>
      <c r="AD185" s="23"/>
      <c r="AE185" s="23"/>
      <c r="AG185" s="23"/>
      <c r="AI185" s="23"/>
      <c r="AK185" s="23"/>
      <c r="AM185" s="53">
        <v>8.3999999999999995E-3</v>
      </c>
      <c r="AN185" s="53"/>
      <c r="AO185" s="53"/>
    </row>
    <row r="186" spans="2:41" x14ac:dyDescent="0.25">
      <c r="B186" s="59"/>
      <c r="C186" s="60">
        <v>6033250</v>
      </c>
      <c r="D186" s="60" t="s">
        <v>440</v>
      </c>
      <c r="E186" s="91">
        <v>7896641800764</v>
      </c>
      <c r="F186" s="69" t="s">
        <v>441</v>
      </c>
      <c r="G186" s="50">
        <v>104.97</v>
      </c>
      <c r="H186" s="50">
        <v>139.61000000000001</v>
      </c>
      <c r="I186" s="50">
        <v>96.75</v>
      </c>
      <c r="J186" s="50">
        <v>129.02000000000001</v>
      </c>
      <c r="K186" s="50">
        <v>103.5</v>
      </c>
      <c r="L186" s="50">
        <v>137.72</v>
      </c>
      <c r="M186" s="50">
        <v>89.9</v>
      </c>
      <c r="N186" s="50">
        <v>124.28</v>
      </c>
      <c r="O186" s="50">
        <v>106.48</v>
      </c>
      <c r="P186" s="50">
        <v>141.54</v>
      </c>
      <c r="Q186" s="84"/>
      <c r="R186" s="158">
        <v>5.2014431749849592</v>
      </c>
      <c r="S186" s="158">
        <v>5.2072343632253393</v>
      </c>
      <c r="T186" s="158">
        <v>5.1973469609655467</v>
      </c>
      <c r="U186" s="158">
        <v>5.2022178734507634</v>
      </c>
      <c r="V186" s="158">
        <v>5.204309819068925</v>
      </c>
      <c r="W186" s="158">
        <v>5.1940116101436047</v>
      </c>
      <c r="X186" s="158">
        <v>5.1954130587409395</v>
      </c>
      <c r="Y186" s="158">
        <v>5.1972236329778383</v>
      </c>
      <c r="Z186" s="158">
        <v>5.1966014621616381</v>
      </c>
      <c r="AA186" s="158">
        <v>5.2029136316337201</v>
      </c>
      <c r="AC186" s="23"/>
      <c r="AD186" s="23"/>
      <c r="AE186" s="23"/>
      <c r="AG186" s="23"/>
      <c r="AI186" s="23"/>
      <c r="AK186" s="23"/>
      <c r="AM186" s="53">
        <v>2.8500000000000001E-2</v>
      </c>
      <c r="AN186" s="53"/>
      <c r="AO186" s="53"/>
    </row>
    <row r="187" spans="2:41" x14ac:dyDescent="0.25">
      <c r="B187" s="59"/>
      <c r="C187" s="60"/>
      <c r="D187" s="60"/>
      <c r="E187" s="99"/>
      <c r="F187" s="69" t="s">
        <v>265</v>
      </c>
      <c r="G187" s="50"/>
      <c r="H187" s="159">
        <f>H186/60</f>
        <v>2.3268333333333335</v>
      </c>
      <c r="I187" s="50"/>
      <c r="J187" s="159">
        <f>J186/60</f>
        <v>2.1503333333333337</v>
      </c>
      <c r="K187" s="50"/>
      <c r="L187" s="159">
        <f>L186/60</f>
        <v>2.2953333333333332</v>
      </c>
      <c r="M187" s="50"/>
      <c r="N187" s="159">
        <f>N186/60</f>
        <v>2.0713333333333335</v>
      </c>
      <c r="O187" s="50"/>
      <c r="P187" s="159">
        <f>P186/60</f>
        <v>2.359</v>
      </c>
      <c r="Q187" s="84"/>
      <c r="R187" s="158"/>
      <c r="S187" s="158">
        <v>5.2072343632253393</v>
      </c>
      <c r="T187" s="158"/>
      <c r="U187" s="158">
        <v>5.2022178734507634</v>
      </c>
      <c r="V187" s="158"/>
      <c r="W187" s="158">
        <v>5.1940116101435905</v>
      </c>
      <c r="X187" s="158"/>
      <c r="Y187" s="158">
        <v>5.1972236329778383</v>
      </c>
      <c r="Z187" s="158"/>
      <c r="AA187" s="158">
        <v>5.2029136316337201</v>
      </c>
      <c r="AC187" s="23"/>
      <c r="AD187" s="23"/>
      <c r="AE187" s="23"/>
      <c r="AG187" s="23"/>
      <c r="AI187" s="23"/>
      <c r="AK187" s="23"/>
      <c r="AM187" s="53"/>
      <c r="AN187" s="53"/>
      <c r="AO187" s="53"/>
    </row>
    <row r="188" spans="2:41" x14ac:dyDescent="0.25">
      <c r="B188" s="59"/>
      <c r="C188" s="60">
        <v>6054036</v>
      </c>
      <c r="D188" s="60"/>
      <c r="E188" s="91">
        <v>7896641808708</v>
      </c>
      <c r="F188" s="73" t="s">
        <v>442</v>
      </c>
      <c r="G188" s="50">
        <v>24.47</v>
      </c>
      <c r="H188" s="159">
        <v>32.54</v>
      </c>
      <c r="I188" s="50">
        <v>22.55</v>
      </c>
      <c r="J188" s="159">
        <v>30.07</v>
      </c>
      <c r="K188" s="50">
        <v>24.13</v>
      </c>
      <c r="L188" s="159">
        <v>32.11</v>
      </c>
      <c r="M188" s="50">
        <v>20.96</v>
      </c>
      <c r="N188" s="159">
        <v>28.98</v>
      </c>
      <c r="O188" s="50">
        <v>24.82</v>
      </c>
      <c r="P188" s="159">
        <v>32.99</v>
      </c>
      <c r="Q188" s="84"/>
      <c r="R188" s="158">
        <v>5.2020636285468527</v>
      </c>
      <c r="S188" s="158">
        <v>5.2053022955059731</v>
      </c>
      <c r="T188" s="158">
        <v>5.1772388059701484</v>
      </c>
      <c r="U188" s="158">
        <v>5.1766351871283689</v>
      </c>
      <c r="V188" s="158">
        <v>5.2333187963366896</v>
      </c>
      <c r="W188" s="158">
        <v>5.2096985583224011</v>
      </c>
      <c r="X188" s="158">
        <v>5.2208835341365472</v>
      </c>
      <c r="Y188" s="158">
        <v>5.2287581699346504</v>
      </c>
      <c r="Z188" s="158">
        <v>5.2140737600678193</v>
      </c>
      <c r="AA188" s="158">
        <v>5.197704081632665</v>
      </c>
      <c r="AC188" s="23"/>
      <c r="AD188" s="23"/>
      <c r="AE188" s="23"/>
      <c r="AG188" s="23"/>
      <c r="AI188" s="23"/>
      <c r="AK188" s="23"/>
      <c r="AM188" s="53"/>
      <c r="AN188" s="53"/>
      <c r="AO188" s="53"/>
    </row>
    <row r="189" spans="2:41" x14ac:dyDescent="0.25">
      <c r="B189" s="59"/>
      <c r="C189" s="60">
        <v>6054037</v>
      </c>
      <c r="D189" s="60"/>
      <c r="E189" s="91">
        <v>7896641808715</v>
      </c>
      <c r="F189" s="69" t="s">
        <v>443</v>
      </c>
      <c r="G189" s="50">
        <v>62.97</v>
      </c>
      <c r="H189" s="159">
        <v>83.75</v>
      </c>
      <c r="I189" s="50">
        <v>58.04</v>
      </c>
      <c r="J189" s="159">
        <v>77.400000000000006</v>
      </c>
      <c r="K189" s="50">
        <v>62.09</v>
      </c>
      <c r="L189" s="159">
        <v>82.62</v>
      </c>
      <c r="M189" s="50">
        <v>53.94</v>
      </c>
      <c r="N189" s="159">
        <v>74.56</v>
      </c>
      <c r="O189" s="50">
        <v>63.88</v>
      </c>
      <c r="P189" s="159">
        <v>84.91</v>
      </c>
      <c r="Q189" s="84"/>
      <c r="R189" s="158">
        <v>5.1954560641496812</v>
      </c>
      <c r="S189" s="158">
        <v>5.2003517146087148</v>
      </c>
      <c r="T189" s="158">
        <v>5.2021025919883925</v>
      </c>
      <c r="U189" s="158">
        <v>5.2059263286665924</v>
      </c>
      <c r="V189" s="158">
        <v>5.2016265672653219</v>
      </c>
      <c r="W189" s="158">
        <v>5.1948051948051983</v>
      </c>
      <c r="X189" s="158">
        <v>5.2077238150965286</v>
      </c>
      <c r="Y189" s="158">
        <v>5.2067165232115258</v>
      </c>
      <c r="Z189" s="158">
        <v>5.2042160737812964</v>
      </c>
      <c r="AA189" s="158">
        <v>5.190782953419216</v>
      </c>
      <c r="AC189" s="23"/>
      <c r="AD189" s="23"/>
      <c r="AE189" s="23"/>
      <c r="AG189" s="23"/>
      <c r="AI189" s="23"/>
      <c r="AK189" s="23"/>
      <c r="AM189" s="53"/>
      <c r="AN189" s="53"/>
      <c r="AO189" s="53"/>
    </row>
    <row r="190" spans="2:41" x14ac:dyDescent="0.25">
      <c r="B190" s="59"/>
      <c r="C190" s="60">
        <v>6049614</v>
      </c>
      <c r="D190" s="60"/>
      <c r="E190" s="91">
        <v>7896641808531</v>
      </c>
      <c r="F190" s="69" t="s">
        <v>444</v>
      </c>
      <c r="G190" s="50">
        <v>24.47</v>
      </c>
      <c r="H190" s="159">
        <v>32.54</v>
      </c>
      <c r="I190" s="50">
        <v>22.55</v>
      </c>
      <c r="J190" s="159">
        <v>30.07</v>
      </c>
      <c r="K190" s="50">
        <v>24.13</v>
      </c>
      <c r="L190" s="159">
        <v>32.11</v>
      </c>
      <c r="M190" s="50">
        <v>20.96</v>
      </c>
      <c r="N190" s="159">
        <v>28.98</v>
      </c>
      <c r="O190" s="50">
        <v>24.82</v>
      </c>
      <c r="P190" s="159">
        <v>32.99</v>
      </c>
      <c r="Q190" s="84"/>
      <c r="R190" s="158">
        <v>5.2020636285468527</v>
      </c>
      <c r="S190" s="158">
        <v>5.2053022955059731</v>
      </c>
      <c r="T190" s="158">
        <v>5.1772388059701484</v>
      </c>
      <c r="U190" s="158">
        <v>5.1766351871283689</v>
      </c>
      <c r="V190" s="158">
        <v>5.2333187963366896</v>
      </c>
      <c r="W190" s="158">
        <v>5.2096985583224011</v>
      </c>
      <c r="X190" s="158">
        <v>5.2208835341365472</v>
      </c>
      <c r="Y190" s="158">
        <v>5.2287581699346504</v>
      </c>
      <c r="Z190" s="158">
        <v>5.2140737600678193</v>
      </c>
      <c r="AA190" s="158">
        <v>5.197704081632665</v>
      </c>
      <c r="AC190" s="23"/>
      <c r="AD190" s="23"/>
      <c r="AE190" s="23"/>
      <c r="AG190" s="23"/>
      <c r="AI190" s="23"/>
      <c r="AK190" s="23"/>
      <c r="AM190" s="53"/>
      <c r="AN190" s="53"/>
      <c r="AO190" s="53"/>
    </row>
    <row r="191" spans="2:41" x14ac:dyDescent="0.25">
      <c r="B191" s="59"/>
      <c r="C191" s="60">
        <v>6049615</v>
      </c>
      <c r="D191" s="60"/>
      <c r="E191" s="91">
        <v>7896641808548</v>
      </c>
      <c r="F191" s="69" t="s">
        <v>445</v>
      </c>
      <c r="G191" s="50">
        <v>62.97</v>
      </c>
      <c r="H191" s="159">
        <v>83.75</v>
      </c>
      <c r="I191" s="50">
        <v>58.04</v>
      </c>
      <c r="J191" s="159">
        <v>77.400000000000006</v>
      </c>
      <c r="K191" s="50">
        <v>62.09</v>
      </c>
      <c r="L191" s="159">
        <v>82.62</v>
      </c>
      <c r="M191" s="50">
        <v>53.94</v>
      </c>
      <c r="N191" s="159">
        <v>74.56</v>
      </c>
      <c r="O191" s="50">
        <v>63.88</v>
      </c>
      <c r="P191" s="159">
        <v>84.91</v>
      </c>
      <c r="Q191" s="84"/>
      <c r="R191" s="158">
        <v>5.1954560641496812</v>
      </c>
      <c r="S191" s="158">
        <v>5.2003517146087148</v>
      </c>
      <c r="T191" s="158">
        <v>5.2021025919883925</v>
      </c>
      <c r="U191" s="158">
        <v>5.2059263286665924</v>
      </c>
      <c r="V191" s="158">
        <v>5.2016265672653219</v>
      </c>
      <c r="W191" s="158">
        <v>5.1948051948051983</v>
      </c>
      <c r="X191" s="158">
        <v>5.2077238150965286</v>
      </c>
      <c r="Y191" s="158">
        <v>5.2067165232115258</v>
      </c>
      <c r="Z191" s="158">
        <v>5.2042160737812964</v>
      </c>
      <c r="AA191" s="158">
        <v>5.190782953419216</v>
      </c>
      <c r="AC191" s="23"/>
      <c r="AD191" s="23"/>
      <c r="AE191" s="23"/>
      <c r="AG191" s="23"/>
      <c r="AI191" s="23"/>
      <c r="AK191" s="23"/>
      <c r="AM191" s="53"/>
      <c r="AN191" s="53"/>
      <c r="AO191" s="53"/>
    </row>
    <row r="192" spans="2:41" x14ac:dyDescent="0.25">
      <c r="B192" s="73" t="s">
        <v>446</v>
      </c>
      <c r="C192" s="60">
        <v>6052695</v>
      </c>
      <c r="D192" s="60"/>
      <c r="E192" s="91">
        <v>7896641808692</v>
      </c>
      <c r="F192" s="69" t="s">
        <v>447</v>
      </c>
      <c r="G192" s="50">
        <v>17.34</v>
      </c>
      <c r="H192" s="159">
        <v>23.06</v>
      </c>
      <c r="I192" s="50">
        <v>15.98</v>
      </c>
      <c r="J192" s="159">
        <v>21.31</v>
      </c>
      <c r="K192" s="50">
        <v>17.100000000000001</v>
      </c>
      <c r="L192" s="159">
        <v>22.75</v>
      </c>
      <c r="M192" s="50">
        <v>14.85</v>
      </c>
      <c r="N192" s="159">
        <v>20.53</v>
      </c>
      <c r="O192" s="50">
        <v>17.59</v>
      </c>
      <c r="P192" s="159">
        <v>23.38</v>
      </c>
      <c r="Q192" s="84"/>
      <c r="R192" s="52">
        <v>0</v>
      </c>
      <c r="S192" s="52">
        <v>0</v>
      </c>
      <c r="T192" s="52">
        <v>0</v>
      </c>
      <c r="U192" s="52">
        <v>0</v>
      </c>
      <c r="V192" s="52">
        <v>0</v>
      </c>
      <c r="W192" s="52">
        <v>0</v>
      </c>
      <c r="X192" s="52">
        <v>0</v>
      </c>
      <c r="Y192" s="52">
        <v>0</v>
      </c>
      <c r="Z192" s="52">
        <v>0</v>
      </c>
      <c r="AA192" s="52">
        <v>0</v>
      </c>
      <c r="AC192" s="23"/>
      <c r="AD192" s="23"/>
      <c r="AE192" s="23"/>
      <c r="AG192" s="23"/>
      <c r="AI192" s="23"/>
      <c r="AK192" s="23"/>
      <c r="AM192" s="53"/>
      <c r="AN192" s="53"/>
      <c r="AO192" s="53"/>
    </row>
    <row r="193" spans="2:41" x14ac:dyDescent="0.25">
      <c r="B193" s="59" t="s">
        <v>448</v>
      </c>
      <c r="C193" s="60">
        <v>6033294</v>
      </c>
      <c r="D193" s="60" t="s">
        <v>449</v>
      </c>
      <c r="E193" s="91">
        <v>7896641804380</v>
      </c>
      <c r="F193" s="59" t="s">
        <v>450</v>
      </c>
      <c r="G193" s="50">
        <v>32.85</v>
      </c>
      <c r="H193" s="50">
        <v>43.69</v>
      </c>
      <c r="I193" s="50">
        <v>30.28</v>
      </c>
      <c r="J193" s="50">
        <v>40.380000000000003</v>
      </c>
      <c r="K193" s="50">
        <v>32.39</v>
      </c>
      <c r="L193" s="50">
        <v>43.1</v>
      </c>
      <c r="M193" s="50">
        <v>28.13</v>
      </c>
      <c r="N193" s="50">
        <v>38.89</v>
      </c>
      <c r="O193" s="50">
        <v>33.32</v>
      </c>
      <c r="P193" s="50">
        <v>44.29</v>
      </c>
      <c r="Q193" s="84"/>
      <c r="R193" s="52">
        <v>6.3106796116504995</v>
      </c>
      <c r="S193" s="52">
        <v>6.3017031630170095</v>
      </c>
      <c r="T193" s="52">
        <v>6.3202247191011196</v>
      </c>
      <c r="U193" s="52">
        <v>6.3191153238546747</v>
      </c>
      <c r="V193" s="52">
        <v>6.3012799474893484</v>
      </c>
      <c r="W193" s="52">
        <v>6.3147508633448552</v>
      </c>
      <c r="X193" s="52">
        <v>6.2712504722327083</v>
      </c>
      <c r="Y193" s="52">
        <v>6.2858704564088441</v>
      </c>
      <c r="Z193" s="52">
        <v>6.3178047223994866</v>
      </c>
      <c r="AA193" s="52">
        <v>6.2874970002399806</v>
      </c>
      <c r="AC193" s="23"/>
      <c r="AD193" s="23"/>
      <c r="AE193" s="23"/>
      <c r="AG193" s="23"/>
      <c r="AI193" s="23"/>
      <c r="AK193" s="23"/>
      <c r="AM193" s="53">
        <v>1.23E-2</v>
      </c>
      <c r="AN193" s="53"/>
    </row>
    <row r="194" spans="2:41" x14ac:dyDescent="0.25">
      <c r="B194" s="59"/>
      <c r="C194" s="60">
        <v>6033295</v>
      </c>
      <c r="D194" s="60" t="s">
        <v>451</v>
      </c>
      <c r="E194" s="91">
        <v>7896641804397</v>
      </c>
      <c r="F194" s="59" t="s">
        <v>452</v>
      </c>
      <c r="G194" s="50">
        <v>51.5</v>
      </c>
      <c r="H194" s="50">
        <v>68.489999999999995</v>
      </c>
      <c r="I194" s="50">
        <v>47.47</v>
      </c>
      <c r="J194" s="50">
        <v>63.3</v>
      </c>
      <c r="K194" s="50">
        <v>50.78</v>
      </c>
      <c r="L194" s="50">
        <v>67.569999999999993</v>
      </c>
      <c r="M194" s="50">
        <v>44.11</v>
      </c>
      <c r="N194" s="50">
        <v>60.98</v>
      </c>
      <c r="O194" s="50">
        <v>52.24</v>
      </c>
      <c r="P194" s="50">
        <v>69.44</v>
      </c>
      <c r="Q194" s="84"/>
      <c r="R194" s="52">
        <v>6.3170933113129593</v>
      </c>
      <c r="S194" s="52">
        <v>6.3179136914001788</v>
      </c>
      <c r="T194" s="52">
        <v>6.3157894736842053</v>
      </c>
      <c r="U194" s="52">
        <v>6.3150822976150351</v>
      </c>
      <c r="V194" s="52">
        <v>6.3232830820770545</v>
      </c>
      <c r="W194" s="52">
        <v>6.3089993706733765</v>
      </c>
      <c r="X194" s="52">
        <v>6.314774644492644</v>
      </c>
      <c r="Y194" s="52">
        <v>6.3295553618134051</v>
      </c>
      <c r="Z194" s="52">
        <v>6.3085063085062956</v>
      </c>
      <c r="AA194" s="52">
        <v>6.3074096754439921</v>
      </c>
      <c r="AC194" s="23"/>
      <c r="AD194" s="23"/>
      <c r="AE194" s="23"/>
      <c r="AG194" s="23"/>
      <c r="AI194" s="23"/>
      <c r="AK194" s="23"/>
      <c r="AM194" s="53">
        <v>6.4000000000000003E-3</v>
      </c>
      <c r="AN194" s="53"/>
    </row>
    <row r="195" spans="2:41" x14ac:dyDescent="0.25">
      <c r="B195" s="59" t="s">
        <v>453</v>
      </c>
      <c r="C195" s="60">
        <v>6033240</v>
      </c>
      <c r="D195" s="60" t="s">
        <v>454</v>
      </c>
      <c r="E195" s="91">
        <v>7896641800429</v>
      </c>
      <c r="F195" s="69" t="s">
        <v>455</v>
      </c>
      <c r="G195" s="50">
        <v>45.76</v>
      </c>
      <c r="H195" s="50">
        <v>60.86</v>
      </c>
      <c r="I195" s="50">
        <v>42.18</v>
      </c>
      <c r="J195" s="50">
        <v>56.25</v>
      </c>
      <c r="K195" s="50">
        <v>45.12</v>
      </c>
      <c r="L195" s="50">
        <v>60.04</v>
      </c>
      <c r="M195" s="50">
        <v>39.19</v>
      </c>
      <c r="N195" s="50">
        <v>54.18</v>
      </c>
      <c r="O195" s="50">
        <v>46.42</v>
      </c>
      <c r="P195" s="50">
        <v>61.7</v>
      </c>
      <c r="Q195" s="84"/>
      <c r="R195" s="52">
        <v>6.3197026022304641</v>
      </c>
      <c r="S195" s="52">
        <v>6.3242487770789495</v>
      </c>
      <c r="T195" s="52">
        <v>6.3271993950088046</v>
      </c>
      <c r="U195" s="52">
        <v>6.3327032136105856</v>
      </c>
      <c r="V195" s="52">
        <v>6.3147973609802222</v>
      </c>
      <c r="W195" s="52">
        <v>6.3219408535505579</v>
      </c>
      <c r="X195" s="52">
        <v>6.3212154096581514</v>
      </c>
      <c r="Y195" s="52">
        <v>6.318681318681314</v>
      </c>
      <c r="Z195" s="52">
        <v>6.3215758131012478</v>
      </c>
      <c r="AA195" s="52">
        <v>6.3059958649207601</v>
      </c>
      <c r="AC195" s="23"/>
      <c r="AD195" s="23"/>
      <c r="AE195" s="23"/>
      <c r="AG195" s="23"/>
      <c r="AI195" s="23"/>
      <c r="AK195" s="23"/>
      <c r="AM195" s="53">
        <v>4.1000000000000003E-3</v>
      </c>
      <c r="AN195" s="53"/>
    </row>
    <row r="196" spans="2:41" x14ac:dyDescent="0.25">
      <c r="B196" s="59"/>
      <c r="C196" s="60">
        <v>6033266</v>
      </c>
      <c r="D196" s="60" t="s">
        <v>456</v>
      </c>
      <c r="E196" s="91">
        <v>7896641802225</v>
      </c>
      <c r="F196" s="69" t="s">
        <v>457</v>
      </c>
      <c r="G196" s="50">
        <v>62.04</v>
      </c>
      <c r="H196" s="50">
        <v>82.51</v>
      </c>
      <c r="I196" s="50">
        <v>57.18</v>
      </c>
      <c r="J196" s="50">
        <v>76.25</v>
      </c>
      <c r="K196" s="50">
        <v>61.17</v>
      </c>
      <c r="L196" s="50">
        <v>81.400000000000006</v>
      </c>
      <c r="M196" s="50">
        <v>53.14</v>
      </c>
      <c r="N196" s="50">
        <v>73.459999999999994</v>
      </c>
      <c r="O196" s="50">
        <v>62.93</v>
      </c>
      <c r="P196" s="50">
        <v>83.65</v>
      </c>
      <c r="Q196" s="84"/>
      <c r="R196" s="52">
        <v>6.3056888279643601</v>
      </c>
      <c r="S196" s="52">
        <v>6.2999227003349745</v>
      </c>
      <c r="T196" s="52">
        <v>6.3022866703848308</v>
      </c>
      <c r="U196" s="52">
        <v>6.3014080579952605</v>
      </c>
      <c r="V196" s="52">
        <v>6.3086548488008276</v>
      </c>
      <c r="W196" s="52">
        <v>6.3079535065952967</v>
      </c>
      <c r="X196" s="52">
        <v>6.3012602520503975</v>
      </c>
      <c r="Y196" s="52">
        <v>6.3096960926194043</v>
      </c>
      <c r="Z196" s="52">
        <v>6.3006756756756772</v>
      </c>
      <c r="AA196" s="52">
        <v>6.3032151480493184</v>
      </c>
      <c r="AC196" s="23"/>
      <c r="AD196" s="23"/>
      <c r="AE196" s="23"/>
      <c r="AG196" s="23"/>
      <c r="AI196" s="23"/>
      <c r="AK196" s="23"/>
      <c r="AM196" s="53">
        <v>5.5999999999999999E-3</v>
      </c>
      <c r="AN196" s="53"/>
    </row>
    <row r="197" spans="2:41" x14ac:dyDescent="0.25">
      <c r="B197" s="59"/>
      <c r="C197" s="65">
        <v>6033237</v>
      </c>
      <c r="D197" s="65" t="s">
        <v>458</v>
      </c>
      <c r="E197" s="91">
        <v>7896641800337</v>
      </c>
      <c r="F197" s="69" t="s">
        <v>459</v>
      </c>
      <c r="G197" s="50">
        <v>28.77</v>
      </c>
      <c r="H197" s="50">
        <v>38.26</v>
      </c>
      <c r="I197" s="50">
        <v>26.52</v>
      </c>
      <c r="J197" s="50">
        <v>35.36</v>
      </c>
      <c r="K197" s="50">
        <v>28.37</v>
      </c>
      <c r="L197" s="50">
        <v>37.75</v>
      </c>
      <c r="M197" s="50">
        <v>24.65</v>
      </c>
      <c r="N197" s="50">
        <v>34.07</v>
      </c>
      <c r="O197" s="50">
        <v>29.18</v>
      </c>
      <c r="P197" s="50">
        <v>38.79</v>
      </c>
      <c r="Q197" s="84"/>
      <c r="R197" s="52">
        <v>6.3192904656319371</v>
      </c>
      <c r="S197" s="52">
        <v>6.3073075854403839</v>
      </c>
      <c r="T197" s="52">
        <v>6.3352044907778691</v>
      </c>
      <c r="U197" s="52">
        <v>6.3138905592303018</v>
      </c>
      <c r="V197" s="52">
        <v>6.3343328335832183</v>
      </c>
      <c r="W197" s="52">
        <v>6.3380281690140805</v>
      </c>
      <c r="X197" s="52">
        <v>6.3416738567730704</v>
      </c>
      <c r="Y197" s="52">
        <v>6.3358302122347112</v>
      </c>
      <c r="Z197" s="52">
        <v>6.3023679417121912</v>
      </c>
      <c r="AA197" s="52">
        <v>6.3030967388325649</v>
      </c>
      <c r="AC197" s="23"/>
      <c r="AD197" s="23"/>
      <c r="AE197" s="23"/>
      <c r="AG197" s="23"/>
      <c r="AI197" s="23"/>
      <c r="AK197" s="23"/>
      <c r="AM197" s="53">
        <v>3.0999999999999999E-3</v>
      </c>
      <c r="AN197" s="53"/>
    </row>
    <row r="198" spans="2:41" x14ac:dyDescent="0.25">
      <c r="B198" s="59" t="s">
        <v>460</v>
      </c>
      <c r="C198" s="65">
        <v>6033600</v>
      </c>
      <c r="D198" s="65" t="s">
        <v>461</v>
      </c>
      <c r="E198" s="91">
        <v>7896641803048</v>
      </c>
      <c r="F198" s="69" t="s">
        <v>462</v>
      </c>
      <c r="G198" s="50">
        <v>21.05</v>
      </c>
      <c r="H198" s="50">
        <v>28</v>
      </c>
      <c r="I198" s="50">
        <v>19.399999999999999</v>
      </c>
      <c r="J198" s="50">
        <v>25.87</v>
      </c>
      <c r="K198" s="50">
        <v>20.76</v>
      </c>
      <c r="L198" s="50">
        <v>27.62</v>
      </c>
      <c r="M198" s="50">
        <v>18.03</v>
      </c>
      <c r="N198" s="50">
        <v>24.92</v>
      </c>
      <c r="O198" s="50">
        <v>21.35</v>
      </c>
      <c r="P198" s="50">
        <v>28.38</v>
      </c>
      <c r="Q198" s="84"/>
      <c r="R198" s="52">
        <v>6.313131313131322</v>
      </c>
      <c r="S198" s="52">
        <v>6.3425750094948938</v>
      </c>
      <c r="T198" s="52">
        <v>6.3013698630136901</v>
      </c>
      <c r="U198" s="52">
        <v>6.2859490550534218</v>
      </c>
      <c r="V198" s="52">
        <v>6.3524590163934533</v>
      </c>
      <c r="W198" s="52">
        <v>6.3125481139338007</v>
      </c>
      <c r="X198" s="52">
        <v>6.3089622641509351</v>
      </c>
      <c r="Y198" s="52">
        <v>6.313993174061423</v>
      </c>
      <c r="Z198" s="52">
        <v>6.2717770034843312</v>
      </c>
      <c r="AA198" s="52">
        <v>6.2921348314606718</v>
      </c>
      <c r="AC198" s="23"/>
      <c r="AD198" s="23"/>
      <c r="AE198" s="23"/>
      <c r="AG198" s="23"/>
      <c r="AI198" s="23"/>
      <c r="AK198" s="23"/>
      <c r="AM198" s="53">
        <v>8.8999999999999999E-3</v>
      </c>
      <c r="AN198" s="53"/>
    </row>
    <row r="199" spans="2:41" x14ac:dyDescent="0.25">
      <c r="B199" s="59"/>
      <c r="C199" s="65">
        <v>6033598</v>
      </c>
      <c r="D199" s="65" t="s">
        <v>463</v>
      </c>
      <c r="E199" s="91">
        <v>7896641803055</v>
      </c>
      <c r="F199" s="69" t="s">
        <v>464</v>
      </c>
      <c r="G199" s="50">
        <v>55.54</v>
      </c>
      <c r="H199" s="50">
        <v>73.87</v>
      </c>
      <c r="I199" s="50">
        <v>51.19</v>
      </c>
      <c r="J199" s="50">
        <v>68.260000000000005</v>
      </c>
      <c r="K199" s="50">
        <v>54.76</v>
      </c>
      <c r="L199" s="50">
        <v>72.87</v>
      </c>
      <c r="M199" s="50">
        <v>47.57</v>
      </c>
      <c r="N199" s="50">
        <v>65.760000000000005</v>
      </c>
      <c r="O199" s="50">
        <v>56.34</v>
      </c>
      <c r="P199" s="50">
        <v>74.89</v>
      </c>
      <c r="Q199" s="84"/>
      <c r="R199" s="52">
        <v>6.3169984686064282</v>
      </c>
      <c r="S199" s="52">
        <v>6.3183649971214777</v>
      </c>
      <c r="T199" s="52">
        <v>6.3136033229491204</v>
      </c>
      <c r="U199" s="52">
        <v>6.3074287494159904</v>
      </c>
      <c r="V199" s="52">
        <v>6.3094544748592511</v>
      </c>
      <c r="W199" s="52">
        <v>6.3174788444703864</v>
      </c>
      <c r="X199" s="52">
        <v>6.3254358515869313</v>
      </c>
      <c r="Y199" s="52">
        <v>6.3217461600646629</v>
      </c>
      <c r="Z199" s="52">
        <v>6.3219475372711713</v>
      </c>
      <c r="AA199" s="52">
        <v>6.317433276547419</v>
      </c>
      <c r="AC199" s="23"/>
      <c r="AD199" s="23"/>
      <c r="AE199" s="23"/>
      <c r="AG199" s="23"/>
      <c r="AI199" s="23"/>
      <c r="AK199" s="23"/>
      <c r="AM199" s="53">
        <v>2.3300000000000001E-2</v>
      </c>
      <c r="AN199" s="53"/>
    </row>
    <row r="200" spans="2:41" x14ac:dyDescent="0.25">
      <c r="B200" s="59" t="s">
        <v>465</v>
      </c>
      <c r="C200" s="65">
        <v>6033241</v>
      </c>
      <c r="D200" s="65" t="s">
        <v>466</v>
      </c>
      <c r="E200" s="91">
        <v>7896641800450</v>
      </c>
      <c r="F200" s="59" t="s">
        <v>467</v>
      </c>
      <c r="G200" s="50">
        <v>48.41</v>
      </c>
      <c r="H200" s="50">
        <v>64.38</v>
      </c>
      <c r="I200" s="50">
        <v>44.62</v>
      </c>
      <c r="J200" s="50">
        <v>59.5</v>
      </c>
      <c r="K200" s="50">
        <v>47.73</v>
      </c>
      <c r="L200" s="50">
        <v>63.51</v>
      </c>
      <c r="M200" s="50">
        <v>41.46</v>
      </c>
      <c r="N200" s="50">
        <v>57.31</v>
      </c>
      <c r="O200" s="50">
        <v>49.11</v>
      </c>
      <c r="P200" s="50">
        <v>65.28</v>
      </c>
      <c r="Q200" s="84"/>
      <c r="R200" s="52">
        <v>6.3021519543258648</v>
      </c>
      <c r="S200" s="52">
        <v>6.290242694403176</v>
      </c>
      <c r="T200" s="52">
        <v>6.3140338336907291</v>
      </c>
      <c r="U200" s="52">
        <v>6.3069501518670563</v>
      </c>
      <c r="V200" s="52">
        <v>6.302895322939861</v>
      </c>
      <c r="W200" s="52">
        <v>6.2928870292886927</v>
      </c>
      <c r="X200" s="52">
        <v>6.3076923076923066</v>
      </c>
      <c r="Y200" s="52">
        <v>6.2870919881305554</v>
      </c>
      <c r="Z200" s="52">
        <v>6.2987012987012889</v>
      </c>
      <c r="AA200" s="52">
        <v>6.3019052271616971</v>
      </c>
      <c r="AC200" s="23"/>
      <c r="AD200" s="23"/>
      <c r="AE200" s="23"/>
      <c r="AG200" s="23"/>
      <c r="AI200" s="23"/>
      <c r="AK200" s="23"/>
      <c r="AM200" s="53">
        <v>1.6000000000000001E-3</v>
      </c>
      <c r="AN200" s="53"/>
    </row>
    <row r="201" spans="2:41" x14ac:dyDescent="0.25">
      <c r="B201" s="59"/>
      <c r="C201" s="93">
        <v>6033284</v>
      </c>
      <c r="D201" s="60" t="s">
        <v>468</v>
      </c>
      <c r="E201" s="91">
        <v>7896641803604</v>
      </c>
      <c r="F201" s="69" t="s">
        <v>469</v>
      </c>
      <c r="G201" s="50">
        <v>91.53</v>
      </c>
      <c r="H201" s="50">
        <v>121.73</v>
      </c>
      <c r="I201" s="50">
        <v>84.36</v>
      </c>
      <c r="J201" s="50">
        <v>112.49</v>
      </c>
      <c r="K201" s="50">
        <v>90.25</v>
      </c>
      <c r="L201" s="50">
        <v>120.09</v>
      </c>
      <c r="M201" s="50">
        <v>78.39</v>
      </c>
      <c r="N201" s="50">
        <v>108.37</v>
      </c>
      <c r="O201" s="50">
        <v>92.85</v>
      </c>
      <c r="P201" s="50">
        <v>123.42</v>
      </c>
      <c r="Q201" s="84"/>
      <c r="R201" s="52">
        <v>6.3066202090592327</v>
      </c>
      <c r="S201" s="52">
        <v>6.305126189852416</v>
      </c>
      <c r="T201" s="52">
        <v>6.3004032258064484</v>
      </c>
      <c r="U201" s="52">
        <v>6.2931115940659623</v>
      </c>
      <c r="V201" s="52">
        <v>6.3140534809753746</v>
      </c>
      <c r="W201" s="52">
        <v>6.3025582012923707</v>
      </c>
      <c r="X201" s="52">
        <v>6.3059397884458974</v>
      </c>
      <c r="Y201" s="52">
        <v>6.3076319403570835</v>
      </c>
      <c r="Z201" s="52">
        <v>6.3086787268147333</v>
      </c>
      <c r="AA201" s="52">
        <v>6.3049095607235159</v>
      </c>
      <c r="AC201" s="23"/>
      <c r="AD201" s="23"/>
      <c r="AE201" s="23"/>
      <c r="AG201" s="23"/>
      <c r="AI201" s="23"/>
      <c r="AK201" s="23"/>
      <c r="AM201" s="53">
        <v>4.0000000000000002E-4</v>
      </c>
      <c r="AN201" s="53"/>
    </row>
    <row r="202" spans="2:41" x14ac:dyDescent="0.25">
      <c r="B202" s="59"/>
      <c r="C202" s="161">
        <v>6033369</v>
      </c>
      <c r="D202" s="162" t="s">
        <v>470</v>
      </c>
      <c r="E202" s="91">
        <v>7896641806735</v>
      </c>
      <c r="F202" s="69" t="s">
        <v>471</v>
      </c>
      <c r="G202" s="50">
        <v>27.08</v>
      </c>
      <c r="H202" s="50">
        <v>36.020000000000003</v>
      </c>
      <c r="I202" s="50">
        <v>24.96</v>
      </c>
      <c r="J202" s="50">
        <v>33.28</v>
      </c>
      <c r="K202" s="50">
        <v>26.7</v>
      </c>
      <c r="L202" s="50">
        <v>35.53</v>
      </c>
      <c r="M202" s="50">
        <v>23.19</v>
      </c>
      <c r="N202" s="50">
        <v>32.06</v>
      </c>
      <c r="O202" s="50">
        <v>27.47</v>
      </c>
      <c r="P202" s="50">
        <v>36.51</v>
      </c>
      <c r="Q202" s="84"/>
      <c r="R202" s="52">
        <v>6.3211621515508511</v>
      </c>
      <c r="S202" s="52">
        <v>6.3478004133451549</v>
      </c>
      <c r="T202" s="52">
        <v>6.3032367972742662</v>
      </c>
      <c r="U202" s="52">
        <v>6.291919514532097</v>
      </c>
      <c r="V202" s="52">
        <v>6.3321385902031011</v>
      </c>
      <c r="W202" s="52">
        <v>6.3135846798324309</v>
      </c>
      <c r="X202" s="52">
        <v>6.3273727647868157</v>
      </c>
      <c r="Y202" s="52">
        <v>6.2997347480106214</v>
      </c>
      <c r="Z202" s="52">
        <v>6.3080495356037147</v>
      </c>
      <c r="AA202" s="52">
        <v>6.3191613278974756</v>
      </c>
      <c r="AC202" s="23"/>
      <c r="AD202" s="23"/>
      <c r="AE202" s="23"/>
      <c r="AG202" s="23"/>
      <c r="AI202" s="23"/>
      <c r="AK202" s="23"/>
      <c r="AM202" s="53"/>
      <c r="AN202" s="53"/>
    </row>
    <row r="203" spans="2:41" x14ac:dyDescent="0.25">
      <c r="B203" s="59"/>
      <c r="C203" s="60">
        <v>6033251</v>
      </c>
      <c r="D203" s="60" t="s">
        <v>472</v>
      </c>
      <c r="E203" s="91">
        <v>7896641800771</v>
      </c>
      <c r="F203" s="59" t="s">
        <v>473</v>
      </c>
      <c r="G203" s="50">
        <v>58.29</v>
      </c>
      <c r="H203" s="50">
        <v>77.52</v>
      </c>
      <c r="I203" s="50">
        <v>53.73</v>
      </c>
      <c r="J203" s="50">
        <v>71.650000000000006</v>
      </c>
      <c r="K203" s="50">
        <v>57.47</v>
      </c>
      <c r="L203" s="50">
        <v>76.47</v>
      </c>
      <c r="M203" s="50">
        <v>49.92</v>
      </c>
      <c r="N203" s="50">
        <v>69.010000000000005</v>
      </c>
      <c r="O203" s="50">
        <v>59.13</v>
      </c>
      <c r="P203" s="50">
        <v>78.599999999999994</v>
      </c>
      <c r="Q203" s="84"/>
      <c r="R203" s="52">
        <v>6.3104140069305146</v>
      </c>
      <c r="S203" s="52">
        <v>6.3082830499177049</v>
      </c>
      <c r="T203" s="52">
        <v>6.3118322121092234</v>
      </c>
      <c r="U203" s="52">
        <v>6.3214126725033424</v>
      </c>
      <c r="V203" s="52">
        <v>6.3078061413244484</v>
      </c>
      <c r="W203" s="52">
        <v>6.296914095079245</v>
      </c>
      <c r="X203" s="52">
        <v>6.3032367972742662</v>
      </c>
      <c r="Y203" s="52">
        <v>6.3000616142945205</v>
      </c>
      <c r="Z203" s="52">
        <v>6.3106796116504995</v>
      </c>
      <c r="AA203" s="52">
        <v>6.316786149059908</v>
      </c>
      <c r="AC203" s="23"/>
      <c r="AD203" s="23"/>
      <c r="AE203" s="23"/>
      <c r="AG203" s="23"/>
      <c r="AI203" s="23"/>
      <c r="AK203" s="23"/>
      <c r="AM203" s="53">
        <v>1.29E-2</v>
      </c>
      <c r="AN203" s="53"/>
    </row>
    <row r="204" spans="2:41" x14ac:dyDescent="0.25">
      <c r="B204" s="163"/>
      <c r="C204" s="93">
        <v>6033398</v>
      </c>
      <c r="D204" s="60"/>
      <c r="E204" s="91">
        <v>7896641807381</v>
      </c>
      <c r="F204" s="66" t="s">
        <v>474</v>
      </c>
      <c r="G204" s="50">
        <v>84.89</v>
      </c>
      <c r="H204" s="50">
        <v>112.9</v>
      </c>
      <c r="I204" s="50">
        <v>78.239999999999995</v>
      </c>
      <c r="J204" s="50">
        <v>104.33</v>
      </c>
      <c r="K204" s="50">
        <v>83.7</v>
      </c>
      <c r="L204" s="50">
        <v>111.38</v>
      </c>
      <c r="M204" s="50">
        <v>72.709999999999994</v>
      </c>
      <c r="N204" s="50">
        <v>100.51</v>
      </c>
      <c r="O204" s="50">
        <v>86.11</v>
      </c>
      <c r="P204" s="50">
        <v>114.46</v>
      </c>
      <c r="Q204" s="84"/>
      <c r="R204" s="52">
        <v>6.3118346900438382</v>
      </c>
      <c r="S204" s="52">
        <v>6.3088512241054673</v>
      </c>
      <c r="T204" s="52">
        <v>6.3043478260869534</v>
      </c>
      <c r="U204" s="52">
        <v>6.3073160790707163</v>
      </c>
      <c r="V204" s="52">
        <v>6.3127143401498813</v>
      </c>
      <c r="W204" s="52">
        <v>6.3090579364321968</v>
      </c>
      <c r="X204" s="52">
        <v>6.3167129697323929</v>
      </c>
      <c r="Y204" s="52">
        <v>6.3147873915802961</v>
      </c>
      <c r="Z204" s="52">
        <v>6.308641975308646</v>
      </c>
      <c r="AA204" s="52">
        <v>6.3063063063063112</v>
      </c>
      <c r="AC204" s="23"/>
      <c r="AD204" s="23"/>
      <c r="AE204" s="23"/>
      <c r="AG204" s="23"/>
      <c r="AI204" s="23"/>
      <c r="AK204" s="23"/>
      <c r="AM204" s="53"/>
      <c r="AN204" s="53"/>
    </row>
    <row r="205" spans="2:41" x14ac:dyDescent="0.25">
      <c r="B205" s="163"/>
      <c r="C205" s="164">
        <v>6033351</v>
      </c>
      <c r="D205" s="165" t="s">
        <v>475</v>
      </c>
      <c r="E205" s="91">
        <v>7896641806315</v>
      </c>
      <c r="F205" s="69" t="s">
        <v>476</v>
      </c>
      <c r="G205" s="50">
        <v>38.909999999999997</v>
      </c>
      <c r="H205" s="50">
        <v>51.75</v>
      </c>
      <c r="I205" s="50">
        <v>35.86</v>
      </c>
      <c r="J205" s="50">
        <v>47.82</v>
      </c>
      <c r="K205" s="50">
        <v>38.369999999999997</v>
      </c>
      <c r="L205" s="50">
        <v>51.06</v>
      </c>
      <c r="M205" s="50">
        <v>33.33</v>
      </c>
      <c r="N205" s="50">
        <v>46.08</v>
      </c>
      <c r="O205" s="50">
        <v>39.47</v>
      </c>
      <c r="P205" s="50">
        <v>52.47</v>
      </c>
      <c r="Q205" s="84"/>
      <c r="R205" s="52">
        <v>6.3114754098360493</v>
      </c>
      <c r="S205" s="52">
        <v>6.3064913722267875</v>
      </c>
      <c r="T205" s="52">
        <v>6.3148532463682301</v>
      </c>
      <c r="U205" s="52">
        <v>6.313917296576264</v>
      </c>
      <c r="V205" s="52">
        <v>6.3175394846217756</v>
      </c>
      <c r="W205" s="52">
        <v>6.3306955435235182</v>
      </c>
      <c r="X205" s="52">
        <v>6.3157894736842053</v>
      </c>
      <c r="Y205" s="52">
        <v>6.3466420493884215</v>
      </c>
      <c r="Z205" s="52">
        <v>6.3021815243738075</v>
      </c>
      <c r="AA205" s="52">
        <v>6.3221884498480279</v>
      </c>
      <c r="AC205" s="23"/>
      <c r="AD205" s="23"/>
      <c r="AE205" s="23"/>
      <c r="AG205" s="23"/>
      <c r="AI205" s="23"/>
      <c r="AK205" s="23"/>
      <c r="AM205" s="53"/>
      <c r="AN205" s="53"/>
    </row>
    <row r="206" spans="2:41" x14ac:dyDescent="0.25">
      <c r="B206" s="163"/>
      <c r="C206" s="164">
        <v>6033270</v>
      </c>
      <c r="D206" s="165" t="s">
        <v>477</v>
      </c>
      <c r="E206" s="91">
        <v>7896641802669</v>
      </c>
      <c r="F206" s="69" t="s">
        <v>478</v>
      </c>
      <c r="G206" s="50">
        <v>83.77</v>
      </c>
      <c r="H206" s="50">
        <v>111.41</v>
      </c>
      <c r="I206" s="50">
        <v>77.209999999999994</v>
      </c>
      <c r="J206" s="50">
        <v>102.96</v>
      </c>
      <c r="K206" s="50">
        <v>82.6</v>
      </c>
      <c r="L206" s="50">
        <v>109.91</v>
      </c>
      <c r="M206" s="50">
        <v>71.75</v>
      </c>
      <c r="N206" s="50">
        <v>99.18</v>
      </c>
      <c r="O206" s="50">
        <v>84.98</v>
      </c>
      <c r="P206" s="50">
        <v>112.96</v>
      </c>
      <c r="Q206" s="84"/>
      <c r="R206" s="52">
        <v>6.3071065989847739</v>
      </c>
      <c r="S206" s="52">
        <v>6.3072519083969354</v>
      </c>
      <c r="T206" s="52">
        <v>6.3059341869750654</v>
      </c>
      <c r="U206" s="52">
        <v>6.3087248322147644</v>
      </c>
      <c r="V206" s="52">
        <v>6.3063063063062827</v>
      </c>
      <c r="W206" s="52">
        <v>6.3062191701324934</v>
      </c>
      <c r="X206" s="52">
        <v>6.3120462290709725</v>
      </c>
      <c r="Y206" s="52">
        <v>6.3022508038585272</v>
      </c>
      <c r="Z206" s="52">
        <v>6.3180282747403993</v>
      </c>
      <c r="AA206" s="52">
        <v>6.3152941176470563</v>
      </c>
      <c r="AC206" s="23"/>
      <c r="AD206" s="23"/>
      <c r="AE206" s="23"/>
      <c r="AG206" s="23"/>
      <c r="AI206" s="23"/>
      <c r="AK206" s="23"/>
      <c r="AM206" s="53">
        <v>1.4500000000000001E-2</v>
      </c>
      <c r="AN206" s="53"/>
    </row>
    <row r="207" spans="2:41" ht="15.75" thickBot="1" x14ac:dyDescent="0.3">
      <c r="B207" s="166"/>
      <c r="C207" s="167">
        <v>6033400</v>
      </c>
      <c r="D207" s="168"/>
      <c r="E207" s="169">
        <v>7896641807404</v>
      </c>
      <c r="F207" s="170" t="s">
        <v>479</v>
      </c>
      <c r="G207" s="171">
        <v>122</v>
      </c>
      <c r="H207" s="171">
        <v>162.26</v>
      </c>
      <c r="I207" s="171">
        <v>112.45</v>
      </c>
      <c r="J207" s="171">
        <v>149.94999999999999</v>
      </c>
      <c r="K207" s="171">
        <v>120.29</v>
      </c>
      <c r="L207" s="171">
        <v>160.07</v>
      </c>
      <c r="M207" s="171">
        <v>104.5</v>
      </c>
      <c r="N207" s="171">
        <v>144.44999999999999</v>
      </c>
      <c r="O207" s="171">
        <v>123.76</v>
      </c>
      <c r="P207" s="171">
        <v>164.51</v>
      </c>
      <c r="Q207" s="84"/>
      <c r="R207" s="52">
        <v>6.3088184036249544</v>
      </c>
      <c r="S207" s="52">
        <v>6.3093756142304898</v>
      </c>
      <c r="T207" s="52">
        <v>6.3155904320695981</v>
      </c>
      <c r="U207" s="52">
        <v>6.309819213045003</v>
      </c>
      <c r="V207" s="52">
        <v>6.3102076889085339</v>
      </c>
      <c r="W207" s="52">
        <v>6.309357773792911</v>
      </c>
      <c r="X207" s="52">
        <v>6.3180384576253914</v>
      </c>
      <c r="Y207" s="52">
        <v>6.314859792448658</v>
      </c>
      <c r="Z207" s="52">
        <v>6.3138905592303018</v>
      </c>
      <c r="AA207" s="52">
        <v>6.3138167248287402</v>
      </c>
      <c r="AC207" s="23"/>
      <c r="AD207" s="23"/>
      <c r="AE207" s="23"/>
      <c r="AG207" s="23"/>
      <c r="AI207" s="23"/>
      <c r="AK207" s="23"/>
      <c r="AM207" s="53"/>
      <c r="AN207" s="53"/>
    </row>
    <row r="208" spans="2:41" ht="17.25" customHeight="1" thickBot="1" x14ac:dyDescent="0.3">
      <c r="B208" s="172">
        <f ca="1">TODAY()</f>
        <v>42464</v>
      </c>
      <c r="C208" s="172"/>
      <c r="D208" s="172"/>
      <c r="E208" s="172"/>
      <c r="F208" s="173"/>
      <c r="G208" s="174">
        <f>SUM(I16:I61)+SUM(I68:I148)+SUM(G157:G176)</f>
        <v>6958.5199999999986</v>
      </c>
      <c r="H208" s="174">
        <f>SUM(J16:J61)+SUM(J68:J148)+SUM(H157:H176)</f>
        <v>9491.0697499999987</v>
      </c>
      <c r="I208" s="174"/>
      <c r="J208" s="174"/>
      <c r="K208" s="174">
        <f t="shared" ref="K208:P208" si="1">SUM(K16:K61)+SUM(K68:K148)+SUM(K157:K206)</f>
        <v>8756.77</v>
      </c>
      <c r="L208" s="174">
        <f t="shared" si="1"/>
        <v>11895.983300000002</v>
      </c>
      <c r="M208" s="174">
        <f t="shared" si="1"/>
        <v>8135.0599999999995</v>
      </c>
      <c r="N208" s="174">
        <f t="shared" si="1"/>
        <v>11277.763283333334</v>
      </c>
      <c r="O208" s="174">
        <f t="shared" si="1"/>
        <v>8992.08</v>
      </c>
      <c r="P208" s="174">
        <f t="shared" si="1"/>
        <v>12208.238766666669</v>
      </c>
      <c r="Q208" s="88"/>
      <c r="R208" s="175"/>
      <c r="S208" s="176"/>
      <c r="T208" s="175"/>
      <c r="U208" s="176"/>
      <c r="V208" s="177"/>
      <c r="W208" s="13"/>
      <c r="X208" s="177"/>
      <c r="Y208" s="13"/>
      <c r="Z208" s="177"/>
      <c r="AC208" s="16"/>
      <c r="AE208" s="16"/>
      <c r="AG208" s="16"/>
      <c r="AI208" s="16"/>
      <c r="AJ208" s="16"/>
      <c r="AK208" s="16"/>
      <c r="AM208" s="53">
        <f>SUM(AM16:AM206)</f>
        <v>0.93970000000000087</v>
      </c>
      <c r="AN208" s="178"/>
      <c r="AO208" s="179"/>
    </row>
    <row r="209" spans="2:40" x14ac:dyDescent="0.25">
      <c r="B209" s="180" t="s">
        <v>480</v>
      </c>
      <c r="C209" s="180"/>
      <c r="D209" s="180"/>
      <c r="E209" s="180"/>
      <c r="F209" s="181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88"/>
      <c r="V209" s="13"/>
      <c r="W209" s="13"/>
      <c r="X209" s="13"/>
      <c r="Y209" s="13"/>
      <c r="Z209" s="13"/>
      <c r="AN209" s="178"/>
    </row>
    <row r="210" spans="2:40" x14ac:dyDescent="0.25">
      <c r="V210" s="13"/>
      <c r="W210" s="13"/>
      <c r="X210" s="13"/>
      <c r="Y210" s="13"/>
      <c r="Z210" s="13"/>
      <c r="AM210" s="53"/>
    </row>
    <row r="211" spans="2:40" ht="15.75" thickBot="1" x14ac:dyDescent="0.3">
      <c r="B211" s="183" t="s">
        <v>481</v>
      </c>
      <c r="V211" s="13"/>
      <c r="W211" s="13"/>
      <c r="X211" s="13"/>
      <c r="Y211" s="13"/>
      <c r="Z211" s="13"/>
      <c r="AM211" s="53"/>
    </row>
    <row r="212" spans="2:40" x14ac:dyDescent="0.25">
      <c r="B212" s="184" t="s">
        <v>220</v>
      </c>
      <c r="C212" s="185">
        <v>6033382</v>
      </c>
      <c r="D212" s="185"/>
      <c r="E212" s="186">
        <v>7896641807053</v>
      </c>
      <c r="F212" s="187" t="s">
        <v>482</v>
      </c>
      <c r="G212" s="188">
        <v>129.36000000000001</v>
      </c>
      <c r="H212" s="188">
        <v>178.82</v>
      </c>
      <c r="I212" s="188">
        <v>120.54</v>
      </c>
      <c r="J212" s="188">
        <v>166.63</v>
      </c>
      <c r="K212" s="188">
        <v>127.81</v>
      </c>
      <c r="L212" s="188">
        <v>176.68</v>
      </c>
      <c r="M212" s="188">
        <v>127.81</v>
      </c>
      <c r="N212" s="188">
        <v>176.68</v>
      </c>
      <c r="O212" s="188">
        <v>130.94999999999999</v>
      </c>
      <c r="P212" s="188">
        <v>181.02</v>
      </c>
      <c r="R212" s="52">
        <v>6.3116370808678539</v>
      </c>
      <c r="S212" s="52">
        <v>6.3075917008501108</v>
      </c>
      <c r="T212" s="52">
        <v>6.3150467454577495</v>
      </c>
      <c r="U212" s="52">
        <v>6.3165954188732201</v>
      </c>
      <c r="V212" s="52">
        <v>6.3134253867908967</v>
      </c>
      <c r="W212" s="52">
        <v>6.312052470064387</v>
      </c>
      <c r="X212" s="52">
        <v>6.3134253867908967</v>
      </c>
      <c r="Y212" s="52">
        <v>6.312052470064387</v>
      </c>
      <c r="Z212" s="52">
        <v>6.307842182172422</v>
      </c>
      <c r="AA212" s="52">
        <v>6.3135020849239396</v>
      </c>
      <c r="AM212" s="53"/>
    </row>
    <row r="213" spans="2:40" x14ac:dyDescent="0.25">
      <c r="B213" s="69" t="s">
        <v>220</v>
      </c>
      <c r="C213" s="74">
        <v>6048459</v>
      </c>
      <c r="D213" s="74"/>
      <c r="E213" s="61">
        <v>7896641808432</v>
      </c>
      <c r="F213" s="97" t="s">
        <v>483</v>
      </c>
      <c r="G213" s="50">
        <v>138.6</v>
      </c>
      <c r="H213" s="50">
        <v>191.6</v>
      </c>
      <c r="I213" s="50">
        <v>129.15</v>
      </c>
      <c r="J213" s="50">
        <v>178.53</v>
      </c>
      <c r="K213" s="50">
        <v>136.94</v>
      </c>
      <c r="L213" s="50">
        <v>189.3</v>
      </c>
      <c r="M213" s="50">
        <v>136.94</v>
      </c>
      <c r="N213" s="50">
        <v>189.3</v>
      </c>
      <c r="O213" s="50">
        <v>140.30000000000001</v>
      </c>
      <c r="P213" s="50">
        <v>193.95</v>
      </c>
      <c r="R213" s="52">
        <v>6.3128020250057517</v>
      </c>
      <c r="S213" s="52">
        <v>6.314504494506707</v>
      </c>
      <c r="T213" s="52">
        <v>6.3137965097135265</v>
      </c>
      <c r="U213" s="52">
        <v>6.3121538736378113</v>
      </c>
      <c r="V213" s="52">
        <v>6.3116217684962237</v>
      </c>
      <c r="W213" s="52">
        <v>6.3124789396832455</v>
      </c>
      <c r="X213" s="52">
        <v>6.3116217684962237</v>
      </c>
      <c r="Y213" s="52">
        <v>6.3124789396832455</v>
      </c>
      <c r="Z213" s="52">
        <v>6.3120406152913517</v>
      </c>
      <c r="AA213" s="52">
        <v>6.3089234816926023</v>
      </c>
      <c r="AM213" s="53"/>
    </row>
    <row r="214" spans="2:40" ht="15.75" thickBot="1" x14ac:dyDescent="0.3">
      <c r="B214" s="189" t="s">
        <v>220</v>
      </c>
      <c r="C214" s="190">
        <v>6048462</v>
      </c>
      <c r="D214" s="190"/>
      <c r="E214" s="169">
        <v>7896641808456</v>
      </c>
      <c r="F214" s="191" t="s">
        <v>484</v>
      </c>
      <c r="G214" s="192">
        <v>193.31</v>
      </c>
      <c r="H214" s="192">
        <v>267.22000000000003</v>
      </c>
      <c r="I214" s="192">
        <v>180.13</v>
      </c>
      <c r="J214" s="192">
        <v>249</v>
      </c>
      <c r="K214" s="192">
        <v>190.99</v>
      </c>
      <c r="L214" s="192">
        <v>264.02</v>
      </c>
      <c r="M214" s="192">
        <v>190.99</v>
      </c>
      <c r="N214" s="192">
        <v>264.02</v>
      </c>
      <c r="O214" s="192">
        <v>195.69</v>
      </c>
      <c r="P214" s="192">
        <v>270.51</v>
      </c>
      <c r="R214" s="52">
        <v>6.3077430708315063</v>
      </c>
      <c r="S214" s="52">
        <v>6.3054461550702285</v>
      </c>
      <c r="T214" s="52">
        <v>6.3090179414542007</v>
      </c>
      <c r="U214" s="52">
        <v>6.305767835033933</v>
      </c>
      <c r="V214" s="52">
        <v>6.3063564510742651</v>
      </c>
      <c r="W214" s="52">
        <v>6.3096436480773122</v>
      </c>
      <c r="X214" s="52">
        <v>6.3063564510742651</v>
      </c>
      <c r="Y214" s="52">
        <v>6.3096436480773122</v>
      </c>
      <c r="Z214" s="52">
        <v>6.3070404172099046</v>
      </c>
      <c r="AA214" s="52">
        <v>6.3074746522046752</v>
      </c>
      <c r="AM214" s="23"/>
    </row>
    <row r="215" spans="2:40" x14ac:dyDescent="0.25">
      <c r="C215">
        <v>6033267</v>
      </c>
      <c r="F215" t="s">
        <v>488</v>
      </c>
      <c r="G215">
        <v>44.9</v>
      </c>
      <c r="H215">
        <v>62.07</v>
      </c>
      <c r="I215">
        <v>41.84</v>
      </c>
      <c r="J215">
        <v>57.83</v>
      </c>
      <c r="K215">
        <v>44.36</v>
      </c>
      <c r="L215">
        <v>61.32</v>
      </c>
      <c r="M215">
        <v>44.36</v>
      </c>
      <c r="N215">
        <v>61.32</v>
      </c>
      <c r="O215">
        <v>45.45</v>
      </c>
      <c r="P215">
        <v>62.83</v>
      </c>
      <c r="AM215"/>
      <c r="AN215" s="23"/>
    </row>
    <row r="216" spans="2:40" x14ac:dyDescent="0.25">
      <c r="C216">
        <v>6033313</v>
      </c>
      <c r="F216" t="s">
        <v>489</v>
      </c>
      <c r="G216">
        <v>30.33</v>
      </c>
      <c r="H216">
        <v>41.92</v>
      </c>
      <c r="I216">
        <v>28.26</v>
      </c>
      <c r="J216">
        <v>39.06</v>
      </c>
      <c r="K216">
        <v>29.96</v>
      </c>
      <c r="L216">
        <v>41.42</v>
      </c>
      <c r="M216">
        <v>29.96</v>
      </c>
      <c r="N216">
        <v>41.42</v>
      </c>
      <c r="O216">
        <v>30.7</v>
      </c>
      <c r="P216">
        <v>42.44</v>
      </c>
      <c r="AM216"/>
      <c r="AN216" s="23"/>
    </row>
    <row r="217" spans="2:40" x14ac:dyDescent="0.25">
      <c r="C217">
        <v>6033314</v>
      </c>
      <c r="F217" t="s">
        <v>490</v>
      </c>
      <c r="G217">
        <v>44.9</v>
      </c>
      <c r="H217">
        <v>62.07</v>
      </c>
      <c r="I217">
        <v>41.84</v>
      </c>
      <c r="J217">
        <v>57.83</v>
      </c>
      <c r="K217">
        <v>44.36</v>
      </c>
      <c r="L217">
        <v>61.32</v>
      </c>
      <c r="M217">
        <v>44.36</v>
      </c>
      <c r="N217">
        <v>61.32</v>
      </c>
      <c r="O217">
        <v>45.45</v>
      </c>
      <c r="P217">
        <v>62.83</v>
      </c>
      <c r="R217" s="88"/>
      <c r="AM217"/>
      <c r="AN217" s="23"/>
    </row>
    <row r="218" spans="2:40" x14ac:dyDescent="0.25">
      <c r="C218">
        <v>6033350</v>
      </c>
      <c r="F218" t="s">
        <v>16</v>
      </c>
      <c r="G218">
        <v>185.68</v>
      </c>
      <c r="H218">
        <v>246.95</v>
      </c>
      <c r="I218">
        <v>171.14</v>
      </c>
      <c r="J218">
        <v>228.22</v>
      </c>
      <c r="K218">
        <v>183.08</v>
      </c>
      <c r="L218">
        <v>243.62</v>
      </c>
      <c r="M218">
        <v>159.04</v>
      </c>
      <c r="N218">
        <v>219.85</v>
      </c>
      <c r="O218">
        <v>188.36</v>
      </c>
      <c r="P218">
        <v>250.37</v>
      </c>
      <c r="R218" s="88"/>
      <c r="AM218"/>
      <c r="AN218" s="23"/>
    </row>
    <row r="219" spans="2:40" x14ac:dyDescent="0.25">
      <c r="C219">
        <v>6033364</v>
      </c>
      <c r="F219" t="s">
        <v>491</v>
      </c>
      <c r="G219">
        <v>16.559999999999999</v>
      </c>
      <c r="H219">
        <v>22.02</v>
      </c>
      <c r="I219">
        <v>15.26</v>
      </c>
      <c r="J219">
        <v>20.350000000000001</v>
      </c>
      <c r="K219">
        <v>16.32</v>
      </c>
      <c r="L219">
        <v>21.72</v>
      </c>
      <c r="M219">
        <v>14.18</v>
      </c>
      <c r="N219">
        <v>19.600000000000001</v>
      </c>
      <c r="O219">
        <v>16.79</v>
      </c>
      <c r="P219">
        <v>22.32</v>
      </c>
      <c r="R219" s="88"/>
      <c r="AM219"/>
      <c r="AN219" s="23"/>
    </row>
    <row r="220" spans="2:40" x14ac:dyDescent="0.25">
      <c r="C220">
        <v>6033365</v>
      </c>
      <c r="F220" t="s">
        <v>492</v>
      </c>
      <c r="G220">
        <v>152.52000000000001</v>
      </c>
      <c r="H220">
        <v>202.85</v>
      </c>
      <c r="I220">
        <v>140.58000000000001</v>
      </c>
      <c r="J220">
        <v>187.46</v>
      </c>
      <c r="K220">
        <v>150.38</v>
      </c>
      <c r="L220">
        <v>200.11</v>
      </c>
      <c r="M220">
        <v>130.63</v>
      </c>
      <c r="N220">
        <v>180.58</v>
      </c>
      <c r="O220">
        <v>154.72</v>
      </c>
      <c r="P220">
        <v>205.66</v>
      </c>
      <c r="R220" s="88"/>
      <c r="AM220"/>
      <c r="AN220" s="23"/>
    </row>
    <row r="221" spans="2:40" x14ac:dyDescent="0.25">
      <c r="C221">
        <v>6033367</v>
      </c>
      <c r="F221" t="s">
        <v>38</v>
      </c>
      <c r="G221">
        <v>185.68</v>
      </c>
      <c r="H221">
        <v>246.95</v>
      </c>
      <c r="I221">
        <v>171.14</v>
      </c>
      <c r="J221">
        <v>228.22</v>
      </c>
      <c r="K221">
        <v>183.08</v>
      </c>
      <c r="L221">
        <v>243.62</v>
      </c>
      <c r="M221">
        <v>159.04</v>
      </c>
      <c r="N221">
        <v>219.85</v>
      </c>
      <c r="O221">
        <v>188.36</v>
      </c>
      <c r="P221">
        <v>250.37</v>
      </c>
      <c r="R221" s="88"/>
      <c r="AM221"/>
      <c r="AN221" s="23"/>
    </row>
    <row r="222" spans="2:40" x14ac:dyDescent="0.25">
      <c r="C222">
        <v>6033368</v>
      </c>
      <c r="F222" t="s">
        <v>493</v>
      </c>
      <c r="G222">
        <v>72.58</v>
      </c>
      <c r="H222">
        <v>96.53</v>
      </c>
      <c r="I222">
        <v>66.900000000000006</v>
      </c>
      <c r="J222">
        <v>89.21</v>
      </c>
      <c r="K222">
        <v>71.56</v>
      </c>
      <c r="L222">
        <v>95.23</v>
      </c>
      <c r="M222">
        <v>62.16</v>
      </c>
      <c r="N222">
        <v>85.93</v>
      </c>
      <c r="O222">
        <v>73.63</v>
      </c>
      <c r="P222">
        <v>97.87</v>
      </c>
      <c r="R222" s="88"/>
      <c r="AM222"/>
      <c r="AN222" s="23"/>
    </row>
    <row r="223" spans="2:40" x14ac:dyDescent="0.25">
      <c r="C223">
        <v>6033371</v>
      </c>
      <c r="F223" t="s">
        <v>494</v>
      </c>
      <c r="G223">
        <v>29.71</v>
      </c>
      <c r="H223">
        <v>39.51</v>
      </c>
      <c r="I223">
        <v>27.38</v>
      </c>
      <c r="J223">
        <v>36.520000000000003</v>
      </c>
      <c r="K223">
        <v>29.3</v>
      </c>
      <c r="L223">
        <v>38.979999999999997</v>
      </c>
      <c r="M223">
        <v>25.45</v>
      </c>
      <c r="N223">
        <v>35.18</v>
      </c>
      <c r="O223">
        <v>30.14</v>
      </c>
      <c r="P223">
        <v>40.06</v>
      </c>
      <c r="R223" s="88"/>
      <c r="AM223"/>
      <c r="AN223" s="23"/>
    </row>
    <row r="224" spans="2:40" x14ac:dyDescent="0.25">
      <c r="C224">
        <v>6033372</v>
      </c>
      <c r="F224" t="s">
        <v>495</v>
      </c>
      <c r="G224">
        <v>53.67</v>
      </c>
      <c r="H224">
        <v>71.38</v>
      </c>
      <c r="I224">
        <v>49.47</v>
      </c>
      <c r="J224">
        <v>65.97</v>
      </c>
      <c r="K224">
        <v>52.92</v>
      </c>
      <c r="L224">
        <v>70.42</v>
      </c>
      <c r="M224">
        <v>45.97</v>
      </c>
      <c r="N224">
        <v>63.55</v>
      </c>
      <c r="O224">
        <v>54.44</v>
      </c>
      <c r="P224">
        <v>72.37</v>
      </c>
      <c r="R224" s="88"/>
      <c r="AM224"/>
      <c r="AN224" s="23"/>
    </row>
    <row r="225" spans="3:40" x14ac:dyDescent="0.25">
      <c r="C225">
        <v>6033599</v>
      </c>
      <c r="F225" t="s">
        <v>496</v>
      </c>
      <c r="G225">
        <v>185.68</v>
      </c>
      <c r="H225">
        <v>246.95</v>
      </c>
      <c r="I225">
        <v>171.14</v>
      </c>
      <c r="J225">
        <v>228.22</v>
      </c>
      <c r="K225">
        <v>183.08</v>
      </c>
      <c r="L225">
        <v>243.62</v>
      </c>
      <c r="M225">
        <v>159.04</v>
      </c>
      <c r="N225">
        <v>219.85</v>
      </c>
      <c r="O225">
        <v>188.36</v>
      </c>
      <c r="P225">
        <v>250.37</v>
      </c>
      <c r="R225" s="88"/>
      <c r="AM225"/>
      <c r="AN225" s="23"/>
    </row>
    <row r="226" spans="3:40" x14ac:dyDescent="0.25">
      <c r="C226">
        <v>6046551</v>
      </c>
      <c r="F226" t="s">
        <v>497</v>
      </c>
      <c r="G226">
        <v>128.97</v>
      </c>
      <c r="H226">
        <v>178.28</v>
      </c>
      <c r="I226">
        <v>120.18</v>
      </c>
      <c r="J226">
        <v>166.13</v>
      </c>
      <c r="K226">
        <v>127.42</v>
      </c>
      <c r="L226">
        <v>176.15</v>
      </c>
      <c r="M226">
        <v>127.42</v>
      </c>
      <c r="N226">
        <v>176.15</v>
      </c>
      <c r="O226">
        <v>130.56</v>
      </c>
      <c r="P226">
        <v>180.48</v>
      </c>
      <c r="R226" s="88"/>
      <c r="AM226"/>
      <c r="AN226" s="23"/>
    </row>
    <row r="227" spans="3:40" x14ac:dyDescent="0.25">
      <c r="C227">
        <v>6046581</v>
      </c>
      <c r="F227" t="s">
        <v>498</v>
      </c>
      <c r="G227">
        <v>152.52000000000001</v>
      </c>
      <c r="H227">
        <v>202.85</v>
      </c>
      <c r="I227">
        <v>140.58000000000001</v>
      </c>
      <c r="J227">
        <v>187.46</v>
      </c>
      <c r="K227">
        <v>150.38</v>
      </c>
      <c r="L227">
        <v>200.11</v>
      </c>
      <c r="M227">
        <v>130.63</v>
      </c>
      <c r="N227">
        <v>180.58</v>
      </c>
      <c r="O227">
        <v>154.72</v>
      </c>
      <c r="P227">
        <v>205.66</v>
      </c>
      <c r="R227" s="88"/>
      <c r="AM227"/>
      <c r="AN227" s="23"/>
    </row>
    <row r="228" spans="3:40" x14ac:dyDescent="0.25">
      <c r="C228">
        <v>6047975</v>
      </c>
      <c r="F228" t="s">
        <v>499</v>
      </c>
      <c r="G228">
        <v>34.57</v>
      </c>
      <c r="H228">
        <v>47.79</v>
      </c>
      <c r="I228">
        <v>32.21</v>
      </c>
      <c r="J228">
        <v>44.53</v>
      </c>
      <c r="K228">
        <v>34.159999999999997</v>
      </c>
      <c r="L228">
        <v>47.22</v>
      </c>
      <c r="M228">
        <v>34.159999999999997</v>
      </c>
      <c r="N228">
        <v>47.22</v>
      </c>
      <c r="O228">
        <v>35</v>
      </c>
      <c r="P228">
        <v>48.38</v>
      </c>
      <c r="R228" s="88"/>
      <c r="AM228"/>
      <c r="AN228" s="23"/>
    </row>
    <row r="229" spans="3:40" x14ac:dyDescent="0.25">
      <c r="C229">
        <v>6033428</v>
      </c>
      <c r="F229" t="s">
        <v>500</v>
      </c>
      <c r="G229">
        <v>56.36</v>
      </c>
      <c r="H229">
        <v>77.900000000000006</v>
      </c>
      <c r="I229">
        <v>52.51</v>
      </c>
      <c r="J229">
        <v>72.59</v>
      </c>
      <c r="K229">
        <v>55.68</v>
      </c>
      <c r="L229">
        <v>76.97</v>
      </c>
      <c r="M229">
        <v>55.68</v>
      </c>
      <c r="N229">
        <v>76.97</v>
      </c>
      <c r="O229">
        <v>57.05</v>
      </c>
      <c r="P229">
        <v>78.86</v>
      </c>
      <c r="R229" s="88"/>
      <c r="AM229"/>
      <c r="AN229" s="23"/>
    </row>
    <row r="230" spans="3:40" x14ac:dyDescent="0.25">
      <c r="C230">
        <v>6049842</v>
      </c>
      <c r="F230" t="s">
        <v>501</v>
      </c>
      <c r="G230">
        <v>16.22</v>
      </c>
      <c r="H230">
        <v>21.57</v>
      </c>
      <c r="I230">
        <v>14.95</v>
      </c>
      <c r="J230">
        <v>19.93</v>
      </c>
      <c r="K230">
        <v>15.99</v>
      </c>
      <c r="L230">
        <v>21.28</v>
      </c>
      <c r="M230">
        <v>13.89</v>
      </c>
      <c r="N230">
        <v>19.2</v>
      </c>
      <c r="O230">
        <v>16.45</v>
      </c>
      <c r="P230">
        <v>21.87</v>
      </c>
      <c r="R230" s="88"/>
      <c r="AM230"/>
      <c r="AN230" s="23"/>
    </row>
    <row r="231" spans="3:40" x14ac:dyDescent="0.25">
      <c r="C231">
        <v>6033393</v>
      </c>
      <c r="F231" t="s">
        <v>502</v>
      </c>
      <c r="G231">
        <v>5.75</v>
      </c>
      <c r="H231">
        <v>7.95</v>
      </c>
      <c r="I231">
        <v>5.36</v>
      </c>
      <c r="J231">
        <v>7.41</v>
      </c>
      <c r="K231">
        <v>5.68</v>
      </c>
      <c r="L231">
        <v>7.85</v>
      </c>
      <c r="M231">
        <v>5.68</v>
      </c>
      <c r="N231">
        <v>7.85</v>
      </c>
      <c r="O231">
        <v>5.82</v>
      </c>
      <c r="P231">
        <v>8.0500000000000007</v>
      </c>
      <c r="R231" s="88"/>
      <c r="AM231"/>
      <c r="AN231" s="23"/>
    </row>
    <row r="232" spans="3:40" x14ac:dyDescent="0.25">
      <c r="Q232" s="88"/>
      <c r="AM232" s="23"/>
    </row>
    <row r="233" spans="3:40" x14ac:dyDescent="0.25">
      <c r="Q233" s="88"/>
      <c r="AM233" s="23"/>
    </row>
    <row r="234" spans="3:40" x14ac:dyDescent="0.25">
      <c r="Q234" s="88"/>
      <c r="AM234" s="23"/>
    </row>
    <row r="235" spans="3:40" x14ac:dyDescent="0.25">
      <c r="C235" s="193" t="s">
        <v>485</v>
      </c>
      <c r="Q235" s="88"/>
      <c r="AM235" s="23"/>
    </row>
    <row r="236" spans="3:40" ht="15.75" thickBot="1" x14ac:dyDescent="0.3">
      <c r="C236" s="193"/>
      <c r="Q236" s="88"/>
      <c r="AM236" s="23"/>
    </row>
    <row r="237" spans="3:40" x14ac:dyDescent="0.25">
      <c r="C237" s="194">
        <v>6033596</v>
      </c>
      <c r="D237" s="37"/>
      <c r="E237" s="195"/>
      <c r="F237" s="196" t="s">
        <v>486</v>
      </c>
      <c r="Q237" s="88"/>
      <c r="AM237" s="23"/>
    </row>
    <row r="238" spans="3:40" x14ac:dyDescent="0.25">
      <c r="C238" s="197">
        <v>6033595</v>
      </c>
      <c r="D238" s="13"/>
      <c r="E238" s="198"/>
      <c r="F238" s="199" t="s">
        <v>487</v>
      </c>
      <c r="Q238" s="88"/>
      <c r="AM238" s="23"/>
    </row>
    <row r="239" spans="3:40" x14ac:dyDescent="0.25">
      <c r="C239" s="197">
        <v>6033267</v>
      </c>
      <c r="D239" s="13"/>
      <c r="E239" s="198"/>
      <c r="F239" s="137" t="s">
        <v>488</v>
      </c>
      <c r="Q239" s="88"/>
      <c r="AM239" s="23"/>
    </row>
    <row r="240" spans="3:40" x14ac:dyDescent="0.25">
      <c r="C240" s="197">
        <v>6033313</v>
      </c>
      <c r="D240" s="13"/>
      <c r="E240" s="198"/>
      <c r="F240" s="137" t="s">
        <v>489</v>
      </c>
      <c r="Q240" s="88"/>
      <c r="AM240" s="23"/>
    </row>
    <row r="241" spans="3:39" x14ac:dyDescent="0.25">
      <c r="C241" s="197">
        <v>6033314</v>
      </c>
      <c r="D241" s="13"/>
      <c r="E241" s="198"/>
      <c r="F241" s="200" t="s">
        <v>490</v>
      </c>
      <c r="Q241" s="88"/>
      <c r="AM241" s="23"/>
    </row>
    <row r="242" spans="3:39" x14ac:dyDescent="0.25">
      <c r="C242" s="197">
        <v>6033350</v>
      </c>
      <c r="D242" s="13"/>
      <c r="E242" s="198"/>
      <c r="F242" s="137" t="s">
        <v>16</v>
      </c>
      <c r="Q242" s="88"/>
      <c r="AM242" s="23"/>
    </row>
    <row r="243" spans="3:39" x14ac:dyDescent="0.25">
      <c r="C243" s="197">
        <v>6033364</v>
      </c>
      <c r="D243" s="13"/>
      <c r="E243" s="198"/>
      <c r="F243" s="137" t="s">
        <v>491</v>
      </c>
      <c r="Q243" s="88"/>
      <c r="AM243" s="23"/>
    </row>
    <row r="244" spans="3:39" x14ac:dyDescent="0.25">
      <c r="C244" s="197">
        <v>6033365</v>
      </c>
      <c r="D244" s="13"/>
      <c r="E244" s="198"/>
      <c r="F244" s="137" t="s">
        <v>492</v>
      </c>
      <c r="Q244" s="88"/>
      <c r="AM244" s="23"/>
    </row>
    <row r="245" spans="3:39" x14ac:dyDescent="0.25">
      <c r="C245" s="197">
        <v>6033367</v>
      </c>
      <c r="D245" s="13"/>
      <c r="E245" s="198"/>
      <c r="F245" s="137" t="s">
        <v>38</v>
      </c>
      <c r="Q245" s="88"/>
      <c r="AM245" s="23"/>
    </row>
    <row r="246" spans="3:39" x14ac:dyDescent="0.25">
      <c r="C246" s="197">
        <v>6033368</v>
      </c>
      <c r="D246" s="13"/>
      <c r="E246" s="198"/>
      <c r="F246" s="137" t="s">
        <v>493</v>
      </c>
      <c r="Q246" s="88"/>
      <c r="AM246" s="23"/>
    </row>
    <row r="247" spans="3:39" x14ac:dyDescent="0.25">
      <c r="C247" s="197">
        <v>6033371</v>
      </c>
      <c r="D247" s="13"/>
      <c r="E247" s="198"/>
      <c r="F247" s="137" t="s">
        <v>494</v>
      </c>
      <c r="Q247" s="88"/>
      <c r="AM247" s="23"/>
    </row>
    <row r="248" spans="3:39" x14ac:dyDescent="0.25">
      <c r="C248" s="197">
        <v>6033372</v>
      </c>
      <c r="D248" s="13"/>
      <c r="E248" s="198"/>
      <c r="F248" s="137" t="s">
        <v>495</v>
      </c>
      <c r="Q248" s="88"/>
      <c r="AM248" s="23"/>
    </row>
    <row r="249" spans="3:39" x14ac:dyDescent="0.25">
      <c r="C249" s="197">
        <v>6033599</v>
      </c>
      <c r="D249" s="13"/>
      <c r="E249" s="198"/>
      <c r="F249" s="137" t="s">
        <v>496</v>
      </c>
      <c r="Q249" s="88"/>
      <c r="AM249" s="23"/>
    </row>
    <row r="250" spans="3:39" x14ac:dyDescent="0.25">
      <c r="C250" s="197">
        <v>6046551</v>
      </c>
      <c r="D250" s="13"/>
      <c r="E250" s="198"/>
      <c r="F250" s="137" t="s">
        <v>497</v>
      </c>
      <c r="Q250" s="88"/>
      <c r="AM250" s="23"/>
    </row>
    <row r="251" spans="3:39" x14ac:dyDescent="0.25">
      <c r="C251" s="197">
        <v>6046581</v>
      </c>
      <c r="D251" s="13"/>
      <c r="E251" s="198"/>
      <c r="F251" s="137" t="s">
        <v>498</v>
      </c>
      <c r="Q251" s="88"/>
      <c r="AM251" s="23"/>
    </row>
    <row r="252" spans="3:39" ht="15.75" thickBot="1" x14ac:dyDescent="0.3">
      <c r="C252" s="201">
        <v>6047975</v>
      </c>
      <c r="D252" s="202"/>
      <c r="E252" s="203"/>
      <c r="F252" s="204" t="s">
        <v>499</v>
      </c>
      <c r="Q252" s="88"/>
      <c r="AM252" s="23"/>
    </row>
    <row r="253" spans="3:39" ht="15.75" thickBot="1" x14ac:dyDescent="0.3">
      <c r="Q253" s="88"/>
      <c r="AM253" s="23"/>
    </row>
    <row r="254" spans="3:39" x14ac:dyDescent="0.25">
      <c r="C254" s="205">
        <v>6033428</v>
      </c>
      <c r="E254" s="195"/>
      <c r="F254" s="206" t="s">
        <v>500</v>
      </c>
      <c r="Q254" s="88"/>
      <c r="AM254" s="23"/>
    </row>
    <row r="255" spans="3:39" x14ac:dyDescent="0.25">
      <c r="C255" s="207">
        <v>6049842</v>
      </c>
      <c r="E255" s="198"/>
      <c r="F255" s="208" t="s">
        <v>501</v>
      </c>
      <c r="Q255" s="88"/>
      <c r="AM255" s="23"/>
    </row>
    <row r="256" spans="3:39" ht="15.75" thickBot="1" x14ac:dyDescent="0.3">
      <c r="C256" s="209">
        <v>6033393</v>
      </c>
      <c r="E256" s="203"/>
      <c r="F256" s="210" t="s">
        <v>502</v>
      </c>
      <c r="Q256" s="88"/>
      <c r="AM256" s="23"/>
    </row>
    <row r="257" spans="3:39" ht="15.75" thickBot="1" x14ac:dyDescent="0.3">
      <c r="Q257" s="88"/>
      <c r="AM257" s="23"/>
    </row>
    <row r="258" spans="3:39" ht="15.75" thickBot="1" x14ac:dyDescent="0.3">
      <c r="C258" s="211">
        <v>6033285</v>
      </c>
      <c r="E258" s="212"/>
      <c r="F258" s="213" t="s">
        <v>503</v>
      </c>
      <c r="Q258" s="88"/>
      <c r="AM258" s="23"/>
    </row>
    <row r="259" spans="3:39" ht="15.75" thickBot="1" x14ac:dyDescent="0.3">
      <c r="Q259" s="88"/>
      <c r="AM259" s="23"/>
    </row>
    <row r="260" spans="3:39" x14ac:dyDescent="0.25">
      <c r="C260" s="194">
        <v>6033385</v>
      </c>
      <c r="D260" s="37"/>
      <c r="E260" s="195"/>
      <c r="F260" s="196" t="s">
        <v>504</v>
      </c>
      <c r="G260" s="214"/>
      <c r="Q260" s="88"/>
      <c r="AM260" s="23"/>
    </row>
    <row r="261" spans="3:39" x14ac:dyDescent="0.25">
      <c r="C261" s="197">
        <v>6033386</v>
      </c>
      <c r="D261" s="13"/>
      <c r="E261" s="198"/>
      <c r="F261" s="199" t="s">
        <v>505</v>
      </c>
      <c r="G261" s="214"/>
      <c r="Q261" s="88"/>
      <c r="AM261" s="23"/>
    </row>
    <row r="262" spans="3:39" x14ac:dyDescent="0.25">
      <c r="C262" s="197">
        <v>6033233</v>
      </c>
      <c r="D262" s="13"/>
      <c r="E262" s="198"/>
      <c r="F262" s="199" t="s">
        <v>506</v>
      </c>
      <c r="G262" s="214"/>
      <c r="Q262" s="88"/>
      <c r="AM262" s="23"/>
    </row>
    <row r="263" spans="3:39" x14ac:dyDescent="0.25">
      <c r="C263" s="197">
        <v>6033311</v>
      </c>
      <c r="D263" s="13"/>
      <c r="E263" s="198"/>
      <c r="F263" s="199" t="s">
        <v>507</v>
      </c>
      <c r="G263" s="214"/>
      <c r="Q263" s="88"/>
      <c r="AM263" s="23"/>
    </row>
    <row r="264" spans="3:39" x14ac:dyDescent="0.25">
      <c r="C264" s="197">
        <v>6033259</v>
      </c>
      <c r="D264" s="13"/>
      <c r="E264" s="198"/>
      <c r="F264" s="215" t="s">
        <v>508</v>
      </c>
      <c r="G264" s="214"/>
      <c r="Q264" s="88"/>
      <c r="AM264" s="23"/>
    </row>
    <row r="265" spans="3:39" ht="15.75" thickBot="1" x14ac:dyDescent="0.3">
      <c r="C265" s="209">
        <v>6033312</v>
      </c>
      <c r="E265" s="203"/>
      <c r="F265" s="210" t="s">
        <v>509</v>
      </c>
      <c r="G265" s="214"/>
      <c r="Q265" s="88"/>
      <c r="AM265" s="23"/>
    </row>
    <row r="266" spans="3:39" x14ac:dyDescent="0.25">
      <c r="Q266" s="88"/>
      <c r="AM266" s="23"/>
    </row>
    <row r="267" spans="3:39" x14ac:dyDescent="0.25">
      <c r="Q267" s="88"/>
      <c r="AM267" s="23"/>
    </row>
    <row r="268" spans="3:39" x14ac:dyDescent="0.25">
      <c r="Q268" s="88"/>
      <c r="AM268" s="23"/>
    </row>
    <row r="269" spans="3:39" x14ac:dyDescent="0.25">
      <c r="Q269" s="88"/>
      <c r="AM269" s="23"/>
    </row>
    <row r="270" spans="3:39" x14ac:dyDescent="0.25">
      <c r="Q270" s="88"/>
      <c r="AM270" s="23"/>
    </row>
    <row r="271" spans="3:39" x14ac:dyDescent="0.25">
      <c r="Q271" s="88"/>
      <c r="AM271" s="23"/>
    </row>
    <row r="272" spans="3:39" x14ac:dyDescent="0.25">
      <c r="Q272" s="88"/>
      <c r="AM272" s="23"/>
    </row>
    <row r="273" spans="17:39" x14ac:dyDescent="0.25">
      <c r="Q273" s="88"/>
      <c r="AM273" s="23"/>
    </row>
    <row r="274" spans="17:39" x14ac:dyDescent="0.25">
      <c r="Q274" s="88"/>
      <c r="AM274" s="23"/>
    </row>
    <row r="275" spans="17:39" x14ac:dyDescent="0.25">
      <c r="Q275" s="88"/>
      <c r="AM275" s="23"/>
    </row>
    <row r="276" spans="17:39" x14ac:dyDescent="0.25">
      <c r="Q276" s="88"/>
      <c r="AM276" s="23"/>
    </row>
    <row r="277" spans="17:39" x14ac:dyDescent="0.25">
      <c r="Q277" s="88"/>
      <c r="AM277" s="23"/>
    </row>
    <row r="278" spans="17:39" x14ac:dyDescent="0.25">
      <c r="Q278" s="88"/>
      <c r="AM278" s="23"/>
    </row>
    <row r="279" spans="17:39" x14ac:dyDescent="0.25">
      <c r="Q279" s="88"/>
      <c r="AM279" s="23"/>
    </row>
    <row r="280" spans="17:39" x14ac:dyDescent="0.25">
      <c r="Q280" s="88"/>
      <c r="AM280" s="23"/>
    </row>
    <row r="281" spans="17:39" x14ac:dyDescent="0.25">
      <c r="Q281" s="88"/>
      <c r="AM281" s="23"/>
    </row>
    <row r="282" spans="17:39" x14ac:dyDescent="0.25">
      <c r="Q282" s="88"/>
      <c r="AM282" s="23"/>
    </row>
    <row r="283" spans="17:39" x14ac:dyDescent="0.25">
      <c r="Q283" s="88"/>
      <c r="AM283" s="23"/>
    </row>
    <row r="284" spans="17:39" x14ac:dyDescent="0.25">
      <c r="Q284" s="88"/>
      <c r="AM284" s="23"/>
    </row>
    <row r="285" spans="17:39" x14ac:dyDescent="0.25">
      <c r="Q285" s="88"/>
      <c r="AM285" s="23"/>
    </row>
    <row r="286" spans="17:39" x14ac:dyDescent="0.25">
      <c r="Q286" s="88"/>
      <c r="AM286" s="23"/>
    </row>
    <row r="287" spans="17:39" x14ac:dyDescent="0.25">
      <c r="Q287" s="88"/>
      <c r="AM287" s="23"/>
    </row>
    <row r="288" spans="17:39" x14ac:dyDescent="0.25">
      <c r="Q288" s="88"/>
      <c r="AM288" s="23"/>
    </row>
    <row r="289" spans="17:39" x14ac:dyDescent="0.25">
      <c r="Q289" s="88"/>
      <c r="AM289" s="23"/>
    </row>
    <row r="290" spans="17:39" x14ac:dyDescent="0.25">
      <c r="Q290" s="88"/>
      <c r="AM290" s="23"/>
    </row>
    <row r="291" spans="17:39" x14ac:dyDescent="0.25">
      <c r="Q291" s="88"/>
      <c r="AM291" s="23"/>
    </row>
    <row r="292" spans="17:39" x14ac:dyDescent="0.25">
      <c r="Q292" s="88"/>
      <c r="AM292" s="23"/>
    </row>
    <row r="293" spans="17:39" x14ac:dyDescent="0.25">
      <c r="Q293" s="88"/>
      <c r="AM293" s="23"/>
    </row>
    <row r="294" spans="17:39" x14ac:dyDescent="0.25">
      <c r="Q294" s="88"/>
      <c r="AM294" s="23"/>
    </row>
    <row r="295" spans="17:39" x14ac:dyDescent="0.25">
      <c r="Q295" s="88"/>
      <c r="AM295" s="23"/>
    </row>
    <row r="296" spans="17:39" x14ac:dyDescent="0.25">
      <c r="Q296" s="88"/>
      <c r="AM296" s="23"/>
    </row>
    <row r="297" spans="17:39" x14ac:dyDescent="0.25">
      <c r="Q297" s="88"/>
      <c r="AM297" s="23"/>
    </row>
    <row r="298" spans="17:39" x14ac:dyDescent="0.25">
      <c r="Q298" s="88"/>
      <c r="AM298" s="23"/>
    </row>
    <row r="299" spans="17:39" x14ac:dyDescent="0.25">
      <c r="Q299" s="88"/>
      <c r="AM299" s="23"/>
    </row>
    <row r="300" spans="17:39" x14ac:dyDescent="0.25">
      <c r="Q300" s="88"/>
      <c r="AM300" s="23"/>
    </row>
    <row r="301" spans="17:39" x14ac:dyDescent="0.25">
      <c r="Q301" s="88"/>
      <c r="AM301" s="23"/>
    </row>
    <row r="302" spans="17:39" x14ac:dyDescent="0.25">
      <c r="Q302" s="88"/>
      <c r="AM302" s="23"/>
    </row>
    <row r="303" spans="17:39" x14ac:dyDescent="0.25">
      <c r="Q303" s="88"/>
      <c r="AM303" s="23"/>
    </row>
    <row r="304" spans="17:39" x14ac:dyDescent="0.25">
      <c r="Q304" s="88"/>
      <c r="AM304" s="23"/>
    </row>
    <row r="305" spans="17:39" x14ac:dyDescent="0.25">
      <c r="Q305" s="88"/>
      <c r="AM305" s="23"/>
    </row>
    <row r="306" spans="17:39" x14ac:dyDescent="0.25">
      <c r="Q306" s="88"/>
      <c r="AM306" s="23"/>
    </row>
    <row r="307" spans="17:39" x14ac:dyDescent="0.25">
      <c r="Q307" s="88"/>
      <c r="AM307" s="23"/>
    </row>
    <row r="308" spans="17:39" x14ac:dyDescent="0.25">
      <c r="Q308" s="88"/>
      <c r="AM308" s="23"/>
    </row>
    <row r="309" spans="17:39" x14ac:dyDescent="0.25">
      <c r="Q309" s="88"/>
      <c r="AM309" s="23"/>
    </row>
    <row r="310" spans="17:39" x14ac:dyDescent="0.25">
      <c r="Q310" s="88"/>
      <c r="AM310" s="23"/>
    </row>
    <row r="311" spans="17:39" x14ac:dyDescent="0.25">
      <c r="Q311" s="88"/>
      <c r="AM311" s="23"/>
    </row>
    <row r="312" spans="17:39" x14ac:dyDescent="0.25">
      <c r="Q312" s="88"/>
      <c r="AM312" s="23"/>
    </row>
    <row r="313" spans="17:39" x14ac:dyDescent="0.25">
      <c r="Q313" s="88"/>
      <c r="AM313" s="23"/>
    </row>
    <row r="314" spans="17:39" x14ac:dyDescent="0.25">
      <c r="Q314" s="88"/>
      <c r="AM314" s="23"/>
    </row>
    <row r="315" spans="17:39" x14ac:dyDescent="0.25">
      <c r="Q315" s="88"/>
      <c r="AM315" s="23"/>
    </row>
    <row r="316" spans="17:39" x14ac:dyDescent="0.25">
      <c r="Q316" s="88"/>
      <c r="AM316" s="23"/>
    </row>
    <row r="317" spans="17:39" x14ac:dyDescent="0.25">
      <c r="Q317" s="88"/>
      <c r="AM317" s="23"/>
    </row>
    <row r="318" spans="17:39" x14ac:dyDescent="0.25">
      <c r="Q318" s="88"/>
      <c r="AM318" s="23"/>
    </row>
    <row r="319" spans="17:39" x14ac:dyDescent="0.25">
      <c r="Q319" s="88"/>
      <c r="AM319" s="23"/>
    </row>
    <row r="320" spans="17:39" x14ac:dyDescent="0.25">
      <c r="Q320" s="88"/>
      <c r="AM320" s="23"/>
    </row>
    <row r="321" spans="17:39" x14ac:dyDescent="0.25">
      <c r="Q321" s="88"/>
      <c r="AM321" s="23"/>
    </row>
    <row r="322" spans="17:39" x14ac:dyDescent="0.25">
      <c r="Q322" s="88"/>
      <c r="AM322" s="23"/>
    </row>
    <row r="323" spans="17:39" x14ac:dyDescent="0.25">
      <c r="Q323" s="88"/>
      <c r="AM323" s="23"/>
    </row>
    <row r="324" spans="17:39" x14ac:dyDescent="0.25">
      <c r="Q324" s="88"/>
      <c r="AM324" s="23"/>
    </row>
    <row r="325" spans="17:39" x14ac:dyDescent="0.25">
      <c r="Q325" s="88"/>
      <c r="AM325" s="23"/>
    </row>
    <row r="326" spans="17:39" x14ac:dyDescent="0.25">
      <c r="Q326" s="88"/>
      <c r="AM326" s="23"/>
    </row>
    <row r="327" spans="17:39" x14ac:dyDescent="0.25">
      <c r="Q327" s="88"/>
      <c r="AM327" s="23"/>
    </row>
    <row r="328" spans="17:39" x14ac:dyDescent="0.25">
      <c r="Q328" s="88"/>
      <c r="AM328" s="23"/>
    </row>
    <row r="329" spans="17:39" x14ac:dyDescent="0.25">
      <c r="Q329" s="88"/>
      <c r="AM329" s="23"/>
    </row>
    <row r="330" spans="17:39" x14ac:dyDescent="0.25">
      <c r="Q330" s="88"/>
      <c r="AM330" s="23"/>
    </row>
    <row r="331" spans="17:39" x14ac:dyDescent="0.25">
      <c r="Q331" s="88"/>
      <c r="AM331" s="23"/>
    </row>
    <row r="332" spans="17:39" x14ac:dyDescent="0.25">
      <c r="Q332" s="88"/>
      <c r="AM332" s="23"/>
    </row>
    <row r="333" spans="17:39" x14ac:dyDescent="0.25">
      <c r="Q333" s="88"/>
      <c r="AM333" s="23"/>
    </row>
    <row r="334" spans="17:39" x14ac:dyDescent="0.25">
      <c r="Q334" s="88"/>
      <c r="AM334" s="23"/>
    </row>
    <row r="335" spans="17:39" x14ac:dyDescent="0.25">
      <c r="Q335" s="88"/>
      <c r="AM335" s="23"/>
    </row>
    <row r="336" spans="17:39" x14ac:dyDescent="0.25">
      <c r="Q336" s="88"/>
      <c r="AM336" s="23"/>
    </row>
    <row r="337" spans="17:39" x14ac:dyDescent="0.25">
      <c r="Q337" s="88"/>
      <c r="AM337" s="23"/>
    </row>
    <row r="338" spans="17:39" x14ac:dyDescent="0.25">
      <c r="Q338" s="88"/>
      <c r="AM338" s="23"/>
    </row>
    <row r="339" spans="17:39" x14ac:dyDescent="0.25">
      <c r="Q339" s="88"/>
      <c r="AM339" s="23"/>
    </row>
    <row r="340" spans="17:39" x14ac:dyDescent="0.25">
      <c r="Q340" s="88"/>
      <c r="AM340" s="23"/>
    </row>
    <row r="341" spans="17:39" x14ac:dyDescent="0.25">
      <c r="Q341" s="88"/>
      <c r="AM341" s="23"/>
    </row>
    <row r="342" spans="17:39" x14ac:dyDescent="0.25">
      <c r="Q342" s="88"/>
      <c r="AM342" s="23"/>
    </row>
    <row r="343" spans="17:39" x14ac:dyDescent="0.25">
      <c r="Q343" s="88"/>
      <c r="AM343" s="23"/>
    </row>
    <row r="344" spans="17:39" x14ac:dyDescent="0.25">
      <c r="Q344" s="88"/>
      <c r="AM344" s="23"/>
    </row>
    <row r="345" spans="17:39" x14ac:dyDescent="0.25">
      <c r="Q345" s="88"/>
      <c r="AM345" s="23"/>
    </row>
    <row r="346" spans="17:39" x14ac:dyDescent="0.25">
      <c r="Q346" s="88"/>
      <c r="AM346" s="23"/>
    </row>
    <row r="347" spans="17:39" x14ac:dyDescent="0.25">
      <c r="Q347" s="88"/>
      <c r="AM347" s="23"/>
    </row>
    <row r="348" spans="17:39" x14ac:dyDescent="0.25">
      <c r="Q348" s="88"/>
      <c r="AM348" s="23"/>
    </row>
    <row r="349" spans="17:39" x14ac:dyDescent="0.25">
      <c r="Q349" s="88"/>
      <c r="AM349" s="23"/>
    </row>
    <row r="350" spans="17:39" x14ac:dyDescent="0.25">
      <c r="Q350" s="88"/>
      <c r="AM350" s="23"/>
    </row>
    <row r="351" spans="17:39" x14ac:dyDescent="0.25">
      <c r="Q351" s="88"/>
      <c r="AM351" s="23"/>
    </row>
    <row r="352" spans="17:39" x14ac:dyDescent="0.25">
      <c r="Q352" s="88"/>
      <c r="AM352" s="23"/>
    </row>
    <row r="353" spans="17:39" x14ac:dyDescent="0.25">
      <c r="Q353" s="88"/>
      <c r="AM353" s="23"/>
    </row>
    <row r="354" spans="17:39" x14ac:dyDescent="0.25">
      <c r="Q354" s="88"/>
      <c r="AM354" s="23"/>
    </row>
    <row r="355" spans="17:39" x14ac:dyDescent="0.25">
      <c r="Q355" s="88"/>
      <c r="AM355" s="23"/>
    </row>
    <row r="356" spans="17:39" x14ac:dyDescent="0.25">
      <c r="Q356" s="88"/>
      <c r="AM356" s="23"/>
    </row>
    <row r="357" spans="17:39" x14ac:dyDescent="0.25">
      <c r="Q357" s="88"/>
      <c r="AM357" s="23"/>
    </row>
    <row r="358" spans="17:39" x14ac:dyDescent="0.25">
      <c r="Q358" s="88"/>
      <c r="AM358" s="23"/>
    </row>
    <row r="359" spans="17:39" x14ac:dyDescent="0.25">
      <c r="Q359" s="88"/>
      <c r="AM359" s="23"/>
    </row>
    <row r="360" spans="17:39" x14ac:dyDescent="0.25">
      <c r="Q360" s="88"/>
      <c r="AM360" s="23"/>
    </row>
    <row r="361" spans="17:39" x14ac:dyDescent="0.25">
      <c r="Q361" s="88"/>
      <c r="AM361" s="23"/>
    </row>
    <row r="362" spans="17:39" x14ac:dyDescent="0.25">
      <c r="Q362" s="88"/>
      <c r="AM362" s="23"/>
    </row>
    <row r="363" spans="17:39" x14ac:dyDescent="0.25">
      <c r="Q363" s="88"/>
      <c r="AM363" s="23"/>
    </row>
    <row r="364" spans="17:39" x14ac:dyDescent="0.25">
      <c r="Q364" s="88"/>
      <c r="AM364" s="23"/>
    </row>
    <row r="365" spans="17:39" x14ac:dyDescent="0.25">
      <c r="Q365" s="88"/>
      <c r="AM365" s="23"/>
    </row>
    <row r="366" spans="17:39" x14ac:dyDescent="0.25">
      <c r="Q366" s="88"/>
      <c r="AM366" s="23"/>
    </row>
    <row r="367" spans="17:39" x14ac:dyDescent="0.25">
      <c r="Q367" s="88"/>
      <c r="AM367" s="23"/>
    </row>
    <row r="368" spans="17:39" x14ac:dyDescent="0.25">
      <c r="Q368" s="88"/>
      <c r="AM368" s="23"/>
    </row>
    <row r="369" spans="17:39" x14ac:dyDescent="0.25">
      <c r="Q369" s="88"/>
      <c r="AM369" s="23"/>
    </row>
    <row r="370" spans="17:39" x14ac:dyDescent="0.25">
      <c r="Q370" s="88"/>
      <c r="AM370" s="23"/>
    </row>
    <row r="371" spans="17:39" x14ac:dyDescent="0.25">
      <c r="Q371" s="88"/>
      <c r="AM371" s="23"/>
    </row>
    <row r="372" spans="17:39" x14ac:dyDescent="0.25">
      <c r="Q372" s="88"/>
      <c r="AM372" s="23"/>
    </row>
    <row r="373" spans="17:39" x14ac:dyDescent="0.25">
      <c r="Q373" s="88"/>
      <c r="AM373" s="23"/>
    </row>
    <row r="374" spans="17:39" x14ac:dyDescent="0.25">
      <c r="Q374" s="88"/>
      <c r="AM374" s="23"/>
    </row>
    <row r="375" spans="17:39" x14ac:dyDescent="0.25">
      <c r="Q375" s="88"/>
      <c r="AM375" s="23"/>
    </row>
    <row r="376" spans="17:39" x14ac:dyDescent="0.25">
      <c r="Q376" s="88"/>
      <c r="AM376" s="23"/>
    </row>
    <row r="377" spans="17:39" x14ac:dyDescent="0.25">
      <c r="Q377" s="88"/>
      <c r="AM377" s="23"/>
    </row>
    <row r="378" spans="17:39" x14ac:dyDescent="0.25">
      <c r="Q378" s="88"/>
      <c r="AM378" s="23"/>
    </row>
    <row r="379" spans="17:39" x14ac:dyDescent="0.25">
      <c r="Q379" s="88"/>
      <c r="AM379" s="23"/>
    </row>
    <row r="380" spans="17:39" x14ac:dyDescent="0.25">
      <c r="Q380" s="88"/>
      <c r="AM380" s="23"/>
    </row>
    <row r="381" spans="17:39" x14ac:dyDescent="0.25">
      <c r="Q381" s="88"/>
      <c r="AM381" s="23"/>
    </row>
    <row r="382" spans="17:39" x14ac:dyDescent="0.25">
      <c r="Q382" s="88"/>
      <c r="AM382" s="23"/>
    </row>
    <row r="383" spans="17:39" x14ac:dyDescent="0.25">
      <c r="Q383" s="88"/>
      <c r="AM383" s="23"/>
    </row>
    <row r="384" spans="17:39" x14ac:dyDescent="0.25">
      <c r="Q384" s="88"/>
      <c r="AM384" s="23"/>
    </row>
    <row r="385" spans="17:39" x14ac:dyDescent="0.25">
      <c r="Q385" s="88"/>
      <c r="AM385" s="23"/>
    </row>
    <row r="386" spans="17:39" x14ac:dyDescent="0.25">
      <c r="Q386" s="88"/>
      <c r="AM386" s="23"/>
    </row>
    <row r="387" spans="17:39" x14ac:dyDescent="0.25">
      <c r="Q387" s="88"/>
      <c r="AM387" s="23"/>
    </row>
    <row r="388" spans="17:39" x14ac:dyDescent="0.25">
      <c r="Q388" s="88"/>
      <c r="AM388" s="23"/>
    </row>
    <row r="389" spans="17:39" x14ac:dyDescent="0.25">
      <c r="Q389" s="88"/>
      <c r="AM389" s="23"/>
    </row>
    <row r="390" spans="17:39" x14ac:dyDescent="0.25">
      <c r="Q390" s="88"/>
      <c r="AM390" s="23"/>
    </row>
    <row r="391" spans="17:39" x14ac:dyDescent="0.25">
      <c r="Q391" s="88"/>
      <c r="AM391" s="23"/>
    </row>
    <row r="392" spans="17:39" x14ac:dyDescent="0.25">
      <c r="Q392" s="88"/>
      <c r="AM392" s="23"/>
    </row>
    <row r="393" spans="17:39" x14ac:dyDescent="0.25">
      <c r="Q393" s="88"/>
      <c r="AM393" s="23"/>
    </row>
    <row r="394" spans="17:39" x14ac:dyDescent="0.25">
      <c r="Q394" s="88"/>
      <c r="AM394" s="23"/>
    </row>
    <row r="395" spans="17:39" x14ac:dyDescent="0.25">
      <c r="Q395" s="88"/>
      <c r="AM395" s="23"/>
    </row>
    <row r="396" spans="17:39" x14ac:dyDescent="0.25">
      <c r="Q396" s="88"/>
      <c r="AM396" s="23"/>
    </row>
    <row r="397" spans="17:39" x14ac:dyDescent="0.25">
      <c r="Q397" s="88"/>
      <c r="AM397" s="23"/>
    </row>
    <row r="398" spans="17:39" x14ac:dyDescent="0.25">
      <c r="Q398" s="88"/>
      <c r="AM398" s="23"/>
    </row>
    <row r="399" spans="17:39" x14ac:dyDescent="0.25">
      <c r="Q399" s="88"/>
      <c r="AM399" s="23"/>
    </row>
    <row r="400" spans="17:39" x14ac:dyDescent="0.25">
      <c r="Q400" s="88"/>
      <c r="AM400" s="23"/>
    </row>
    <row r="401" spans="17:39" x14ac:dyDescent="0.25">
      <c r="Q401" s="88"/>
      <c r="AM401" s="23"/>
    </row>
    <row r="402" spans="17:39" x14ac:dyDescent="0.25">
      <c r="Q402" s="88"/>
      <c r="AM402" s="23"/>
    </row>
    <row r="403" spans="17:39" x14ac:dyDescent="0.25">
      <c r="Q403" s="88"/>
      <c r="AM403" s="23"/>
    </row>
    <row r="404" spans="17:39" x14ac:dyDescent="0.25">
      <c r="Q404" s="88"/>
      <c r="AM404" s="23"/>
    </row>
    <row r="405" spans="17:39" x14ac:dyDescent="0.25">
      <c r="Q405" s="88"/>
      <c r="AM405" s="23"/>
    </row>
    <row r="406" spans="17:39" x14ac:dyDescent="0.25">
      <c r="Q406" s="88"/>
      <c r="AM406" s="23"/>
    </row>
    <row r="407" spans="17:39" x14ac:dyDescent="0.25">
      <c r="Q407" s="88"/>
      <c r="AM407" s="23"/>
    </row>
    <row r="408" spans="17:39" x14ac:dyDescent="0.25">
      <c r="Q408" s="88"/>
      <c r="AM408" s="23"/>
    </row>
    <row r="409" spans="17:39" x14ac:dyDescent="0.25">
      <c r="Q409" s="88"/>
      <c r="AM409" s="23"/>
    </row>
    <row r="410" spans="17:39" x14ac:dyDescent="0.25">
      <c r="Q410" s="88"/>
      <c r="AM410" s="23"/>
    </row>
    <row r="411" spans="17:39" x14ac:dyDescent="0.25">
      <c r="Q411" s="88"/>
      <c r="AM411" s="23"/>
    </row>
    <row r="412" spans="17:39" x14ac:dyDescent="0.25">
      <c r="Q412" s="88"/>
      <c r="AM412" s="23"/>
    </row>
    <row r="413" spans="17:39" x14ac:dyDescent="0.25">
      <c r="Q413" s="88"/>
      <c r="AM413" s="23"/>
    </row>
    <row r="414" spans="17:39" x14ac:dyDescent="0.25">
      <c r="Q414" s="88"/>
      <c r="AM414" s="23"/>
    </row>
    <row r="415" spans="17:39" x14ac:dyDescent="0.25">
      <c r="Q415" s="88"/>
      <c r="AM415" s="23"/>
    </row>
    <row r="416" spans="17:39" x14ac:dyDescent="0.25">
      <c r="Q416" s="88"/>
      <c r="AM416" s="23"/>
    </row>
    <row r="417" spans="17:39" x14ac:dyDescent="0.25">
      <c r="Q417" s="88"/>
      <c r="AM417" s="23"/>
    </row>
    <row r="418" spans="17:39" x14ac:dyDescent="0.25">
      <c r="Q418" s="88"/>
      <c r="AM418" s="23"/>
    </row>
    <row r="419" spans="17:39" x14ac:dyDescent="0.25">
      <c r="Q419" s="88"/>
      <c r="AM419" s="23"/>
    </row>
    <row r="420" spans="17:39" x14ac:dyDescent="0.25">
      <c r="Q420" s="88"/>
      <c r="AM420" s="23"/>
    </row>
    <row r="421" spans="17:39" x14ac:dyDescent="0.25">
      <c r="Q421" s="88"/>
      <c r="AM421" s="23"/>
    </row>
    <row r="422" spans="17:39" x14ac:dyDescent="0.25">
      <c r="Q422" s="88"/>
      <c r="AM422" s="23"/>
    </row>
    <row r="423" spans="17:39" x14ac:dyDescent="0.25">
      <c r="Q423" s="88"/>
      <c r="AM423" s="23"/>
    </row>
    <row r="424" spans="17:39" x14ac:dyDescent="0.25">
      <c r="Q424" s="88"/>
      <c r="AM424" s="23"/>
    </row>
    <row r="425" spans="17:39" x14ac:dyDescent="0.25">
      <c r="Q425" s="88"/>
      <c r="AM425" s="23"/>
    </row>
    <row r="426" spans="17:39" x14ac:dyDescent="0.25">
      <c r="Q426" s="88"/>
      <c r="AM426" s="23"/>
    </row>
    <row r="427" spans="17:39" x14ac:dyDescent="0.25">
      <c r="Q427" s="88"/>
      <c r="AM427" s="23"/>
    </row>
    <row r="428" spans="17:39" x14ac:dyDescent="0.25">
      <c r="Q428" s="88"/>
      <c r="AM428" s="23"/>
    </row>
    <row r="429" spans="17:39" x14ac:dyDescent="0.25">
      <c r="Q429" s="88"/>
      <c r="AM429" s="23"/>
    </row>
    <row r="430" spans="17:39" x14ac:dyDescent="0.25">
      <c r="Q430" s="88"/>
      <c r="AM430" s="23"/>
    </row>
    <row r="431" spans="17:39" x14ac:dyDescent="0.25">
      <c r="Q431" s="88"/>
      <c r="AM431" s="23"/>
    </row>
    <row r="432" spans="17:39" x14ac:dyDescent="0.25">
      <c r="Q432" s="88"/>
      <c r="AM432" s="23"/>
    </row>
    <row r="433" spans="17:39" x14ac:dyDescent="0.25">
      <c r="Q433" s="88"/>
      <c r="AM433" s="23"/>
    </row>
    <row r="434" spans="17:39" x14ac:dyDescent="0.25">
      <c r="Q434" s="88"/>
      <c r="AM434" s="23"/>
    </row>
    <row r="435" spans="17:39" x14ac:dyDescent="0.25">
      <c r="Q435" s="88"/>
      <c r="AM435" s="23"/>
    </row>
    <row r="436" spans="17:39" x14ac:dyDescent="0.25">
      <c r="Q436" s="88"/>
      <c r="AM436" s="23"/>
    </row>
    <row r="437" spans="17:39" x14ac:dyDescent="0.25">
      <c r="Q437" s="88"/>
      <c r="AM437" s="23"/>
    </row>
    <row r="438" spans="17:39" x14ac:dyDescent="0.25">
      <c r="Q438" s="88"/>
      <c r="AM438" s="23"/>
    </row>
    <row r="439" spans="17:39" x14ac:dyDescent="0.25">
      <c r="Q439" s="88"/>
      <c r="AM439" s="23"/>
    </row>
    <row r="440" spans="17:39" x14ac:dyDescent="0.25">
      <c r="Q440" s="88"/>
      <c r="AM440" s="23"/>
    </row>
    <row r="441" spans="17:39" x14ac:dyDescent="0.25">
      <c r="Q441" s="88"/>
      <c r="AM441" s="23"/>
    </row>
    <row r="442" spans="17:39" x14ac:dyDescent="0.25">
      <c r="Q442" s="88"/>
      <c r="AM442" s="23"/>
    </row>
    <row r="443" spans="17:39" x14ac:dyDescent="0.25">
      <c r="Q443" s="88"/>
      <c r="AM443" s="23"/>
    </row>
    <row r="444" spans="17:39" x14ac:dyDescent="0.25">
      <c r="Q444" s="88"/>
      <c r="AM444" s="23"/>
    </row>
    <row r="445" spans="17:39" x14ac:dyDescent="0.25">
      <c r="Q445" s="88"/>
      <c r="AM445" s="23"/>
    </row>
    <row r="446" spans="17:39" x14ac:dyDescent="0.25">
      <c r="Q446" s="88"/>
      <c r="AM446" s="23"/>
    </row>
    <row r="447" spans="17:39" x14ac:dyDescent="0.25">
      <c r="Q447" s="88"/>
      <c r="AM447" s="23"/>
    </row>
    <row r="448" spans="17:39" x14ac:dyDescent="0.25">
      <c r="Q448" s="88"/>
      <c r="AM448" s="23"/>
    </row>
    <row r="449" spans="17:39" x14ac:dyDescent="0.25">
      <c r="Q449" s="88"/>
      <c r="AM449" s="23"/>
    </row>
    <row r="450" spans="17:39" x14ac:dyDescent="0.25">
      <c r="Q450" s="88"/>
      <c r="AM450" s="23"/>
    </row>
    <row r="451" spans="17:39" x14ac:dyDescent="0.25">
      <c r="Q451" s="88"/>
      <c r="AM451" s="23"/>
    </row>
    <row r="452" spans="17:39" x14ac:dyDescent="0.25">
      <c r="Q452" s="88"/>
      <c r="AM452" s="23"/>
    </row>
    <row r="453" spans="17:39" x14ac:dyDescent="0.25">
      <c r="Q453" s="88"/>
      <c r="AM453" s="23"/>
    </row>
    <row r="454" spans="17:39" x14ac:dyDescent="0.25">
      <c r="Q454" s="88"/>
      <c r="AM454" s="23"/>
    </row>
    <row r="455" spans="17:39" x14ac:dyDescent="0.25">
      <c r="Q455" s="88"/>
      <c r="AM455" s="23"/>
    </row>
    <row r="456" spans="17:39" x14ac:dyDescent="0.25">
      <c r="Q456" s="88"/>
      <c r="AM456" s="23"/>
    </row>
    <row r="457" spans="17:39" x14ac:dyDescent="0.25">
      <c r="Q457" s="88"/>
      <c r="AM457" s="23"/>
    </row>
    <row r="458" spans="17:39" x14ac:dyDescent="0.25">
      <c r="Q458" s="88"/>
      <c r="AM458" s="23"/>
    </row>
    <row r="459" spans="17:39" x14ac:dyDescent="0.25">
      <c r="Q459" s="88"/>
      <c r="AM459" s="23"/>
    </row>
    <row r="460" spans="17:39" x14ac:dyDescent="0.25">
      <c r="Q460" s="88"/>
      <c r="AM460" s="23"/>
    </row>
    <row r="461" spans="17:39" x14ac:dyDescent="0.25">
      <c r="Q461" s="88"/>
      <c r="AM461" s="23"/>
    </row>
    <row r="462" spans="17:39" x14ac:dyDescent="0.25">
      <c r="Q462" s="88"/>
      <c r="AM462" s="23"/>
    </row>
    <row r="463" spans="17:39" x14ac:dyDescent="0.25">
      <c r="Q463" s="88"/>
      <c r="AM463" s="23"/>
    </row>
    <row r="464" spans="17:39" x14ac:dyDescent="0.25">
      <c r="Q464" s="88"/>
      <c r="AM464" s="23"/>
    </row>
    <row r="465" spans="17:39" x14ac:dyDescent="0.25">
      <c r="Q465" s="88"/>
      <c r="AM465" s="23"/>
    </row>
    <row r="466" spans="17:39" x14ac:dyDescent="0.25">
      <c r="Q466" s="88"/>
      <c r="AM466" s="23"/>
    </row>
    <row r="467" spans="17:39" x14ac:dyDescent="0.25">
      <c r="Q467" s="88"/>
      <c r="AM467" s="23"/>
    </row>
    <row r="468" spans="17:39" x14ac:dyDescent="0.25">
      <c r="Q468" s="88"/>
      <c r="AM468" s="23"/>
    </row>
    <row r="469" spans="17:39" x14ac:dyDescent="0.25">
      <c r="Q469" s="88"/>
      <c r="AM469" s="23"/>
    </row>
    <row r="470" spans="17:39" x14ac:dyDescent="0.25">
      <c r="Q470" s="88"/>
      <c r="AM470" s="23"/>
    </row>
    <row r="471" spans="17:39" x14ac:dyDescent="0.25">
      <c r="Q471" s="88"/>
      <c r="AM471" s="23"/>
    </row>
    <row r="472" spans="17:39" x14ac:dyDescent="0.25">
      <c r="Q472" s="88"/>
      <c r="AM472" s="23"/>
    </row>
    <row r="473" spans="17:39" x14ac:dyDescent="0.25">
      <c r="Q473" s="88"/>
      <c r="AM473" s="23"/>
    </row>
    <row r="474" spans="17:39" x14ac:dyDescent="0.25">
      <c r="Q474" s="88"/>
      <c r="AM474" s="23"/>
    </row>
    <row r="475" spans="17:39" x14ac:dyDescent="0.25">
      <c r="Q475" s="88"/>
      <c r="AM475" s="23"/>
    </row>
    <row r="476" spans="17:39" x14ac:dyDescent="0.25">
      <c r="Q476" s="88"/>
      <c r="AM476" s="23"/>
    </row>
    <row r="477" spans="17:39" x14ac:dyDescent="0.25">
      <c r="Q477" s="88"/>
      <c r="AM477" s="23"/>
    </row>
    <row r="478" spans="17:39" x14ac:dyDescent="0.25">
      <c r="Q478" s="88"/>
      <c r="AM478" s="23"/>
    </row>
    <row r="479" spans="17:39" x14ac:dyDescent="0.25">
      <c r="Q479" s="88"/>
      <c r="AM479" s="23"/>
    </row>
    <row r="480" spans="17:39" x14ac:dyDescent="0.25">
      <c r="Q480" s="88"/>
      <c r="AM480" s="23"/>
    </row>
    <row r="481" spans="17:39" x14ac:dyDescent="0.25">
      <c r="Q481" s="88"/>
      <c r="AM481" s="23"/>
    </row>
    <row r="482" spans="17:39" x14ac:dyDescent="0.25">
      <c r="Q482" s="88"/>
      <c r="AM482" s="23"/>
    </row>
    <row r="483" spans="17:39" x14ac:dyDescent="0.25">
      <c r="Q483" s="88"/>
      <c r="AM483" s="23"/>
    </row>
    <row r="484" spans="17:39" x14ac:dyDescent="0.25">
      <c r="Q484" s="88"/>
      <c r="AM484" s="23"/>
    </row>
    <row r="485" spans="17:39" x14ac:dyDescent="0.25">
      <c r="Q485" s="88"/>
      <c r="AM485" s="23"/>
    </row>
    <row r="486" spans="17:39" x14ac:dyDescent="0.25">
      <c r="Q486" s="88"/>
      <c r="AM486" s="23"/>
    </row>
    <row r="487" spans="17:39" x14ac:dyDescent="0.25">
      <c r="Q487" s="88"/>
      <c r="AM487" s="23"/>
    </row>
    <row r="488" spans="17:39" x14ac:dyDescent="0.25">
      <c r="Q488" s="88"/>
      <c r="AM488" s="23"/>
    </row>
    <row r="489" spans="17:39" x14ac:dyDescent="0.25">
      <c r="Q489" s="88"/>
      <c r="AM489" s="23"/>
    </row>
    <row r="490" spans="17:39" x14ac:dyDescent="0.25">
      <c r="Q490" s="88"/>
      <c r="AM490" s="23"/>
    </row>
    <row r="491" spans="17:39" x14ac:dyDescent="0.25">
      <c r="Q491" s="88"/>
      <c r="AM491" s="23"/>
    </row>
    <row r="492" spans="17:39" x14ac:dyDescent="0.25">
      <c r="Q492" s="88"/>
      <c r="AM492" s="23"/>
    </row>
    <row r="493" spans="17:39" x14ac:dyDescent="0.25">
      <c r="Q493" s="88"/>
      <c r="AM493" s="23"/>
    </row>
    <row r="494" spans="17:39" x14ac:dyDescent="0.25">
      <c r="Q494" s="88"/>
      <c r="AM494" s="23"/>
    </row>
    <row r="495" spans="17:39" x14ac:dyDescent="0.25">
      <c r="Q495" s="88"/>
      <c r="AM495" s="23"/>
    </row>
    <row r="496" spans="17:39" x14ac:dyDescent="0.25">
      <c r="Q496" s="88"/>
      <c r="AM496" s="23"/>
    </row>
    <row r="497" spans="17:39" x14ac:dyDescent="0.25">
      <c r="Q497" s="88"/>
      <c r="AM497" s="23"/>
    </row>
    <row r="498" spans="17:39" x14ac:dyDescent="0.25">
      <c r="Q498" s="88"/>
      <c r="AM498" s="23"/>
    </row>
    <row r="499" spans="17:39" x14ac:dyDescent="0.25">
      <c r="Q499" s="88"/>
      <c r="AM499" s="23"/>
    </row>
    <row r="500" spans="17:39" x14ac:dyDescent="0.25">
      <c r="Q500" s="88"/>
      <c r="AM500" s="23"/>
    </row>
    <row r="501" spans="17:39" x14ac:dyDescent="0.25">
      <c r="Q501" s="88"/>
      <c r="AM501" s="23"/>
    </row>
    <row r="502" spans="17:39" x14ac:dyDescent="0.25">
      <c r="Q502" s="88"/>
      <c r="AM502" s="23"/>
    </row>
    <row r="503" spans="17:39" x14ac:dyDescent="0.25">
      <c r="Q503" s="88"/>
      <c r="AM503" s="23"/>
    </row>
    <row r="504" spans="17:39" x14ac:dyDescent="0.25">
      <c r="Q504" s="88"/>
      <c r="AM504" s="23"/>
    </row>
    <row r="505" spans="17:39" x14ac:dyDescent="0.25">
      <c r="Q505" s="88"/>
      <c r="AM505" s="23"/>
    </row>
    <row r="506" spans="17:39" x14ac:dyDescent="0.25">
      <c r="Q506" s="88"/>
      <c r="AM506" s="23"/>
    </row>
    <row r="507" spans="17:39" x14ac:dyDescent="0.25">
      <c r="Q507" s="88"/>
      <c r="AM507" s="23"/>
    </row>
    <row r="508" spans="17:39" x14ac:dyDescent="0.25">
      <c r="Q508" s="88"/>
      <c r="AM508" s="23"/>
    </row>
    <row r="509" spans="17:39" x14ac:dyDescent="0.25">
      <c r="Q509" s="88"/>
      <c r="AM509" s="23"/>
    </row>
    <row r="510" spans="17:39" x14ac:dyDescent="0.25">
      <c r="Q510" s="88"/>
      <c r="AM510" s="23"/>
    </row>
    <row r="511" spans="17:39" x14ac:dyDescent="0.25">
      <c r="Q511" s="88"/>
      <c r="AM511" s="23"/>
    </row>
    <row r="512" spans="17:39" x14ac:dyDescent="0.25">
      <c r="Q512" s="88"/>
      <c r="AM512" s="23"/>
    </row>
    <row r="513" spans="17:39" x14ac:dyDescent="0.25">
      <c r="Q513" s="88"/>
      <c r="AM513" s="23"/>
    </row>
    <row r="514" spans="17:39" x14ac:dyDescent="0.25">
      <c r="Q514" s="88"/>
      <c r="AM514" s="23"/>
    </row>
    <row r="515" spans="17:39" x14ac:dyDescent="0.25">
      <c r="Q515" s="88"/>
      <c r="AM515" s="23"/>
    </row>
    <row r="516" spans="17:39" x14ac:dyDescent="0.25">
      <c r="Q516" s="88"/>
      <c r="AM516" s="23"/>
    </row>
    <row r="517" spans="17:39" x14ac:dyDescent="0.25">
      <c r="Q517" s="88"/>
      <c r="AM517" s="23"/>
    </row>
    <row r="518" spans="17:39" x14ac:dyDescent="0.25">
      <c r="Q518" s="88"/>
      <c r="AM518" s="23"/>
    </row>
    <row r="519" spans="17:39" x14ac:dyDescent="0.25">
      <c r="Q519" s="88"/>
      <c r="AM519" s="23"/>
    </row>
    <row r="520" spans="17:39" x14ac:dyDescent="0.25">
      <c r="Q520" s="88"/>
      <c r="AM520" s="23"/>
    </row>
    <row r="521" spans="17:39" x14ac:dyDescent="0.25">
      <c r="Q521" s="88"/>
      <c r="AM521" s="23"/>
    </row>
    <row r="522" spans="17:39" x14ac:dyDescent="0.25">
      <c r="Q522" s="88"/>
      <c r="AM522" s="23"/>
    </row>
    <row r="523" spans="17:39" x14ac:dyDescent="0.25">
      <c r="Q523" s="88"/>
      <c r="AM523" s="23"/>
    </row>
    <row r="524" spans="17:39" x14ac:dyDescent="0.25">
      <c r="Q524" s="88"/>
      <c r="AM524" s="23"/>
    </row>
    <row r="525" spans="17:39" x14ac:dyDescent="0.25">
      <c r="Q525" s="88"/>
      <c r="AM525" s="23"/>
    </row>
    <row r="526" spans="17:39" x14ac:dyDescent="0.25">
      <c r="Q526" s="88"/>
      <c r="AM526" s="23"/>
    </row>
    <row r="527" spans="17:39" x14ac:dyDescent="0.25">
      <c r="Q527" s="88"/>
      <c r="AM527" s="23"/>
    </row>
    <row r="528" spans="17:39" x14ac:dyDescent="0.25">
      <c r="Q528" s="88"/>
      <c r="AM528" s="23"/>
    </row>
    <row r="529" spans="17:39" x14ac:dyDescent="0.25">
      <c r="Q529" s="88"/>
      <c r="AM529" s="23"/>
    </row>
    <row r="530" spans="17:39" x14ac:dyDescent="0.25">
      <c r="Q530" s="88"/>
      <c r="AM530" s="23"/>
    </row>
    <row r="531" spans="17:39" x14ac:dyDescent="0.25">
      <c r="Q531" s="88"/>
      <c r="AM531" s="23"/>
    </row>
    <row r="532" spans="17:39" x14ac:dyDescent="0.25">
      <c r="Q532" s="88"/>
      <c r="AM532" s="23"/>
    </row>
    <row r="533" spans="17:39" x14ac:dyDescent="0.25">
      <c r="Q533" s="88"/>
      <c r="AM533" s="23"/>
    </row>
    <row r="534" spans="17:39" x14ac:dyDescent="0.25">
      <c r="Q534" s="88"/>
      <c r="AM534" s="23"/>
    </row>
    <row r="535" spans="17:39" x14ac:dyDescent="0.25">
      <c r="Q535" s="88"/>
      <c r="AM535" s="23"/>
    </row>
    <row r="536" spans="17:39" x14ac:dyDescent="0.25">
      <c r="Q536" s="88"/>
      <c r="AM536" s="23"/>
    </row>
    <row r="537" spans="17:39" x14ac:dyDescent="0.25">
      <c r="Q537" s="88"/>
      <c r="AM537" s="23"/>
    </row>
    <row r="538" spans="17:39" x14ac:dyDescent="0.25">
      <c r="Q538" s="88"/>
      <c r="AM538" s="23"/>
    </row>
    <row r="539" spans="17:39" x14ac:dyDescent="0.25">
      <c r="Q539" s="88"/>
      <c r="AM539" s="23"/>
    </row>
    <row r="540" spans="17:39" x14ac:dyDescent="0.25">
      <c r="Q540" s="88"/>
      <c r="AM540" s="23"/>
    </row>
    <row r="541" spans="17:39" x14ac:dyDescent="0.25">
      <c r="Q541" s="88"/>
      <c r="AM541" s="23"/>
    </row>
    <row r="542" spans="17:39" x14ac:dyDescent="0.25">
      <c r="Q542" s="88"/>
      <c r="AM542" s="23"/>
    </row>
    <row r="543" spans="17:39" x14ac:dyDescent="0.25">
      <c r="Q543" s="88"/>
      <c r="AM543" s="23"/>
    </row>
    <row r="544" spans="17:39" x14ac:dyDescent="0.25">
      <c r="Q544" s="88"/>
      <c r="AM544" s="23"/>
    </row>
    <row r="545" spans="17:39" x14ac:dyDescent="0.25">
      <c r="Q545" s="88"/>
      <c r="AM545" s="23"/>
    </row>
    <row r="546" spans="17:39" x14ac:dyDescent="0.25">
      <c r="Q546" s="88"/>
      <c r="AM546" s="23"/>
    </row>
    <row r="547" spans="17:39" x14ac:dyDescent="0.25">
      <c r="Q547" s="88"/>
      <c r="AM547" s="23"/>
    </row>
    <row r="548" spans="17:39" x14ac:dyDescent="0.25">
      <c r="Q548" s="88"/>
      <c r="AM548" s="23"/>
    </row>
    <row r="549" spans="17:39" x14ac:dyDescent="0.25">
      <c r="Q549" s="88"/>
      <c r="AM549" s="23"/>
    </row>
    <row r="550" spans="17:39" x14ac:dyDescent="0.25">
      <c r="Q550" s="88"/>
      <c r="AM550" s="23"/>
    </row>
    <row r="551" spans="17:39" x14ac:dyDescent="0.25">
      <c r="Q551" s="88"/>
      <c r="AM551" s="23"/>
    </row>
    <row r="552" spans="17:39" x14ac:dyDescent="0.25">
      <c r="Q552" s="88"/>
      <c r="AM552" s="23"/>
    </row>
    <row r="553" spans="17:39" x14ac:dyDescent="0.25">
      <c r="Q553" s="88"/>
      <c r="AM553" s="23"/>
    </row>
    <row r="554" spans="17:39" x14ac:dyDescent="0.25">
      <c r="Q554" s="88"/>
      <c r="AM554" s="23"/>
    </row>
    <row r="555" spans="17:39" x14ac:dyDescent="0.25">
      <c r="Q555" s="88"/>
      <c r="AM555" s="23"/>
    </row>
    <row r="556" spans="17:39" x14ac:dyDescent="0.25">
      <c r="Q556" s="88"/>
      <c r="AM556" s="23"/>
    </row>
    <row r="557" spans="17:39" x14ac:dyDescent="0.25">
      <c r="Q557" s="88"/>
      <c r="AM557" s="23"/>
    </row>
    <row r="558" spans="17:39" x14ac:dyDescent="0.25">
      <c r="Q558" s="88"/>
      <c r="AM558" s="23"/>
    </row>
    <row r="559" spans="17:39" x14ac:dyDescent="0.25">
      <c r="Q559" s="88"/>
      <c r="AM559" s="23"/>
    </row>
    <row r="560" spans="17:39" x14ac:dyDescent="0.25">
      <c r="Q560" s="88"/>
      <c r="AM560" s="23"/>
    </row>
    <row r="561" spans="17:39" x14ac:dyDescent="0.25">
      <c r="Q561" s="88"/>
      <c r="AM561" s="23"/>
    </row>
    <row r="562" spans="17:39" x14ac:dyDescent="0.25">
      <c r="Q562" s="88"/>
      <c r="AM562" s="23"/>
    </row>
    <row r="563" spans="17:39" x14ac:dyDescent="0.25">
      <c r="Q563" s="88"/>
      <c r="AM563" s="23"/>
    </row>
    <row r="564" spans="17:39" x14ac:dyDescent="0.25">
      <c r="Q564" s="88"/>
      <c r="AM564" s="23"/>
    </row>
    <row r="565" spans="17:39" x14ac:dyDescent="0.25">
      <c r="Q565" s="88"/>
      <c r="AM565" s="23"/>
    </row>
    <row r="566" spans="17:39" x14ac:dyDescent="0.25">
      <c r="Q566" s="88"/>
      <c r="AM566" s="23"/>
    </row>
    <row r="567" spans="17:39" x14ac:dyDescent="0.25">
      <c r="Q567" s="88"/>
      <c r="AM567" s="23"/>
    </row>
    <row r="568" spans="17:39" x14ac:dyDescent="0.25">
      <c r="Q568" s="88"/>
      <c r="AM568" s="23"/>
    </row>
    <row r="569" spans="17:39" x14ac:dyDescent="0.25">
      <c r="Q569" s="88"/>
      <c r="AM569" s="23"/>
    </row>
    <row r="570" spans="17:39" x14ac:dyDescent="0.25">
      <c r="Q570" s="88"/>
      <c r="AM570" s="23"/>
    </row>
    <row r="571" spans="17:39" x14ac:dyDescent="0.25">
      <c r="Q571" s="88"/>
      <c r="AM571" s="23"/>
    </row>
    <row r="572" spans="17:39" x14ac:dyDescent="0.25">
      <c r="Q572" s="88"/>
      <c r="AM572" s="23"/>
    </row>
    <row r="573" spans="17:39" x14ac:dyDescent="0.25">
      <c r="Q573" s="88"/>
      <c r="AM573" s="23"/>
    </row>
    <row r="574" spans="17:39" x14ac:dyDescent="0.25">
      <c r="Q574" s="88"/>
      <c r="AM574" s="23"/>
    </row>
    <row r="575" spans="17:39" x14ac:dyDescent="0.25">
      <c r="Q575" s="88"/>
      <c r="AM575" s="23"/>
    </row>
    <row r="576" spans="17:39" x14ac:dyDescent="0.25">
      <c r="Q576" s="88"/>
      <c r="AM576" s="23"/>
    </row>
    <row r="577" spans="17:39" x14ac:dyDescent="0.25">
      <c r="Q577" s="88"/>
      <c r="AM577" s="23"/>
    </row>
    <row r="578" spans="17:39" x14ac:dyDescent="0.25">
      <c r="Q578" s="88"/>
      <c r="AM578" s="23"/>
    </row>
    <row r="579" spans="17:39" x14ac:dyDescent="0.25">
      <c r="Q579" s="88"/>
      <c r="AM579" s="23"/>
    </row>
    <row r="580" spans="17:39" x14ac:dyDescent="0.25">
      <c r="Q580" s="88"/>
      <c r="AM580" s="23"/>
    </row>
    <row r="581" spans="17:39" x14ac:dyDescent="0.25">
      <c r="Q581" s="88"/>
      <c r="AM581" s="23"/>
    </row>
    <row r="582" spans="17:39" x14ac:dyDescent="0.25">
      <c r="Q582" s="88"/>
      <c r="AM582" s="23"/>
    </row>
    <row r="583" spans="17:39" x14ac:dyDescent="0.25">
      <c r="Q583" s="88"/>
      <c r="AM583" s="23"/>
    </row>
    <row r="584" spans="17:39" x14ac:dyDescent="0.25">
      <c r="Q584" s="88"/>
      <c r="AM584" s="23"/>
    </row>
    <row r="585" spans="17:39" x14ac:dyDescent="0.25">
      <c r="Q585" s="88"/>
      <c r="AM585" s="23"/>
    </row>
    <row r="586" spans="17:39" x14ac:dyDescent="0.25">
      <c r="Q586" s="88"/>
      <c r="AM586" s="23"/>
    </row>
    <row r="587" spans="17:39" x14ac:dyDescent="0.25">
      <c r="Q587" s="88"/>
      <c r="AM587" s="23"/>
    </row>
    <row r="588" spans="17:39" x14ac:dyDescent="0.25">
      <c r="Q588" s="88"/>
      <c r="AM588" s="23"/>
    </row>
    <row r="589" spans="17:39" x14ac:dyDescent="0.25">
      <c r="Q589" s="88"/>
      <c r="AM589" s="23"/>
    </row>
    <row r="590" spans="17:39" x14ac:dyDescent="0.25">
      <c r="Q590" s="88"/>
      <c r="AM590" s="23"/>
    </row>
    <row r="591" spans="17:39" x14ac:dyDescent="0.25">
      <c r="Q591" s="88"/>
      <c r="AM591" s="23"/>
    </row>
    <row r="592" spans="17:39" x14ac:dyDescent="0.25">
      <c r="Q592" s="88"/>
      <c r="AM592" s="23"/>
    </row>
    <row r="593" spans="17:39" x14ac:dyDescent="0.25">
      <c r="Q593" s="88"/>
      <c r="AM593" s="23"/>
    </row>
    <row r="594" spans="17:39" x14ac:dyDescent="0.25">
      <c r="Q594" s="88"/>
      <c r="AM594" s="23"/>
    </row>
    <row r="595" spans="17:39" x14ac:dyDescent="0.25">
      <c r="Q595" s="88"/>
      <c r="AM595" s="23"/>
    </row>
    <row r="596" spans="17:39" x14ac:dyDescent="0.25">
      <c r="Q596" s="88"/>
      <c r="AM596" s="23"/>
    </row>
    <row r="597" spans="17:39" x14ac:dyDescent="0.25">
      <c r="Q597" s="88"/>
      <c r="AM597" s="23"/>
    </row>
    <row r="598" spans="17:39" x14ac:dyDescent="0.25">
      <c r="Q598" s="88"/>
      <c r="AM598" s="23"/>
    </row>
    <row r="599" spans="17:39" x14ac:dyDescent="0.25">
      <c r="Q599" s="88"/>
      <c r="AM599" s="23"/>
    </row>
    <row r="600" spans="17:39" x14ac:dyDescent="0.25">
      <c r="Q600" s="88"/>
      <c r="AM600" s="23"/>
    </row>
    <row r="601" spans="17:39" x14ac:dyDescent="0.25">
      <c r="Q601" s="88"/>
      <c r="AM601" s="23"/>
    </row>
    <row r="602" spans="17:39" x14ac:dyDescent="0.25">
      <c r="Q602" s="88"/>
      <c r="AM602" s="23"/>
    </row>
    <row r="603" spans="17:39" x14ac:dyDescent="0.25">
      <c r="Q603" s="88"/>
      <c r="AM603" s="23"/>
    </row>
    <row r="604" spans="17:39" x14ac:dyDescent="0.25">
      <c r="Q604" s="88"/>
      <c r="AM604" s="23"/>
    </row>
    <row r="605" spans="17:39" x14ac:dyDescent="0.25">
      <c r="Q605" s="88"/>
      <c r="AM605" s="23"/>
    </row>
    <row r="606" spans="17:39" x14ac:dyDescent="0.25">
      <c r="Q606" s="88"/>
      <c r="AM606" s="23"/>
    </row>
    <row r="607" spans="17:39" x14ac:dyDescent="0.25">
      <c r="Q607" s="88"/>
      <c r="AM607" s="23"/>
    </row>
    <row r="608" spans="17:39" x14ac:dyDescent="0.25">
      <c r="Q608" s="88"/>
      <c r="AM608" s="23"/>
    </row>
    <row r="609" spans="17:39" x14ac:dyDescent="0.25">
      <c r="Q609" s="88"/>
      <c r="AM609" s="23"/>
    </row>
    <row r="610" spans="17:39" x14ac:dyDescent="0.25">
      <c r="Q610" s="88"/>
      <c r="AM610" s="23"/>
    </row>
    <row r="611" spans="17:39" x14ac:dyDescent="0.25">
      <c r="Q611" s="88"/>
      <c r="AM611" s="23"/>
    </row>
    <row r="612" spans="17:39" x14ac:dyDescent="0.25">
      <c r="Q612" s="88"/>
      <c r="AM612" s="23"/>
    </row>
    <row r="613" spans="17:39" x14ac:dyDescent="0.25">
      <c r="Q613" s="88"/>
      <c r="AM613" s="23"/>
    </row>
    <row r="614" spans="17:39" x14ac:dyDescent="0.25">
      <c r="Q614" s="88"/>
      <c r="AM614" s="23"/>
    </row>
    <row r="615" spans="17:39" x14ac:dyDescent="0.25">
      <c r="Q615" s="88"/>
      <c r="AM615" s="23"/>
    </row>
    <row r="616" spans="17:39" x14ac:dyDescent="0.25">
      <c r="Q616" s="88"/>
      <c r="AM616" s="23"/>
    </row>
    <row r="617" spans="17:39" x14ac:dyDescent="0.25">
      <c r="Q617" s="88"/>
      <c r="AM617" s="23"/>
    </row>
    <row r="618" spans="17:39" x14ac:dyDescent="0.25">
      <c r="Q618" s="88"/>
      <c r="AM618" s="23"/>
    </row>
    <row r="619" spans="17:39" x14ac:dyDescent="0.25">
      <c r="Q619" s="88"/>
      <c r="AM619" s="23"/>
    </row>
    <row r="620" spans="17:39" x14ac:dyDescent="0.25">
      <c r="Q620" s="88"/>
      <c r="AM620" s="23"/>
    </row>
    <row r="621" spans="17:39" x14ac:dyDescent="0.25">
      <c r="Q621" s="88"/>
      <c r="AM621" s="23"/>
    </row>
    <row r="622" spans="17:39" x14ac:dyDescent="0.25">
      <c r="Q622" s="88"/>
      <c r="AM622" s="23"/>
    </row>
    <row r="623" spans="17:39" x14ac:dyDescent="0.25">
      <c r="Q623" s="88"/>
      <c r="AM623" s="23"/>
    </row>
    <row r="624" spans="17:39" x14ac:dyDescent="0.25">
      <c r="Q624" s="88"/>
      <c r="AM624" s="23"/>
    </row>
    <row r="625" spans="17:39" x14ac:dyDescent="0.25">
      <c r="Q625" s="88"/>
      <c r="AM625" s="23"/>
    </row>
    <row r="626" spans="17:39" x14ac:dyDescent="0.25">
      <c r="Q626" s="88"/>
      <c r="AM626" s="23"/>
    </row>
    <row r="627" spans="17:39" x14ac:dyDescent="0.25">
      <c r="Q627" s="88"/>
      <c r="AM627" s="23"/>
    </row>
    <row r="628" spans="17:39" x14ac:dyDescent="0.25">
      <c r="Q628" s="88"/>
      <c r="AM628" s="23"/>
    </row>
    <row r="629" spans="17:39" x14ac:dyDescent="0.25">
      <c r="Q629" s="88"/>
      <c r="AM629" s="23"/>
    </row>
    <row r="630" spans="17:39" x14ac:dyDescent="0.25">
      <c r="Q630" s="88"/>
      <c r="AM630" s="23"/>
    </row>
    <row r="631" spans="17:39" x14ac:dyDescent="0.25">
      <c r="Q631" s="88"/>
      <c r="AM631" s="23"/>
    </row>
    <row r="632" spans="17:39" x14ac:dyDescent="0.25">
      <c r="Q632" s="88"/>
      <c r="AM632" s="23"/>
    </row>
    <row r="633" spans="17:39" x14ac:dyDescent="0.25">
      <c r="Q633" s="88"/>
      <c r="AM633" s="23"/>
    </row>
    <row r="634" spans="17:39" x14ac:dyDescent="0.25">
      <c r="Q634" s="88"/>
      <c r="AM634" s="23"/>
    </row>
    <row r="635" spans="17:39" x14ac:dyDescent="0.25">
      <c r="Q635" s="88"/>
      <c r="AM635" s="23"/>
    </row>
    <row r="636" spans="17:39" x14ac:dyDescent="0.25">
      <c r="Q636" s="88"/>
      <c r="AM636" s="23"/>
    </row>
    <row r="637" spans="17:39" x14ac:dyDescent="0.25">
      <c r="Q637" s="88"/>
      <c r="AM637" s="23"/>
    </row>
    <row r="638" spans="17:39" x14ac:dyDescent="0.25">
      <c r="Q638" s="88"/>
      <c r="AM638" s="23"/>
    </row>
    <row r="639" spans="17:39" x14ac:dyDescent="0.25">
      <c r="Q639" s="88"/>
      <c r="AM639" s="23"/>
    </row>
    <row r="640" spans="17:39" x14ac:dyDescent="0.25">
      <c r="Q640" s="88"/>
      <c r="AM640" s="23"/>
    </row>
    <row r="641" spans="17:39" x14ac:dyDescent="0.25">
      <c r="Q641" s="88"/>
      <c r="AM641" s="23"/>
    </row>
    <row r="642" spans="17:39" x14ac:dyDescent="0.25">
      <c r="Q642" s="88"/>
      <c r="AM642" s="23"/>
    </row>
    <row r="643" spans="17:39" x14ac:dyDescent="0.25">
      <c r="Q643" s="88"/>
      <c r="AM643" s="23"/>
    </row>
    <row r="644" spans="17:39" x14ac:dyDescent="0.25">
      <c r="Q644" s="88"/>
      <c r="AM644" s="23"/>
    </row>
    <row r="645" spans="17:39" x14ac:dyDescent="0.25">
      <c r="Q645" s="88"/>
      <c r="AM645" s="23"/>
    </row>
    <row r="646" spans="17:39" x14ac:dyDescent="0.25">
      <c r="Q646" s="88"/>
      <c r="AM646" s="23"/>
    </row>
    <row r="647" spans="17:39" x14ac:dyDescent="0.25">
      <c r="Q647" s="88"/>
      <c r="AM647" s="23"/>
    </row>
    <row r="648" spans="17:39" x14ac:dyDescent="0.25">
      <c r="Q648" s="88"/>
      <c r="AM648" s="23"/>
    </row>
    <row r="649" spans="17:39" x14ac:dyDescent="0.25">
      <c r="Q649" s="88"/>
      <c r="AM649" s="23"/>
    </row>
    <row r="650" spans="17:39" x14ac:dyDescent="0.25">
      <c r="Q650" s="88"/>
      <c r="AM650" s="23"/>
    </row>
    <row r="651" spans="17:39" x14ac:dyDescent="0.25">
      <c r="Q651" s="88"/>
      <c r="AM651" s="23"/>
    </row>
    <row r="652" spans="17:39" x14ac:dyDescent="0.25">
      <c r="Q652" s="88"/>
      <c r="AM652" s="23"/>
    </row>
    <row r="653" spans="17:39" x14ac:dyDescent="0.25">
      <c r="Q653" s="88"/>
      <c r="AM653" s="23"/>
    </row>
    <row r="654" spans="17:39" x14ac:dyDescent="0.25">
      <c r="Q654" s="88"/>
      <c r="AM654" s="23"/>
    </row>
    <row r="655" spans="17:39" x14ac:dyDescent="0.25">
      <c r="Q655" s="88"/>
      <c r="AM655" s="23"/>
    </row>
    <row r="656" spans="17:39" x14ac:dyDescent="0.25">
      <c r="Q656" s="88"/>
      <c r="AM656" s="23"/>
    </row>
    <row r="657" spans="17:39" x14ac:dyDescent="0.25">
      <c r="Q657" s="88"/>
      <c r="AM657" s="23"/>
    </row>
    <row r="658" spans="17:39" x14ac:dyDescent="0.25">
      <c r="Q658" s="88"/>
      <c r="AM658" s="23"/>
    </row>
    <row r="659" spans="17:39" x14ac:dyDescent="0.25">
      <c r="Q659" s="88"/>
      <c r="AM659" s="23"/>
    </row>
    <row r="660" spans="17:39" x14ac:dyDescent="0.25">
      <c r="Q660" s="88"/>
      <c r="AM660" s="23"/>
    </row>
    <row r="661" spans="17:39" x14ac:dyDescent="0.25">
      <c r="Q661" s="88"/>
      <c r="AM661" s="23"/>
    </row>
    <row r="662" spans="17:39" x14ac:dyDescent="0.25">
      <c r="Q662" s="88"/>
      <c r="AM662" s="23"/>
    </row>
    <row r="663" spans="17:39" x14ac:dyDescent="0.25">
      <c r="Q663" s="88"/>
      <c r="AM663" s="23"/>
    </row>
    <row r="664" spans="17:39" x14ac:dyDescent="0.25">
      <c r="Q664" s="88"/>
      <c r="AM664" s="23"/>
    </row>
    <row r="665" spans="17:39" x14ac:dyDescent="0.25">
      <c r="Q665" s="88"/>
      <c r="AM665" s="23"/>
    </row>
    <row r="666" spans="17:39" x14ac:dyDescent="0.25">
      <c r="Q666" s="88"/>
      <c r="AM666" s="23"/>
    </row>
    <row r="667" spans="17:39" x14ac:dyDescent="0.25">
      <c r="Q667" s="88"/>
      <c r="AM667" s="23"/>
    </row>
    <row r="668" spans="17:39" x14ac:dyDescent="0.25">
      <c r="Q668" s="88"/>
      <c r="AM668" s="23"/>
    </row>
    <row r="669" spans="17:39" x14ac:dyDescent="0.25">
      <c r="Q669" s="88"/>
      <c r="AM669" s="23"/>
    </row>
    <row r="670" spans="17:39" x14ac:dyDescent="0.25">
      <c r="Q670" s="88"/>
      <c r="AM670" s="23"/>
    </row>
    <row r="671" spans="17:39" x14ac:dyDescent="0.25">
      <c r="Q671" s="88"/>
      <c r="AM671" s="23"/>
    </row>
    <row r="672" spans="17:39" x14ac:dyDescent="0.25">
      <c r="Q672" s="88"/>
      <c r="AM672" s="23"/>
    </row>
    <row r="673" spans="17:39" x14ac:dyDescent="0.25">
      <c r="Q673" s="88"/>
      <c r="AM673" s="23"/>
    </row>
    <row r="674" spans="17:39" x14ac:dyDescent="0.25">
      <c r="Q674" s="88"/>
      <c r="AM674" s="23"/>
    </row>
    <row r="675" spans="17:39" x14ac:dyDescent="0.25">
      <c r="Q675" s="88"/>
      <c r="AM675" s="23"/>
    </row>
    <row r="676" spans="17:39" x14ac:dyDescent="0.25">
      <c r="Q676" s="88"/>
      <c r="AM676" s="23"/>
    </row>
    <row r="677" spans="17:39" x14ac:dyDescent="0.25">
      <c r="Q677" s="88"/>
      <c r="AM677" s="23"/>
    </row>
    <row r="678" spans="17:39" x14ac:dyDescent="0.25">
      <c r="Q678" s="88"/>
      <c r="AM678" s="23"/>
    </row>
    <row r="679" spans="17:39" x14ac:dyDescent="0.25">
      <c r="Q679" s="88"/>
      <c r="AM679" s="23"/>
    </row>
    <row r="680" spans="17:39" x14ac:dyDescent="0.25">
      <c r="Q680" s="88"/>
      <c r="AM680" s="23"/>
    </row>
    <row r="681" spans="17:39" x14ac:dyDescent="0.25">
      <c r="Q681" s="88"/>
      <c r="AM681" s="23"/>
    </row>
    <row r="682" spans="17:39" x14ac:dyDescent="0.25">
      <c r="Q682" s="88"/>
      <c r="AM682" s="23"/>
    </row>
    <row r="683" spans="17:39" x14ac:dyDescent="0.25">
      <c r="Q683" s="88"/>
      <c r="AM683" s="23"/>
    </row>
    <row r="684" spans="17:39" x14ac:dyDescent="0.25">
      <c r="Q684" s="88"/>
      <c r="AM684" s="23"/>
    </row>
    <row r="685" spans="17:39" x14ac:dyDescent="0.25">
      <c r="Q685" s="88"/>
      <c r="AM685" s="23"/>
    </row>
    <row r="686" spans="17:39" x14ac:dyDescent="0.25">
      <c r="Q686" s="88"/>
      <c r="AM686" s="23"/>
    </row>
    <row r="687" spans="17:39" x14ac:dyDescent="0.25">
      <c r="Q687" s="88"/>
      <c r="AM687" s="23"/>
    </row>
    <row r="688" spans="17:39" x14ac:dyDescent="0.25">
      <c r="Q688" s="88"/>
      <c r="AM688" s="23"/>
    </row>
    <row r="689" spans="17:39" x14ac:dyDescent="0.25">
      <c r="Q689" s="88"/>
      <c r="AM689" s="23"/>
    </row>
    <row r="690" spans="17:39" x14ac:dyDescent="0.25">
      <c r="Q690" s="88"/>
      <c r="AM690" s="23"/>
    </row>
    <row r="691" spans="17:39" x14ac:dyDescent="0.25">
      <c r="Q691" s="88"/>
      <c r="AM691" s="23"/>
    </row>
    <row r="692" spans="17:39" x14ac:dyDescent="0.25">
      <c r="Q692" s="88"/>
      <c r="AM692" s="23"/>
    </row>
    <row r="693" spans="17:39" x14ac:dyDescent="0.25">
      <c r="Q693" s="88"/>
      <c r="AM693" s="23"/>
    </row>
    <row r="694" spans="17:39" x14ac:dyDescent="0.25">
      <c r="Q694" s="88"/>
      <c r="AM694" s="23"/>
    </row>
    <row r="695" spans="17:39" x14ac:dyDescent="0.25">
      <c r="Q695" s="88"/>
      <c r="AM695" s="23"/>
    </row>
    <row r="696" spans="17:39" x14ac:dyDescent="0.25">
      <c r="Q696" s="88"/>
      <c r="AM696" s="23"/>
    </row>
    <row r="697" spans="17:39" x14ac:dyDescent="0.25">
      <c r="Q697" s="88"/>
      <c r="AM697" s="23"/>
    </row>
    <row r="698" spans="17:39" x14ac:dyDescent="0.25">
      <c r="Q698" s="88"/>
      <c r="AM698" s="23"/>
    </row>
    <row r="699" spans="17:39" x14ac:dyDescent="0.25">
      <c r="Q699" s="88"/>
      <c r="AM699" s="23"/>
    </row>
    <row r="700" spans="17:39" x14ac:dyDescent="0.25">
      <c r="Q700" s="88"/>
      <c r="AM700" s="23"/>
    </row>
    <row r="701" spans="17:39" x14ac:dyDescent="0.25">
      <c r="Q701" s="88"/>
      <c r="AM701" s="23"/>
    </row>
    <row r="702" spans="17:39" x14ac:dyDescent="0.25">
      <c r="Q702" s="88"/>
      <c r="AM702" s="23"/>
    </row>
    <row r="703" spans="17:39" x14ac:dyDescent="0.25">
      <c r="Q703" s="88"/>
      <c r="AM703" s="23"/>
    </row>
    <row r="704" spans="17:39" x14ac:dyDescent="0.25">
      <c r="Q704" s="88"/>
      <c r="AM704" s="23"/>
    </row>
    <row r="705" spans="17:39" x14ac:dyDescent="0.25">
      <c r="Q705" s="88"/>
      <c r="AM705" s="23"/>
    </row>
    <row r="706" spans="17:39" x14ac:dyDescent="0.25">
      <c r="Q706" s="88"/>
      <c r="AM706" s="23"/>
    </row>
    <row r="707" spans="17:39" x14ac:dyDescent="0.25">
      <c r="Q707" s="88"/>
      <c r="AM707" s="23"/>
    </row>
    <row r="708" spans="17:39" x14ac:dyDescent="0.25">
      <c r="Q708" s="88"/>
      <c r="AM708" s="23"/>
    </row>
    <row r="709" spans="17:39" x14ac:dyDescent="0.25">
      <c r="Q709" s="88"/>
      <c r="AM709" s="23"/>
    </row>
    <row r="710" spans="17:39" x14ac:dyDescent="0.25">
      <c r="Q710" s="88"/>
      <c r="AM710" s="23"/>
    </row>
    <row r="711" spans="17:39" x14ac:dyDescent="0.25">
      <c r="Q711" s="88"/>
      <c r="AM711" s="23"/>
    </row>
    <row r="712" spans="17:39" x14ac:dyDescent="0.25">
      <c r="Q712" s="88"/>
      <c r="AM712" s="23"/>
    </row>
    <row r="713" spans="17:39" x14ac:dyDescent="0.25">
      <c r="Q713" s="88"/>
      <c r="AM713" s="23"/>
    </row>
    <row r="714" spans="17:39" x14ac:dyDescent="0.25">
      <c r="Q714" s="88"/>
      <c r="AM714" s="23"/>
    </row>
    <row r="715" spans="17:39" x14ac:dyDescent="0.25">
      <c r="Q715" s="88"/>
      <c r="AM715" s="23"/>
    </row>
    <row r="716" spans="17:39" x14ac:dyDescent="0.25">
      <c r="Q716" s="88"/>
      <c r="AM716" s="23"/>
    </row>
    <row r="717" spans="17:39" x14ac:dyDescent="0.25">
      <c r="Q717" s="88"/>
      <c r="AM717" s="23"/>
    </row>
    <row r="718" spans="17:39" x14ac:dyDescent="0.25">
      <c r="Q718" s="88"/>
      <c r="AM718" s="23"/>
    </row>
    <row r="719" spans="17:39" x14ac:dyDescent="0.25">
      <c r="Q719" s="88"/>
      <c r="AM719" s="23"/>
    </row>
    <row r="720" spans="17:39" x14ac:dyDescent="0.25">
      <c r="Q720" s="88"/>
      <c r="AM720" s="23"/>
    </row>
    <row r="721" spans="17:39" x14ac:dyDescent="0.25">
      <c r="Q721" s="88"/>
      <c r="AM721" s="23"/>
    </row>
    <row r="722" spans="17:39" x14ac:dyDescent="0.25">
      <c r="Q722" s="88"/>
      <c r="AM722" s="23"/>
    </row>
    <row r="723" spans="17:39" x14ac:dyDescent="0.25">
      <c r="Q723" s="88"/>
      <c r="AM723" s="23"/>
    </row>
    <row r="724" spans="17:39" x14ac:dyDescent="0.25">
      <c r="Q724" s="88"/>
      <c r="AM724" s="23"/>
    </row>
    <row r="725" spans="17:39" x14ac:dyDescent="0.25">
      <c r="Q725" s="88"/>
      <c r="AM725" s="23"/>
    </row>
    <row r="726" spans="17:39" x14ac:dyDescent="0.25">
      <c r="Q726" s="88"/>
      <c r="AM726" s="23"/>
    </row>
    <row r="727" spans="17:39" x14ac:dyDescent="0.25">
      <c r="Q727" s="88"/>
      <c r="AM727" s="23"/>
    </row>
    <row r="728" spans="17:39" x14ac:dyDescent="0.25">
      <c r="Q728" s="88"/>
      <c r="AM728" s="23"/>
    </row>
    <row r="729" spans="17:39" x14ac:dyDescent="0.25">
      <c r="Q729" s="88"/>
      <c r="AM729" s="23"/>
    </row>
    <row r="730" spans="17:39" x14ac:dyDescent="0.25">
      <c r="Q730" s="88"/>
      <c r="AM730" s="23"/>
    </row>
    <row r="731" spans="17:39" x14ac:dyDescent="0.25">
      <c r="Q731" s="88"/>
      <c r="AM731" s="23"/>
    </row>
    <row r="732" spans="17:39" x14ac:dyDescent="0.25">
      <c r="Q732" s="88"/>
      <c r="AM732" s="23"/>
    </row>
    <row r="733" spans="17:39" x14ac:dyDescent="0.25">
      <c r="Q733" s="88"/>
      <c r="AM733" s="23"/>
    </row>
    <row r="734" spans="17:39" x14ac:dyDescent="0.25">
      <c r="Q734" s="88"/>
      <c r="AM734" s="23"/>
    </row>
    <row r="735" spans="17:39" x14ac:dyDescent="0.25">
      <c r="Q735" s="88"/>
      <c r="AM735" s="23"/>
    </row>
    <row r="736" spans="17:39" x14ac:dyDescent="0.25">
      <c r="Q736" s="88"/>
      <c r="AM736" s="23"/>
    </row>
    <row r="737" spans="17:39" x14ac:dyDescent="0.25">
      <c r="Q737" s="88"/>
      <c r="AM737" s="23"/>
    </row>
    <row r="738" spans="17:39" x14ac:dyDescent="0.25">
      <c r="Q738" s="88"/>
      <c r="AM738" s="23"/>
    </row>
    <row r="739" spans="17:39" x14ac:dyDescent="0.25">
      <c r="Q739" s="88"/>
      <c r="AM739" s="23"/>
    </row>
    <row r="740" spans="17:39" x14ac:dyDescent="0.25">
      <c r="Q740" s="88"/>
      <c r="AM740" s="23"/>
    </row>
    <row r="741" spans="17:39" x14ac:dyDescent="0.25">
      <c r="Q741" s="88"/>
      <c r="AM741" s="23"/>
    </row>
    <row r="742" spans="17:39" x14ac:dyDescent="0.25">
      <c r="Q742" s="88"/>
      <c r="AM742" s="23"/>
    </row>
    <row r="743" spans="17:39" x14ac:dyDescent="0.25">
      <c r="Q743" s="88"/>
      <c r="AM743" s="23"/>
    </row>
    <row r="744" spans="17:39" x14ac:dyDescent="0.25">
      <c r="Q744" s="88"/>
      <c r="AM744" s="23"/>
    </row>
    <row r="745" spans="17:39" x14ac:dyDescent="0.25">
      <c r="Q745" s="88"/>
      <c r="AM745" s="23"/>
    </row>
    <row r="746" spans="17:39" x14ac:dyDescent="0.25">
      <c r="Q746" s="88"/>
      <c r="AM746" s="23"/>
    </row>
    <row r="747" spans="17:39" x14ac:dyDescent="0.25">
      <c r="Q747" s="88"/>
      <c r="AM747" s="23"/>
    </row>
    <row r="748" spans="17:39" x14ac:dyDescent="0.25">
      <c r="Q748" s="88"/>
      <c r="AM748" s="23"/>
    </row>
    <row r="749" spans="17:39" x14ac:dyDescent="0.25">
      <c r="Q749" s="88"/>
      <c r="AM749" s="23"/>
    </row>
    <row r="750" spans="17:39" x14ac:dyDescent="0.25">
      <c r="Q750" s="88"/>
      <c r="AM750" s="23"/>
    </row>
    <row r="751" spans="17:39" x14ac:dyDescent="0.25">
      <c r="Q751" s="88"/>
      <c r="AM751" s="23"/>
    </row>
    <row r="752" spans="17:39" x14ac:dyDescent="0.25">
      <c r="Q752" s="88"/>
      <c r="AM752" s="23"/>
    </row>
    <row r="753" spans="17:39" x14ac:dyDescent="0.25">
      <c r="Q753" s="88"/>
      <c r="AM753" s="23"/>
    </row>
    <row r="754" spans="17:39" x14ac:dyDescent="0.25">
      <c r="Q754" s="88"/>
      <c r="AM754" s="23"/>
    </row>
    <row r="755" spans="17:39" x14ac:dyDescent="0.25">
      <c r="Q755" s="88"/>
      <c r="AM755" s="23"/>
    </row>
    <row r="756" spans="17:39" x14ac:dyDescent="0.25">
      <c r="Q756" s="88"/>
      <c r="AM756" s="23"/>
    </row>
    <row r="757" spans="17:39" x14ac:dyDescent="0.25">
      <c r="Q757" s="88"/>
      <c r="AM757" s="23"/>
    </row>
    <row r="758" spans="17:39" x14ac:dyDescent="0.25">
      <c r="Q758" s="88"/>
      <c r="AM758" s="23"/>
    </row>
    <row r="759" spans="17:39" x14ac:dyDescent="0.25">
      <c r="Q759" s="88"/>
      <c r="AM759" s="23"/>
    </row>
    <row r="760" spans="17:39" x14ac:dyDescent="0.25">
      <c r="Q760" s="88"/>
      <c r="AM760" s="23"/>
    </row>
    <row r="761" spans="17:39" x14ac:dyDescent="0.25">
      <c r="Q761" s="88"/>
      <c r="AM761" s="23"/>
    </row>
    <row r="762" spans="17:39" x14ac:dyDescent="0.25">
      <c r="Q762" s="88"/>
      <c r="AM762" s="23"/>
    </row>
    <row r="763" spans="17:39" x14ac:dyDescent="0.25">
      <c r="Q763" s="88"/>
      <c r="AM763" s="23"/>
    </row>
    <row r="764" spans="17:39" x14ac:dyDescent="0.25">
      <c r="Q764" s="88"/>
      <c r="AM764" s="23"/>
    </row>
    <row r="765" spans="17:39" x14ac:dyDescent="0.25">
      <c r="Q765" s="88"/>
      <c r="AM765" s="23"/>
    </row>
    <row r="766" spans="17:39" x14ac:dyDescent="0.25">
      <c r="Q766" s="88"/>
      <c r="AM766" s="23"/>
    </row>
    <row r="767" spans="17:39" x14ac:dyDescent="0.25">
      <c r="Q767" s="88"/>
      <c r="AM767" s="23"/>
    </row>
    <row r="768" spans="17:39" x14ac:dyDescent="0.25">
      <c r="Q768" s="88"/>
      <c r="AM768" s="23"/>
    </row>
    <row r="769" spans="17:39" x14ac:dyDescent="0.25">
      <c r="Q769" s="88"/>
      <c r="AM769" s="23"/>
    </row>
    <row r="770" spans="17:39" x14ac:dyDescent="0.25">
      <c r="Q770" s="88"/>
      <c r="AM770" s="23"/>
    </row>
    <row r="771" spans="17:39" x14ac:dyDescent="0.25">
      <c r="Q771" s="88"/>
      <c r="AM771" s="23"/>
    </row>
    <row r="772" spans="17:39" x14ac:dyDescent="0.25">
      <c r="Q772" s="88"/>
      <c r="AM772" s="23"/>
    </row>
    <row r="773" spans="17:39" x14ac:dyDescent="0.25">
      <c r="Q773" s="88"/>
      <c r="AM773" s="23"/>
    </row>
    <row r="774" spans="17:39" x14ac:dyDescent="0.25">
      <c r="Q774" s="88"/>
      <c r="AM774" s="23"/>
    </row>
    <row r="775" spans="17:39" x14ac:dyDescent="0.25">
      <c r="Q775" s="88"/>
      <c r="AM775" s="23"/>
    </row>
    <row r="776" spans="17:39" x14ac:dyDescent="0.25">
      <c r="Q776" s="88"/>
      <c r="AM776" s="23"/>
    </row>
    <row r="777" spans="17:39" x14ac:dyDescent="0.25">
      <c r="Q777" s="88"/>
      <c r="AM777" s="23"/>
    </row>
    <row r="778" spans="17:39" x14ac:dyDescent="0.25">
      <c r="Q778" s="88"/>
      <c r="AM778" s="23"/>
    </row>
    <row r="779" spans="17:39" x14ac:dyDescent="0.25">
      <c r="Q779" s="88"/>
      <c r="AM779" s="23"/>
    </row>
    <row r="780" spans="17:39" x14ac:dyDescent="0.25">
      <c r="Q780" s="88"/>
      <c r="AM780" s="23"/>
    </row>
    <row r="781" spans="17:39" x14ac:dyDescent="0.25">
      <c r="Q781" s="88"/>
      <c r="AM781" s="23"/>
    </row>
    <row r="782" spans="17:39" x14ac:dyDescent="0.25">
      <c r="Q782" s="88"/>
      <c r="AM782" s="23"/>
    </row>
    <row r="783" spans="17:39" x14ac:dyDescent="0.25">
      <c r="Q783" s="88"/>
      <c r="AM783" s="23"/>
    </row>
    <row r="784" spans="17:39" x14ac:dyDescent="0.25">
      <c r="Q784" s="88"/>
      <c r="AM784" s="23"/>
    </row>
    <row r="785" spans="17:39" x14ac:dyDescent="0.25">
      <c r="Q785" s="88"/>
      <c r="AM785" s="23"/>
    </row>
    <row r="786" spans="17:39" x14ac:dyDescent="0.25">
      <c r="Q786" s="88"/>
      <c r="AM786" s="23"/>
    </row>
    <row r="787" spans="17:39" x14ac:dyDescent="0.25">
      <c r="Q787" s="88"/>
      <c r="AM787" s="23"/>
    </row>
    <row r="788" spans="17:39" x14ac:dyDescent="0.25">
      <c r="Q788" s="88"/>
      <c r="AM788" s="23"/>
    </row>
    <row r="789" spans="17:39" x14ac:dyDescent="0.25">
      <c r="Q789" s="88"/>
      <c r="AM789" s="23"/>
    </row>
    <row r="790" spans="17:39" x14ac:dyDescent="0.25">
      <c r="Q790" s="88"/>
      <c r="AM790" s="23"/>
    </row>
    <row r="791" spans="17:39" x14ac:dyDescent="0.25">
      <c r="Q791" s="88"/>
      <c r="AM791" s="23"/>
    </row>
    <row r="792" spans="17:39" x14ac:dyDescent="0.25">
      <c r="Q792" s="88"/>
      <c r="AM792" s="23"/>
    </row>
    <row r="793" spans="17:39" x14ac:dyDescent="0.25">
      <c r="Q793" s="88"/>
      <c r="AM793" s="23"/>
    </row>
    <row r="794" spans="17:39" x14ac:dyDescent="0.25">
      <c r="Q794" s="88"/>
      <c r="AM794" s="23"/>
    </row>
    <row r="795" spans="17:39" x14ac:dyDescent="0.25">
      <c r="Q795" s="88"/>
      <c r="AM795" s="23"/>
    </row>
    <row r="796" spans="17:39" x14ac:dyDescent="0.25">
      <c r="Q796" s="88"/>
      <c r="AM796" s="23"/>
    </row>
    <row r="797" spans="17:39" x14ac:dyDescent="0.25">
      <c r="Q797" s="88"/>
      <c r="AM797" s="23"/>
    </row>
    <row r="798" spans="17:39" x14ac:dyDescent="0.25">
      <c r="Q798" s="88"/>
      <c r="AM798" s="23"/>
    </row>
    <row r="799" spans="17:39" x14ac:dyDescent="0.25">
      <c r="Q799" s="88"/>
      <c r="AM799" s="23"/>
    </row>
    <row r="800" spans="17:39" x14ac:dyDescent="0.25">
      <c r="Q800" s="88"/>
      <c r="AM800" s="23"/>
    </row>
    <row r="801" spans="17:39" x14ac:dyDescent="0.25">
      <c r="Q801" s="88"/>
      <c r="AM801" s="23"/>
    </row>
    <row r="802" spans="17:39" x14ac:dyDescent="0.25">
      <c r="Q802" s="88"/>
      <c r="AM802" s="23"/>
    </row>
    <row r="803" spans="17:39" x14ac:dyDescent="0.25">
      <c r="Q803" s="88"/>
      <c r="AM803" s="23"/>
    </row>
    <row r="804" spans="17:39" x14ac:dyDescent="0.25">
      <c r="Q804" s="88"/>
      <c r="AM804" s="23"/>
    </row>
    <row r="805" spans="17:39" x14ac:dyDescent="0.25">
      <c r="Q805" s="88"/>
      <c r="AM805" s="23"/>
    </row>
    <row r="806" spans="17:39" x14ac:dyDescent="0.25">
      <c r="Q806" s="88"/>
      <c r="AM806" s="23"/>
    </row>
    <row r="807" spans="17:39" x14ac:dyDescent="0.25">
      <c r="Q807" s="88"/>
      <c r="AM807" s="23"/>
    </row>
    <row r="808" spans="17:39" x14ac:dyDescent="0.25">
      <c r="Q808" s="88"/>
      <c r="AM808" s="23"/>
    </row>
    <row r="809" spans="17:39" x14ac:dyDescent="0.25">
      <c r="Q809" s="88"/>
      <c r="AM809" s="23"/>
    </row>
    <row r="810" spans="17:39" x14ac:dyDescent="0.25">
      <c r="Q810" s="88"/>
      <c r="AM810" s="23"/>
    </row>
    <row r="811" spans="17:39" x14ac:dyDescent="0.25">
      <c r="Q811" s="88"/>
      <c r="AM811" s="23"/>
    </row>
    <row r="812" spans="17:39" x14ac:dyDescent="0.25">
      <c r="Q812" s="88"/>
      <c r="AM812" s="23"/>
    </row>
    <row r="813" spans="17:39" x14ac:dyDescent="0.25">
      <c r="Q813" s="88"/>
      <c r="AM813" s="23"/>
    </row>
    <row r="814" spans="17:39" x14ac:dyDescent="0.25">
      <c r="Q814" s="88"/>
      <c r="AM814" s="23"/>
    </row>
    <row r="815" spans="17:39" x14ac:dyDescent="0.25">
      <c r="Q815" s="88"/>
      <c r="AM815" s="23"/>
    </row>
    <row r="816" spans="17:39" x14ac:dyDescent="0.25">
      <c r="Q816" s="88"/>
      <c r="AM816" s="23"/>
    </row>
    <row r="817" spans="17:39" x14ac:dyDescent="0.25">
      <c r="Q817" s="88"/>
      <c r="AM817" s="23"/>
    </row>
    <row r="818" spans="17:39" x14ac:dyDescent="0.25">
      <c r="Q818" s="88"/>
      <c r="AM818" s="23"/>
    </row>
    <row r="819" spans="17:39" x14ac:dyDescent="0.25">
      <c r="Q819" s="88"/>
      <c r="AM819" s="23"/>
    </row>
    <row r="820" spans="17:39" x14ac:dyDescent="0.25">
      <c r="Q820" s="88"/>
      <c r="AM820" s="23"/>
    </row>
    <row r="821" spans="17:39" x14ac:dyDescent="0.25">
      <c r="Q821" s="88"/>
      <c r="AM821" s="23"/>
    </row>
    <row r="822" spans="17:39" x14ac:dyDescent="0.25">
      <c r="Q822" s="88"/>
      <c r="AM822" s="23"/>
    </row>
    <row r="823" spans="17:39" x14ac:dyDescent="0.25">
      <c r="Q823" s="88"/>
      <c r="AM823" s="23"/>
    </row>
    <row r="824" spans="17:39" x14ac:dyDescent="0.25">
      <c r="Q824" s="88"/>
      <c r="AM824" s="23"/>
    </row>
    <row r="825" spans="17:39" x14ac:dyDescent="0.25">
      <c r="Q825" s="88"/>
      <c r="AM825" s="23"/>
    </row>
    <row r="826" spans="17:39" x14ac:dyDescent="0.25">
      <c r="Q826" s="88"/>
      <c r="AM826" s="23"/>
    </row>
    <row r="827" spans="17:39" x14ac:dyDescent="0.25">
      <c r="Q827" s="88"/>
      <c r="AM827" s="23"/>
    </row>
    <row r="828" spans="17:39" x14ac:dyDescent="0.25">
      <c r="Q828" s="88"/>
      <c r="AM828" s="23"/>
    </row>
    <row r="829" spans="17:39" x14ac:dyDescent="0.25">
      <c r="Q829" s="88"/>
      <c r="AM829" s="23"/>
    </row>
    <row r="830" spans="17:39" x14ac:dyDescent="0.25">
      <c r="Q830" s="88"/>
      <c r="AM830" s="23"/>
    </row>
    <row r="831" spans="17:39" x14ac:dyDescent="0.25">
      <c r="Q831" s="88"/>
      <c r="AM831" s="23"/>
    </row>
    <row r="832" spans="17:39" x14ac:dyDescent="0.25">
      <c r="Q832" s="88"/>
      <c r="AM832" s="23"/>
    </row>
    <row r="833" spans="17:39" x14ac:dyDescent="0.25">
      <c r="Q833" s="88"/>
      <c r="AM833" s="23"/>
    </row>
    <row r="834" spans="17:39" x14ac:dyDescent="0.25">
      <c r="Q834" s="88"/>
      <c r="AM834" s="23"/>
    </row>
    <row r="835" spans="17:39" x14ac:dyDescent="0.25">
      <c r="Q835" s="88"/>
      <c r="AM835" s="23"/>
    </row>
    <row r="836" spans="17:39" x14ac:dyDescent="0.25">
      <c r="Q836" s="88"/>
      <c r="AM836" s="23"/>
    </row>
    <row r="837" spans="17:39" x14ac:dyDescent="0.25">
      <c r="Q837" s="88"/>
      <c r="AM837" s="23"/>
    </row>
    <row r="838" spans="17:39" x14ac:dyDescent="0.25">
      <c r="Q838" s="88"/>
      <c r="AM838" s="23"/>
    </row>
    <row r="839" spans="17:39" x14ac:dyDescent="0.25">
      <c r="Q839" s="88"/>
      <c r="AM839" s="23"/>
    </row>
    <row r="840" spans="17:39" x14ac:dyDescent="0.25">
      <c r="Q840" s="88"/>
      <c r="AM840" s="23"/>
    </row>
    <row r="841" spans="17:39" x14ac:dyDescent="0.25">
      <c r="Q841" s="88"/>
      <c r="AM841" s="23"/>
    </row>
    <row r="842" spans="17:39" x14ac:dyDescent="0.25">
      <c r="Q842" s="88"/>
      <c r="AM842" s="23"/>
    </row>
    <row r="843" spans="17:39" x14ac:dyDescent="0.25">
      <c r="Q843" s="88"/>
      <c r="AM843" s="23"/>
    </row>
    <row r="844" spans="17:39" x14ac:dyDescent="0.25">
      <c r="Q844" s="88"/>
      <c r="AM844" s="23"/>
    </row>
    <row r="845" spans="17:39" x14ac:dyDescent="0.25">
      <c r="Q845" s="88"/>
      <c r="AM845" s="23"/>
    </row>
    <row r="846" spans="17:39" x14ac:dyDescent="0.25">
      <c r="Q846" s="88"/>
      <c r="AM846" s="23"/>
    </row>
    <row r="847" spans="17:39" x14ac:dyDescent="0.25">
      <c r="Q847" s="88"/>
      <c r="AM847" s="23"/>
    </row>
    <row r="848" spans="17:39" x14ac:dyDescent="0.25">
      <c r="Q848" s="88"/>
      <c r="AM848" s="23"/>
    </row>
    <row r="849" spans="17:39" x14ac:dyDescent="0.25">
      <c r="Q849" s="88"/>
      <c r="AM849" s="23"/>
    </row>
    <row r="850" spans="17:39" x14ac:dyDescent="0.25">
      <c r="Q850" s="88"/>
      <c r="AM850" s="23"/>
    </row>
    <row r="851" spans="17:39" x14ac:dyDescent="0.25">
      <c r="Q851" s="88"/>
      <c r="AM851" s="23"/>
    </row>
    <row r="852" spans="17:39" x14ac:dyDescent="0.25">
      <c r="Q852" s="88"/>
      <c r="AM852" s="23"/>
    </row>
    <row r="853" spans="17:39" x14ac:dyDescent="0.25">
      <c r="Q853" s="88"/>
      <c r="AM853" s="23"/>
    </row>
    <row r="854" spans="17:39" x14ac:dyDescent="0.25">
      <c r="Q854" s="88"/>
      <c r="AM854" s="23"/>
    </row>
    <row r="855" spans="17:39" x14ac:dyDescent="0.25">
      <c r="Q855" s="88"/>
      <c r="AM855" s="23"/>
    </row>
    <row r="856" spans="17:39" x14ac:dyDescent="0.25">
      <c r="Q856" s="88"/>
      <c r="AM856" s="23"/>
    </row>
    <row r="857" spans="17:39" x14ac:dyDescent="0.25">
      <c r="Q857" s="88"/>
      <c r="AM857" s="23"/>
    </row>
    <row r="858" spans="17:39" x14ac:dyDescent="0.25">
      <c r="Q858" s="88"/>
      <c r="AM858" s="23"/>
    </row>
    <row r="859" spans="17:39" x14ac:dyDescent="0.25">
      <c r="Q859" s="88"/>
      <c r="AM859" s="23"/>
    </row>
    <row r="860" spans="17:39" x14ac:dyDescent="0.25">
      <c r="Q860" s="88"/>
      <c r="AM860" s="23"/>
    </row>
    <row r="861" spans="17:39" x14ac:dyDescent="0.25">
      <c r="Q861" s="88"/>
      <c r="AM861" s="23"/>
    </row>
    <row r="862" spans="17:39" x14ac:dyDescent="0.25">
      <c r="Q862" s="88"/>
      <c r="AM862" s="23"/>
    </row>
    <row r="863" spans="17:39" x14ac:dyDescent="0.25">
      <c r="Q863" s="88"/>
      <c r="AM863" s="23"/>
    </row>
    <row r="864" spans="17:39" x14ac:dyDescent="0.25">
      <c r="Q864" s="88"/>
      <c r="AM864" s="23"/>
    </row>
    <row r="865" spans="17:39" x14ac:dyDescent="0.25">
      <c r="Q865" s="88"/>
      <c r="AM865" s="23"/>
    </row>
    <row r="866" spans="17:39" x14ac:dyDescent="0.25">
      <c r="Q866" s="88"/>
      <c r="AM866" s="23"/>
    </row>
    <row r="867" spans="17:39" x14ac:dyDescent="0.25">
      <c r="Q867" s="88"/>
      <c r="AM867" s="23"/>
    </row>
    <row r="868" spans="17:39" x14ac:dyDescent="0.25">
      <c r="Q868" s="88"/>
      <c r="AM868" s="23"/>
    </row>
    <row r="869" spans="17:39" x14ac:dyDescent="0.25">
      <c r="Q869" s="88"/>
      <c r="AM869" s="23"/>
    </row>
    <row r="870" spans="17:39" x14ac:dyDescent="0.25">
      <c r="Q870" s="88"/>
      <c r="AM870" s="23"/>
    </row>
    <row r="871" spans="17:39" x14ac:dyDescent="0.25">
      <c r="Q871" s="88"/>
      <c r="AM871" s="23"/>
    </row>
    <row r="872" spans="17:39" x14ac:dyDescent="0.25">
      <c r="Q872" s="88"/>
      <c r="AM872" s="23"/>
    </row>
    <row r="873" spans="17:39" x14ac:dyDescent="0.25">
      <c r="Q873" s="88"/>
      <c r="AM873" s="23"/>
    </row>
    <row r="874" spans="17:39" x14ac:dyDescent="0.25">
      <c r="Q874" s="88"/>
      <c r="AM874" s="23"/>
    </row>
    <row r="875" spans="17:39" x14ac:dyDescent="0.25">
      <c r="Q875" s="88"/>
      <c r="AM875" s="23"/>
    </row>
    <row r="876" spans="17:39" x14ac:dyDescent="0.25">
      <c r="Q876" s="88"/>
      <c r="AM876" s="23"/>
    </row>
    <row r="877" spans="17:39" x14ac:dyDescent="0.25">
      <c r="Q877" s="88"/>
      <c r="AM877" s="23"/>
    </row>
    <row r="878" spans="17:39" x14ac:dyDescent="0.25">
      <c r="Q878" s="88"/>
      <c r="AM878" s="23"/>
    </row>
    <row r="879" spans="17:39" x14ac:dyDescent="0.25">
      <c r="Q879" s="88"/>
      <c r="AM879" s="23"/>
    </row>
    <row r="880" spans="17:39" x14ac:dyDescent="0.25">
      <c r="Q880" s="88"/>
      <c r="AM880" s="23"/>
    </row>
    <row r="881" spans="17:39" x14ac:dyDescent="0.25">
      <c r="Q881" s="88"/>
      <c r="AM881" s="23"/>
    </row>
    <row r="882" spans="17:39" x14ac:dyDescent="0.25">
      <c r="Q882" s="88"/>
      <c r="AM882" s="23"/>
    </row>
    <row r="883" spans="17:39" x14ac:dyDescent="0.25">
      <c r="Q883" s="88"/>
      <c r="AM883" s="23"/>
    </row>
    <row r="884" spans="17:39" x14ac:dyDescent="0.25">
      <c r="Q884" s="88"/>
      <c r="AM884" s="23"/>
    </row>
    <row r="885" spans="17:39" x14ac:dyDescent="0.25">
      <c r="Q885" s="88"/>
      <c r="AM885" s="23"/>
    </row>
    <row r="886" spans="17:39" x14ac:dyDescent="0.25">
      <c r="Q886" s="88"/>
      <c r="AM886" s="23"/>
    </row>
    <row r="887" spans="17:39" x14ac:dyDescent="0.25">
      <c r="Q887" s="88"/>
      <c r="AM887" s="23"/>
    </row>
    <row r="888" spans="17:39" x14ac:dyDescent="0.25">
      <c r="Q888" s="88"/>
      <c r="AM888" s="23"/>
    </row>
    <row r="889" spans="17:39" x14ac:dyDescent="0.25">
      <c r="Q889" s="88"/>
      <c r="AM889" s="23"/>
    </row>
    <row r="890" spans="17:39" x14ac:dyDescent="0.25">
      <c r="Q890" s="88"/>
      <c r="AM890" s="23"/>
    </row>
    <row r="891" spans="17:39" x14ac:dyDescent="0.25">
      <c r="Q891" s="88"/>
      <c r="AM891" s="23"/>
    </row>
    <row r="892" spans="17:39" x14ac:dyDescent="0.25">
      <c r="Q892" s="88"/>
      <c r="AM892" s="23"/>
    </row>
    <row r="893" spans="17:39" x14ac:dyDescent="0.25">
      <c r="Q893" s="88"/>
      <c r="AM893" s="23"/>
    </row>
    <row r="894" spans="17:39" x14ac:dyDescent="0.25">
      <c r="Q894" s="88"/>
      <c r="AM894" s="23"/>
    </row>
    <row r="895" spans="17:39" x14ac:dyDescent="0.25">
      <c r="Q895" s="88"/>
      <c r="AM895" s="23"/>
    </row>
    <row r="896" spans="17:39" x14ac:dyDescent="0.25">
      <c r="Q896" s="88"/>
      <c r="AM896" s="23"/>
    </row>
    <row r="897" spans="17:39" x14ac:dyDescent="0.25">
      <c r="Q897" s="88"/>
      <c r="AM897" s="23"/>
    </row>
    <row r="898" spans="17:39" x14ac:dyDescent="0.25">
      <c r="Q898" s="88"/>
      <c r="AM898" s="23"/>
    </row>
    <row r="899" spans="17:39" x14ac:dyDescent="0.25">
      <c r="Q899" s="88"/>
      <c r="AM899" s="23"/>
    </row>
    <row r="900" spans="17:39" x14ac:dyDescent="0.25">
      <c r="Q900" s="88"/>
      <c r="AM900" s="23"/>
    </row>
    <row r="901" spans="17:39" x14ac:dyDescent="0.25">
      <c r="Q901" s="88"/>
      <c r="AM901" s="23"/>
    </row>
    <row r="902" spans="17:39" x14ac:dyDescent="0.25">
      <c r="Q902" s="88"/>
      <c r="AM902" s="23"/>
    </row>
    <row r="903" spans="17:39" x14ac:dyDescent="0.25">
      <c r="Q903" s="88"/>
      <c r="AM903" s="23"/>
    </row>
    <row r="904" spans="17:39" x14ac:dyDescent="0.25">
      <c r="Q904" s="88"/>
      <c r="AM904" s="23"/>
    </row>
    <row r="905" spans="17:39" x14ac:dyDescent="0.25">
      <c r="Q905" s="88"/>
      <c r="AM905" s="23"/>
    </row>
    <row r="906" spans="17:39" x14ac:dyDescent="0.25">
      <c r="Q906" s="88"/>
      <c r="AM906" s="23"/>
    </row>
    <row r="907" spans="17:39" x14ac:dyDescent="0.25">
      <c r="Q907" s="88"/>
      <c r="AM907" s="23"/>
    </row>
    <row r="908" spans="17:39" x14ac:dyDescent="0.25">
      <c r="Q908" s="88"/>
      <c r="AM908" s="23"/>
    </row>
    <row r="909" spans="17:39" x14ac:dyDescent="0.25">
      <c r="Q909" s="88"/>
      <c r="AM909" s="23"/>
    </row>
    <row r="910" spans="17:39" x14ac:dyDescent="0.25">
      <c r="Q910" s="88"/>
      <c r="AM910" s="23"/>
    </row>
    <row r="911" spans="17:39" x14ac:dyDescent="0.25">
      <c r="Q911" s="88"/>
      <c r="AM911" s="23"/>
    </row>
    <row r="912" spans="17:39" x14ac:dyDescent="0.25">
      <c r="Q912" s="88"/>
      <c r="AM912" s="23"/>
    </row>
    <row r="913" spans="17:39" x14ac:dyDescent="0.25">
      <c r="Q913" s="88"/>
      <c r="AM913" s="23"/>
    </row>
    <row r="914" spans="17:39" x14ac:dyDescent="0.25">
      <c r="Q914" s="88"/>
      <c r="AM914" s="23"/>
    </row>
    <row r="915" spans="17:39" x14ac:dyDescent="0.25">
      <c r="Q915" s="88"/>
      <c r="AM915" s="23"/>
    </row>
    <row r="916" spans="17:39" x14ac:dyDescent="0.25">
      <c r="Q916" s="88"/>
      <c r="AM916" s="23"/>
    </row>
    <row r="917" spans="17:39" x14ac:dyDescent="0.25">
      <c r="Q917" s="88"/>
      <c r="AM917" s="23"/>
    </row>
    <row r="918" spans="17:39" x14ac:dyDescent="0.25">
      <c r="Q918" s="88"/>
      <c r="AM918" s="23"/>
    </row>
    <row r="919" spans="17:39" x14ac:dyDescent="0.25">
      <c r="Q919" s="88"/>
      <c r="AM919" s="23"/>
    </row>
    <row r="920" spans="17:39" x14ac:dyDescent="0.25">
      <c r="Q920" s="88"/>
      <c r="AM920" s="23"/>
    </row>
    <row r="921" spans="17:39" x14ac:dyDescent="0.25">
      <c r="Q921" s="88"/>
      <c r="AM921" s="23"/>
    </row>
    <row r="922" spans="17:39" x14ac:dyDescent="0.25">
      <c r="Q922" s="88"/>
      <c r="AM922" s="23"/>
    </row>
    <row r="923" spans="17:39" x14ac:dyDescent="0.25">
      <c r="Q923" s="88"/>
      <c r="AM923" s="23"/>
    </row>
    <row r="924" spans="17:39" x14ac:dyDescent="0.25">
      <c r="Q924" s="88"/>
      <c r="AM924" s="23"/>
    </row>
    <row r="925" spans="17:39" x14ac:dyDescent="0.25">
      <c r="Q925" s="88"/>
      <c r="AM925" s="23"/>
    </row>
    <row r="926" spans="17:39" x14ac:dyDescent="0.25">
      <c r="Q926" s="88"/>
      <c r="AM926" s="23"/>
    </row>
    <row r="927" spans="17:39" x14ac:dyDescent="0.25">
      <c r="Q927" s="88"/>
      <c r="AM927" s="23"/>
    </row>
    <row r="928" spans="17:39" x14ac:dyDescent="0.25">
      <c r="Q928" s="88"/>
      <c r="AM928" s="23"/>
    </row>
    <row r="929" spans="17:39" x14ac:dyDescent="0.25">
      <c r="Q929" s="88"/>
      <c r="AM929" s="23"/>
    </row>
    <row r="930" spans="17:39" x14ac:dyDescent="0.25">
      <c r="Q930" s="88"/>
      <c r="AM930" s="23"/>
    </row>
    <row r="931" spans="17:39" x14ac:dyDescent="0.25">
      <c r="Q931" s="88"/>
      <c r="AM931" s="23"/>
    </row>
    <row r="932" spans="17:39" x14ac:dyDescent="0.25">
      <c r="Q932" s="88"/>
      <c r="AM932" s="23"/>
    </row>
    <row r="933" spans="17:39" x14ac:dyDescent="0.25">
      <c r="Q933" s="88"/>
      <c r="AM933" s="23"/>
    </row>
    <row r="934" spans="17:39" x14ac:dyDescent="0.25">
      <c r="Q934" s="88"/>
      <c r="AM934" s="23"/>
    </row>
    <row r="935" spans="17:39" x14ac:dyDescent="0.25">
      <c r="Q935" s="88"/>
      <c r="AM935" s="23"/>
    </row>
    <row r="936" spans="17:39" x14ac:dyDescent="0.25">
      <c r="Q936" s="88"/>
      <c r="AM936" s="23"/>
    </row>
    <row r="937" spans="17:39" x14ac:dyDescent="0.25">
      <c r="Q937" s="88"/>
      <c r="AM937" s="23"/>
    </row>
    <row r="938" spans="17:39" x14ac:dyDescent="0.25">
      <c r="Q938" s="88"/>
      <c r="AM938" s="23"/>
    </row>
    <row r="939" spans="17:39" x14ac:dyDescent="0.25">
      <c r="Q939" s="88"/>
      <c r="AM939" s="23"/>
    </row>
    <row r="940" spans="17:39" x14ac:dyDescent="0.25">
      <c r="Q940" s="88"/>
      <c r="AM940" s="23"/>
    </row>
    <row r="941" spans="17:39" x14ac:dyDescent="0.25">
      <c r="Q941" s="88"/>
      <c r="AM941" s="23"/>
    </row>
    <row r="942" spans="17:39" x14ac:dyDescent="0.25">
      <c r="Q942" s="88"/>
      <c r="AM942" s="23"/>
    </row>
    <row r="943" spans="17:39" x14ac:dyDescent="0.25">
      <c r="Q943" s="88"/>
      <c r="AM943" s="23"/>
    </row>
    <row r="944" spans="17:39" x14ac:dyDescent="0.25">
      <c r="Q944" s="88"/>
      <c r="AM944" s="23"/>
    </row>
    <row r="945" spans="17:39" x14ac:dyDescent="0.25">
      <c r="Q945" s="88"/>
      <c r="AM945" s="23"/>
    </row>
    <row r="946" spans="17:39" x14ac:dyDescent="0.25">
      <c r="Q946" s="88"/>
      <c r="AM946" s="23"/>
    </row>
    <row r="947" spans="17:39" x14ac:dyDescent="0.25">
      <c r="Q947" s="88"/>
      <c r="AM947" s="23"/>
    </row>
    <row r="948" spans="17:39" x14ac:dyDescent="0.25">
      <c r="Q948" s="88"/>
      <c r="AM948" s="23"/>
    </row>
    <row r="949" spans="17:39" x14ac:dyDescent="0.25">
      <c r="Q949" s="88"/>
      <c r="AM949" s="23"/>
    </row>
    <row r="950" spans="17:39" x14ac:dyDescent="0.25">
      <c r="Q950" s="88"/>
      <c r="AM950" s="23"/>
    </row>
    <row r="951" spans="17:39" x14ac:dyDescent="0.25">
      <c r="Q951" s="88"/>
      <c r="AM951" s="23"/>
    </row>
    <row r="952" spans="17:39" x14ac:dyDescent="0.25">
      <c r="Q952" s="88"/>
      <c r="AM952" s="23"/>
    </row>
    <row r="953" spans="17:39" x14ac:dyDescent="0.25">
      <c r="Q953" s="88"/>
      <c r="AM953" s="23"/>
    </row>
    <row r="954" spans="17:39" x14ac:dyDescent="0.25">
      <c r="Q954" s="88"/>
      <c r="AM954" s="23"/>
    </row>
    <row r="955" spans="17:39" x14ac:dyDescent="0.25">
      <c r="Q955" s="88"/>
      <c r="AM955" s="23"/>
    </row>
    <row r="956" spans="17:39" x14ac:dyDescent="0.25">
      <c r="Q956" s="88"/>
      <c r="AM956" s="23"/>
    </row>
    <row r="957" spans="17:39" x14ac:dyDescent="0.25">
      <c r="Q957" s="88"/>
      <c r="AM957" s="23"/>
    </row>
    <row r="958" spans="17:39" x14ac:dyDescent="0.25">
      <c r="Q958" s="88"/>
      <c r="AM958" s="23"/>
    </row>
    <row r="959" spans="17:39" x14ac:dyDescent="0.25">
      <c r="Q959" s="88"/>
      <c r="AM959" s="23"/>
    </row>
    <row r="960" spans="17:39" x14ac:dyDescent="0.25">
      <c r="Q960" s="88"/>
      <c r="AM960" s="23"/>
    </row>
    <row r="961" spans="17:39" x14ac:dyDescent="0.25">
      <c r="Q961" s="88"/>
      <c r="AM961" s="23"/>
    </row>
    <row r="962" spans="17:39" x14ac:dyDescent="0.25">
      <c r="Q962" s="88"/>
      <c r="AM962" s="23"/>
    </row>
    <row r="963" spans="17:39" x14ac:dyDescent="0.25">
      <c r="Q963" s="88"/>
      <c r="AM963" s="23"/>
    </row>
    <row r="964" spans="17:39" x14ac:dyDescent="0.25">
      <c r="Q964" s="88"/>
      <c r="AM964" s="23"/>
    </row>
    <row r="965" spans="17:39" x14ac:dyDescent="0.25">
      <c r="Q965" s="88"/>
      <c r="AM965" s="23"/>
    </row>
    <row r="966" spans="17:39" x14ac:dyDescent="0.25">
      <c r="Q966" s="88"/>
      <c r="AM966" s="23"/>
    </row>
    <row r="967" spans="17:39" x14ac:dyDescent="0.25">
      <c r="Q967" s="88"/>
      <c r="AM967" s="23"/>
    </row>
    <row r="968" spans="17:39" x14ac:dyDescent="0.25">
      <c r="Q968" s="88"/>
      <c r="AM968" s="23"/>
    </row>
    <row r="969" spans="17:39" x14ac:dyDescent="0.25">
      <c r="Q969" s="88"/>
      <c r="AM969" s="23"/>
    </row>
    <row r="970" spans="17:39" x14ac:dyDescent="0.25">
      <c r="Q970" s="88"/>
      <c r="AM970" s="23"/>
    </row>
    <row r="971" spans="17:39" x14ac:dyDescent="0.25">
      <c r="Q971" s="88"/>
      <c r="AM971" s="23"/>
    </row>
    <row r="972" spans="17:39" x14ac:dyDescent="0.25">
      <c r="Q972" s="88"/>
      <c r="AM972" s="23"/>
    </row>
    <row r="973" spans="17:39" x14ac:dyDescent="0.25">
      <c r="Q973" s="88"/>
      <c r="AM973" s="23"/>
    </row>
    <row r="974" spans="17:39" x14ac:dyDescent="0.25">
      <c r="Q974" s="88"/>
      <c r="AM974" s="23"/>
    </row>
    <row r="975" spans="17:39" x14ac:dyDescent="0.25">
      <c r="Q975" s="88"/>
      <c r="AM975" s="23"/>
    </row>
    <row r="976" spans="17:39" x14ac:dyDescent="0.25">
      <c r="Q976" s="88"/>
      <c r="AM976" s="23"/>
    </row>
    <row r="977" spans="17:39" x14ac:dyDescent="0.25">
      <c r="Q977" s="88"/>
      <c r="AM977" s="23"/>
    </row>
    <row r="978" spans="17:39" x14ac:dyDescent="0.25">
      <c r="Q978" s="88"/>
      <c r="AM978" s="23"/>
    </row>
    <row r="979" spans="17:39" x14ac:dyDescent="0.25">
      <c r="Q979" s="88"/>
      <c r="AM979" s="23"/>
    </row>
    <row r="980" spans="17:39" x14ac:dyDescent="0.25">
      <c r="Q980" s="88"/>
      <c r="AM980" s="23"/>
    </row>
    <row r="981" spans="17:39" x14ac:dyDescent="0.25">
      <c r="Q981" s="88"/>
      <c r="AM981" s="23"/>
    </row>
    <row r="982" spans="17:39" x14ac:dyDescent="0.25">
      <c r="Q982" s="88"/>
      <c r="AM982" s="23"/>
    </row>
    <row r="983" spans="17:39" x14ac:dyDescent="0.25">
      <c r="Q983" s="88"/>
      <c r="AM983" s="23"/>
    </row>
    <row r="984" spans="17:39" x14ac:dyDescent="0.25">
      <c r="Q984" s="88"/>
      <c r="AM984" s="23"/>
    </row>
    <row r="985" spans="17:39" x14ac:dyDescent="0.25">
      <c r="Q985" s="88"/>
      <c r="AM985" s="23"/>
    </row>
    <row r="986" spans="17:39" x14ac:dyDescent="0.25">
      <c r="Q986" s="88"/>
      <c r="AM986" s="23"/>
    </row>
    <row r="987" spans="17:39" x14ac:dyDescent="0.25">
      <c r="Q987" s="88"/>
      <c r="AM987" s="23"/>
    </row>
    <row r="988" spans="17:39" x14ac:dyDescent="0.25">
      <c r="Q988" s="88"/>
      <c r="AM988" s="23"/>
    </row>
    <row r="989" spans="17:39" x14ac:dyDescent="0.25">
      <c r="Q989" s="88"/>
      <c r="AM989" s="23"/>
    </row>
    <row r="990" spans="17:39" x14ac:dyDescent="0.25">
      <c r="Q990" s="88"/>
      <c r="AM990" s="23"/>
    </row>
    <row r="991" spans="17:39" x14ac:dyDescent="0.25">
      <c r="Q991" s="88"/>
      <c r="AM991" s="23"/>
    </row>
    <row r="992" spans="17:39" x14ac:dyDescent="0.25">
      <c r="Q992" s="88"/>
      <c r="AM992" s="23"/>
    </row>
    <row r="993" spans="17:39" x14ac:dyDescent="0.25">
      <c r="Q993" s="88"/>
      <c r="AM993" s="23"/>
    </row>
    <row r="994" spans="17:39" x14ac:dyDescent="0.25">
      <c r="Q994" s="88"/>
      <c r="AM994" s="23"/>
    </row>
    <row r="995" spans="17:39" x14ac:dyDescent="0.25">
      <c r="Q995" s="88"/>
      <c r="AM995" s="23"/>
    </row>
    <row r="996" spans="17:39" x14ac:dyDescent="0.25">
      <c r="Q996" s="88"/>
      <c r="AM996" s="23"/>
    </row>
    <row r="997" spans="17:39" x14ac:dyDescent="0.25">
      <c r="Q997" s="88"/>
      <c r="AM997" s="23"/>
    </row>
    <row r="998" spans="17:39" x14ac:dyDescent="0.25">
      <c r="Q998" s="88"/>
      <c r="AM998" s="23"/>
    </row>
    <row r="999" spans="17:39" x14ac:dyDescent="0.25">
      <c r="Q999" s="88"/>
      <c r="AM999" s="23"/>
    </row>
    <row r="1000" spans="17:39" x14ac:dyDescent="0.25">
      <c r="Q1000" s="88"/>
      <c r="AM1000" s="23"/>
    </row>
    <row r="1001" spans="17:39" x14ac:dyDescent="0.25">
      <c r="Q1001" s="88"/>
      <c r="AM1001" s="23"/>
    </row>
    <row r="1002" spans="17:39" x14ac:dyDescent="0.25">
      <c r="Q1002" s="88"/>
      <c r="AM1002" s="23"/>
    </row>
    <row r="1003" spans="17:39" x14ac:dyDescent="0.25">
      <c r="Q1003" s="88"/>
      <c r="AM1003" s="23"/>
    </row>
    <row r="1004" spans="17:39" x14ac:dyDescent="0.25">
      <c r="Q1004" s="88"/>
      <c r="AM1004" s="23"/>
    </row>
    <row r="1005" spans="17:39" x14ac:dyDescent="0.25">
      <c r="Q1005" s="88"/>
      <c r="AM1005" s="23"/>
    </row>
    <row r="1006" spans="17:39" x14ac:dyDescent="0.25">
      <c r="Q1006" s="88"/>
      <c r="AM1006" s="23"/>
    </row>
    <row r="1007" spans="17:39" x14ac:dyDescent="0.25">
      <c r="Q1007" s="88"/>
      <c r="AM1007" s="23"/>
    </row>
    <row r="1008" spans="17:39" x14ac:dyDescent="0.25">
      <c r="Q1008" s="88"/>
      <c r="AM1008" s="23"/>
    </row>
    <row r="1009" spans="17:39" x14ac:dyDescent="0.25">
      <c r="Q1009" s="88"/>
      <c r="AM1009" s="23"/>
    </row>
    <row r="1010" spans="17:39" x14ac:dyDescent="0.25">
      <c r="Q1010" s="88"/>
      <c r="AM1010" s="23"/>
    </row>
    <row r="1011" spans="17:39" x14ac:dyDescent="0.25">
      <c r="Q1011" s="88"/>
      <c r="AM1011" s="23"/>
    </row>
    <row r="1012" spans="17:39" x14ac:dyDescent="0.25">
      <c r="Q1012" s="88"/>
      <c r="AM1012" s="23"/>
    </row>
    <row r="1013" spans="17:39" x14ac:dyDescent="0.25">
      <c r="Q1013" s="88"/>
      <c r="AM1013" s="23"/>
    </row>
    <row r="1014" spans="17:39" x14ac:dyDescent="0.25">
      <c r="Q1014" s="88"/>
      <c r="AM1014" s="23"/>
    </row>
    <row r="1015" spans="17:39" x14ac:dyDescent="0.25">
      <c r="Q1015" s="88"/>
      <c r="AM1015" s="23"/>
    </row>
    <row r="1016" spans="17:39" x14ac:dyDescent="0.25">
      <c r="Q1016" s="88"/>
      <c r="AM1016" s="23"/>
    </row>
    <row r="1017" spans="17:39" x14ac:dyDescent="0.25">
      <c r="Q1017" s="88"/>
      <c r="AM1017" s="23"/>
    </row>
    <row r="1018" spans="17:39" x14ac:dyDescent="0.25">
      <c r="Q1018" s="88"/>
      <c r="AM1018" s="23"/>
    </row>
    <row r="1019" spans="17:39" x14ac:dyDescent="0.25">
      <c r="Q1019" s="88"/>
      <c r="AM1019" s="23"/>
    </row>
    <row r="1020" spans="17:39" x14ac:dyDescent="0.25">
      <c r="Q1020" s="88"/>
      <c r="AM1020" s="23"/>
    </row>
    <row r="1021" spans="17:39" x14ac:dyDescent="0.25">
      <c r="Q1021" s="88"/>
      <c r="AM1021" s="23"/>
    </row>
    <row r="1022" spans="17:39" x14ac:dyDescent="0.25">
      <c r="Q1022" s="88"/>
      <c r="AM1022" s="23"/>
    </row>
    <row r="1023" spans="17:39" x14ac:dyDescent="0.25">
      <c r="Q1023" s="88"/>
      <c r="AM1023" s="23"/>
    </row>
    <row r="1024" spans="17:39" x14ac:dyDescent="0.25">
      <c r="Q1024" s="88"/>
      <c r="AM1024" s="23"/>
    </row>
    <row r="1025" spans="17:39" x14ac:dyDescent="0.25">
      <c r="Q1025" s="88"/>
      <c r="AM1025" s="23"/>
    </row>
    <row r="1026" spans="17:39" x14ac:dyDescent="0.25">
      <c r="Q1026" s="88"/>
      <c r="AM1026" s="23"/>
    </row>
    <row r="1027" spans="17:39" x14ac:dyDescent="0.25">
      <c r="Q1027" s="88"/>
      <c r="AM1027" s="23"/>
    </row>
    <row r="1028" spans="17:39" x14ac:dyDescent="0.25">
      <c r="Q1028" s="88"/>
      <c r="AM1028" s="23"/>
    </row>
    <row r="1029" spans="17:39" x14ac:dyDescent="0.25">
      <c r="Q1029" s="88"/>
      <c r="AM1029" s="23"/>
    </row>
    <row r="1030" spans="17:39" x14ac:dyDescent="0.25">
      <c r="Q1030" s="88"/>
      <c r="AM1030" s="23"/>
    </row>
    <row r="1031" spans="17:39" x14ac:dyDescent="0.25">
      <c r="Q1031" s="88"/>
      <c r="AM1031" s="23"/>
    </row>
    <row r="1032" spans="17:39" x14ac:dyDescent="0.25">
      <c r="Q1032" s="88"/>
      <c r="AM1032" s="23"/>
    </row>
    <row r="1033" spans="17:39" x14ac:dyDescent="0.25">
      <c r="Q1033" s="88"/>
      <c r="AM1033" s="23"/>
    </row>
    <row r="1034" spans="17:39" x14ac:dyDescent="0.25">
      <c r="Q1034" s="88"/>
      <c r="AM1034" s="23"/>
    </row>
    <row r="1035" spans="17:39" x14ac:dyDescent="0.25">
      <c r="Q1035" s="88"/>
      <c r="AM1035" s="23"/>
    </row>
    <row r="1036" spans="17:39" x14ac:dyDescent="0.25">
      <c r="Q1036" s="88"/>
      <c r="AM1036" s="23"/>
    </row>
    <row r="1037" spans="17:39" x14ac:dyDescent="0.25">
      <c r="Q1037" s="88"/>
      <c r="AM1037" s="23"/>
    </row>
    <row r="1038" spans="17:39" x14ac:dyDescent="0.25">
      <c r="Q1038" s="88"/>
      <c r="AM1038" s="23"/>
    </row>
    <row r="1039" spans="17:39" x14ac:dyDescent="0.25">
      <c r="Q1039" s="88"/>
      <c r="AM1039" s="23"/>
    </row>
    <row r="1040" spans="17:39" x14ac:dyDescent="0.25">
      <c r="Q1040" s="88"/>
      <c r="AM1040" s="23"/>
    </row>
    <row r="1041" spans="17:39" x14ac:dyDescent="0.25">
      <c r="Q1041" s="88"/>
      <c r="AM1041" s="23"/>
    </row>
    <row r="1042" spans="17:39" x14ac:dyDescent="0.25">
      <c r="Q1042" s="88"/>
      <c r="AM1042" s="23"/>
    </row>
    <row r="1043" spans="17:39" x14ac:dyDescent="0.25">
      <c r="Q1043" s="88"/>
      <c r="AM1043" s="23"/>
    </row>
    <row r="1044" spans="17:39" x14ac:dyDescent="0.25">
      <c r="Q1044" s="88"/>
      <c r="AM1044" s="23"/>
    </row>
    <row r="1045" spans="17:39" x14ac:dyDescent="0.25">
      <c r="Q1045" s="88"/>
      <c r="AM1045" s="23"/>
    </row>
    <row r="1046" spans="17:39" x14ac:dyDescent="0.25">
      <c r="Q1046" s="88"/>
      <c r="AM1046" s="23"/>
    </row>
    <row r="1047" spans="17:39" x14ac:dyDescent="0.25">
      <c r="Q1047" s="88"/>
      <c r="AM1047" s="23"/>
    </row>
    <row r="1048" spans="17:39" x14ac:dyDescent="0.25">
      <c r="Q1048" s="88"/>
      <c r="AM1048" s="23"/>
    </row>
    <row r="1049" spans="17:39" x14ac:dyDescent="0.25">
      <c r="Q1049" s="88"/>
      <c r="AM1049" s="23"/>
    </row>
    <row r="1050" spans="17:39" x14ac:dyDescent="0.25">
      <c r="Q1050" s="88"/>
      <c r="AM1050" s="23"/>
    </row>
    <row r="1051" spans="17:39" x14ac:dyDescent="0.25">
      <c r="Q1051" s="88"/>
      <c r="AM1051" s="23"/>
    </row>
    <row r="1052" spans="17:39" x14ac:dyDescent="0.25">
      <c r="Q1052" s="88"/>
      <c r="AM1052" s="23"/>
    </row>
    <row r="1053" spans="17:39" x14ac:dyDescent="0.25">
      <c r="Q1053" s="88"/>
      <c r="AM1053" s="23"/>
    </row>
    <row r="1054" spans="17:39" x14ac:dyDescent="0.25">
      <c r="Q1054" s="88"/>
      <c r="AM1054" s="23"/>
    </row>
    <row r="1055" spans="17:39" x14ac:dyDescent="0.25">
      <c r="Q1055" s="88"/>
      <c r="AM1055" s="23"/>
    </row>
    <row r="1056" spans="17:39" x14ac:dyDescent="0.25">
      <c r="Q1056" s="88"/>
      <c r="AM1056" s="23"/>
    </row>
    <row r="1057" spans="17:39" x14ac:dyDescent="0.25">
      <c r="Q1057" s="88"/>
      <c r="AM1057" s="23"/>
    </row>
    <row r="1058" spans="17:39" x14ac:dyDescent="0.25">
      <c r="Q1058" s="88"/>
      <c r="AM1058" s="23"/>
    </row>
    <row r="1059" spans="17:39" x14ac:dyDescent="0.25">
      <c r="Q1059" s="88"/>
      <c r="AM1059" s="23"/>
    </row>
    <row r="1060" spans="17:39" x14ac:dyDescent="0.25">
      <c r="Q1060" s="88"/>
      <c r="AM1060" s="23"/>
    </row>
    <row r="1061" spans="17:39" x14ac:dyDescent="0.25">
      <c r="Q1061" s="88"/>
      <c r="AM1061" s="23"/>
    </row>
    <row r="1062" spans="17:39" x14ac:dyDescent="0.25">
      <c r="Q1062" s="88"/>
      <c r="AM1062" s="23"/>
    </row>
    <row r="1063" spans="17:39" x14ac:dyDescent="0.25">
      <c r="Q1063" s="88"/>
      <c r="AM1063" s="23"/>
    </row>
    <row r="1064" spans="17:39" x14ac:dyDescent="0.25">
      <c r="Q1064" s="88"/>
      <c r="AM1064" s="23"/>
    </row>
    <row r="1065" spans="17:39" x14ac:dyDescent="0.25">
      <c r="Q1065" s="88"/>
      <c r="AM1065" s="23"/>
    </row>
    <row r="1066" spans="17:39" x14ac:dyDescent="0.25">
      <c r="Q1066" s="88"/>
      <c r="AM1066" s="23"/>
    </row>
    <row r="1067" spans="17:39" x14ac:dyDescent="0.25">
      <c r="Q1067" s="88"/>
      <c r="AM1067" s="23"/>
    </row>
    <row r="1068" spans="17:39" x14ac:dyDescent="0.25">
      <c r="Q1068" s="88"/>
      <c r="AM1068" s="23"/>
    </row>
    <row r="1069" spans="17:39" x14ac:dyDescent="0.25">
      <c r="Q1069" s="88"/>
      <c r="AM1069" s="23"/>
    </row>
    <row r="1070" spans="17:39" x14ac:dyDescent="0.25">
      <c r="Q1070" s="88"/>
      <c r="AM1070" s="23"/>
    </row>
    <row r="1071" spans="17:39" x14ac:dyDescent="0.25">
      <c r="Q1071" s="88"/>
      <c r="AM1071" s="23"/>
    </row>
    <row r="1072" spans="17:39" x14ac:dyDescent="0.25">
      <c r="Q1072" s="88"/>
      <c r="AM1072" s="23"/>
    </row>
    <row r="1073" spans="17:39" x14ac:dyDescent="0.25">
      <c r="Q1073" s="88"/>
      <c r="AM1073" s="23"/>
    </row>
    <row r="1074" spans="17:39" x14ac:dyDescent="0.25">
      <c r="Q1074" s="88"/>
      <c r="AM1074" s="23"/>
    </row>
    <row r="1075" spans="17:39" x14ac:dyDescent="0.25">
      <c r="Q1075" s="88"/>
      <c r="AM1075" s="23"/>
    </row>
    <row r="1076" spans="17:39" x14ac:dyDescent="0.25">
      <c r="Q1076" s="88"/>
      <c r="AM1076" s="23"/>
    </row>
    <row r="1077" spans="17:39" x14ac:dyDescent="0.25">
      <c r="Q1077" s="88"/>
      <c r="AM1077" s="23"/>
    </row>
    <row r="1078" spans="17:39" x14ac:dyDescent="0.25">
      <c r="Q1078" s="88"/>
      <c r="AM1078" s="23"/>
    </row>
    <row r="1079" spans="17:39" x14ac:dyDescent="0.25">
      <c r="Q1079" s="88"/>
      <c r="AM1079" s="23"/>
    </row>
    <row r="1080" spans="17:39" x14ac:dyDescent="0.25">
      <c r="Q1080" s="88"/>
      <c r="AM1080" s="23"/>
    </row>
    <row r="1081" spans="17:39" x14ac:dyDescent="0.25">
      <c r="Q1081" s="88"/>
      <c r="AM1081" s="23"/>
    </row>
    <row r="1082" spans="17:39" x14ac:dyDescent="0.25">
      <c r="Q1082" s="88"/>
      <c r="AM1082" s="23"/>
    </row>
    <row r="1083" spans="17:39" x14ac:dyDescent="0.25">
      <c r="Q1083" s="88"/>
      <c r="AM1083" s="23"/>
    </row>
    <row r="1084" spans="17:39" x14ac:dyDescent="0.25">
      <c r="Q1084" s="88"/>
      <c r="AM1084" s="23"/>
    </row>
    <row r="1085" spans="17:39" x14ac:dyDescent="0.25">
      <c r="Q1085" s="88"/>
      <c r="AM1085" s="23"/>
    </row>
    <row r="1086" spans="17:39" x14ac:dyDescent="0.25">
      <c r="Q1086" s="88"/>
      <c r="AM1086" s="23"/>
    </row>
    <row r="1087" spans="17:39" x14ac:dyDescent="0.25">
      <c r="Q1087" s="88"/>
      <c r="AM1087" s="23"/>
    </row>
    <row r="1088" spans="17:39" x14ac:dyDescent="0.25">
      <c r="Q1088" s="88"/>
      <c r="AM1088" s="23"/>
    </row>
    <row r="1089" spans="17:39" x14ac:dyDescent="0.25">
      <c r="Q1089" s="88"/>
      <c r="AM1089" s="23"/>
    </row>
    <row r="1090" spans="17:39" x14ac:dyDescent="0.25">
      <c r="Q1090" s="88"/>
      <c r="AM1090" s="23"/>
    </row>
    <row r="1091" spans="17:39" x14ac:dyDescent="0.25">
      <c r="Q1091" s="88"/>
      <c r="AM1091" s="23"/>
    </row>
    <row r="1092" spans="17:39" x14ac:dyDescent="0.25">
      <c r="Q1092" s="88"/>
      <c r="AM1092" s="23"/>
    </row>
    <row r="1093" spans="17:39" x14ac:dyDescent="0.25">
      <c r="Q1093" s="88"/>
      <c r="AM1093" s="23"/>
    </row>
    <row r="1094" spans="17:39" x14ac:dyDescent="0.25">
      <c r="Q1094" s="88"/>
      <c r="AM1094" s="23"/>
    </row>
    <row r="1095" spans="17:39" x14ac:dyDescent="0.25">
      <c r="Q1095" s="88"/>
      <c r="AM1095" s="23"/>
    </row>
    <row r="1096" spans="17:39" x14ac:dyDescent="0.25">
      <c r="Q1096" s="88"/>
      <c r="AM1096" s="23"/>
    </row>
    <row r="1097" spans="17:39" x14ac:dyDescent="0.25">
      <c r="Q1097" s="88"/>
      <c r="AM1097" s="23"/>
    </row>
    <row r="1098" spans="17:39" x14ac:dyDescent="0.25">
      <c r="Q1098" s="88"/>
      <c r="AM1098" s="23"/>
    </row>
    <row r="1099" spans="17:39" x14ac:dyDescent="0.25">
      <c r="Q1099" s="88"/>
      <c r="AM1099" s="23"/>
    </row>
    <row r="1100" spans="17:39" x14ac:dyDescent="0.25">
      <c r="Q1100" s="88"/>
      <c r="AM1100" s="23"/>
    </row>
    <row r="1101" spans="17:39" x14ac:dyDescent="0.25">
      <c r="Q1101" s="88"/>
      <c r="AM1101" s="23"/>
    </row>
    <row r="1102" spans="17:39" x14ac:dyDescent="0.25">
      <c r="Q1102" s="88"/>
      <c r="AM1102" s="23"/>
    </row>
    <row r="1103" spans="17:39" x14ac:dyDescent="0.25">
      <c r="Q1103" s="88"/>
      <c r="AM1103" s="23"/>
    </row>
    <row r="1104" spans="17:39" x14ac:dyDescent="0.25">
      <c r="Q1104" s="88"/>
      <c r="AM1104" s="23"/>
    </row>
    <row r="1105" spans="17:39" x14ac:dyDescent="0.25">
      <c r="Q1105" s="88"/>
      <c r="AM1105" s="23"/>
    </row>
    <row r="1106" spans="17:39" x14ac:dyDescent="0.25">
      <c r="Q1106" s="88"/>
      <c r="AM1106" s="23"/>
    </row>
    <row r="1107" spans="17:39" x14ac:dyDescent="0.25">
      <c r="Q1107" s="88"/>
      <c r="AM1107" s="23"/>
    </row>
    <row r="1108" spans="17:39" x14ac:dyDescent="0.25">
      <c r="Q1108" s="88"/>
      <c r="AM1108" s="23"/>
    </row>
    <row r="1109" spans="17:39" x14ac:dyDescent="0.25">
      <c r="Q1109" s="88"/>
      <c r="AM1109" s="23"/>
    </row>
    <row r="1110" spans="17:39" x14ac:dyDescent="0.25">
      <c r="Q1110" s="88"/>
      <c r="AM1110" s="23"/>
    </row>
    <row r="1111" spans="17:39" x14ac:dyDescent="0.25">
      <c r="Q1111" s="88"/>
      <c r="AM1111" s="23"/>
    </row>
    <row r="1112" spans="17:39" x14ac:dyDescent="0.25">
      <c r="Q1112" s="88"/>
      <c r="AM1112" s="23"/>
    </row>
    <row r="1113" spans="17:39" x14ac:dyDescent="0.25">
      <c r="Q1113" s="88"/>
      <c r="AM1113" s="23"/>
    </row>
    <row r="1114" spans="17:39" x14ac:dyDescent="0.25">
      <c r="Q1114" s="88"/>
      <c r="AM1114" s="23"/>
    </row>
    <row r="1115" spans="17:39" x14ac:dyDescent="0.25">
      <c r="Q1115" s="88"/>
      <c r="AM1115" s="23"/>
    </row>
    <row r="1116" spans="17:39" x14ac:dyDescent="0.25">
      <c r="Q1116" s="88"/>
      <c r="AM1116" s="23"/>
    </row>
    <row r="1117" spans="17:39" x14ac:dyDescent="0.25">
      <c r="Q1117" s="88"/>
      <c r="AM1117" s="23"/>
    </row>
    <row r="1118" spans="17:39" x14ac:dyDescent="0.25">
      <c r="Q1118" s="88"/>
      <c r="AM1118" s="23"/>
    </row>
    <row r="1119" spans="17:39" x14ac:dyDescent="0.25">
      <c r="Q1119" s="88"/>
      <c r="AM1119" s="23"/>
    </row>
    <row r="1120" spans="17:39" x14ac:dyDescent="0.25">
      <c r="Q1120" s="88"/>
      <c r="AM1120" s="23"/>
    </row>
    <row r="1121" spans="17:39" x14ac:dyDescent="0.25">
      <c r="Q1121" s="88"/>
      <c r="AM1121" s="23"/>
    </row>
    <row r="1122" spans="17:39" x14ac:dyDescent="0.25">
      <c r="Q1122" s="88"/>
      <c r="AM1122" s="23"/>
    </row>
    <row r="1123" spans="17:39" x14ac:dyDescent="0.25">
      <c r="Q1123" s="88"/>
      <c r="AM1123" s="23"/>
    </row>
    <row r="1124" spans="17:39" x14ac:dyDescent="0.25">
      <c r="Q1124" s="88"/>
      <c r="AM1124" s="23"/>
    </row>
    <row r="1125" spans="17:39" x14ac:dyDescent="0.25">
      <c r="Q1125" s="88"/>
      <c r="AM1125" s="23"/>
    </row>
    <row r="1126" spans="17:39" x14ac:dyDescent="0.25">
      <c r="Q1126" s="88"/>
      <c r="AM1126" s="23"/>
    </row>
    <row r="1127" spans="17:39" x14ac:dyDescent="0.25">
      <c r="Q1127" s="88"/>
      <c r="AM1127" s="23"/>
    </row>
    <row r="1128" spans="17:39" x14ac:dyDescent="0.25">
      <c r="Q1128" s="88"/>
      <c r="AM1128" s="23"/>
    </row>
    <row r="1129" spans="17:39" x14ac:dyDescent="0.25">
      <c r="Q1129" s="88"/>
      <c r="AM1129" s="23"/>
    </row>
    <row r="1130" spans="17:39" x14ac:dyDescent="0.25">
      <c r="Q1130" s="88"/>
      <c r="AM1130" s="23"/>
    </row>
    <row r="1131" spans="17:39" x14ac:dyDescent="0.25">
      <c r="Q1131" s="88"/>
      <c r="AM1131" s="23"/>
    </row>
    <row r="1132" spans="17:39" x14ac:dyDescent="0.25">
      <c r="Q1132" s="88"/>
      <c r="AM1132" s="23"/>
    </row>
    <row r="1133" spans="17:39" x14ac:dyDescent="0.25">
      <c r="Q1133" s="88"/>
      <c r="AM1133" s="23"/>
    </row>
    <row r="1134" spans="17:39" x14ac:dyDescent="0.25">
      <c r="Q1134" s="88"/>
      <c r="AM1134" s="23"/>
    </row>
    <row r="1135" spans="17:39" x14ac:dyDescent="0.25">
      <c r="Q1135" s="88"/>
      <c r="AM1135" s="23"/>
    </row>
    <row r="1136" spans="17:39" x14ac:dyDescent="0.25">
      <c r="Q1136" s="88"/>
      <c r="AM1136" s="23"/>
    </row>
    <row r="1137" spans="17:39" x14ac:dyDescent="0.25">
      <c r="Q1137" s="88"/>
      <c r="AM1137" s="23"/>
    </row>
    <row r="1138" spans="17:39" x14ac:dyDescent="0.25">
      <c r="Q1138" s="88"/>
      <c r="AM1138" s="23"/>
    </row>
    <row r="1139" spans="17:39" x14ac:dyDescent="0.25">
      <c r="Q1139" s="88"/>
      <c r="AM1139" s="23"/>
    </row>
    <row r="1140" spans="17:39" x14ac:dyDescent="0.25">
      <c r="Q1140" s="88"/>
      <c r="AM1140" s="23"/>
    </row>
    <row r="1141" spans="17:39" x14ac:dyDescent="0.25">
      <c r="Q1141" s="88"/>
      <c r="AM1141" s="23"/>
    </row>
    <row r="1142" spans="17:39" x14ac:dyDescent="0.25">
      <c r="Q1142" s="88"/>
      <c r="AM1142" s="23"/>
    </row>
    <row r="1143" spans="17:39" x14ac:dyDescent="0.25">
      <c r="Q1143" s="88"/>
      <c r="AM1143" s="23"/>
    </row>
    <row r="1144" spans="17:39" x14ac:dyDescent="0.25">
      <c r="Q1144" s="88"/>
      <c r="AM1144" s="23"/>
    </row>
    <row r="1145" spans="17:39" x14ac:dyDescent="0.25">
      <c r="Q1145" s="88"/>
      <c r="AM1145" s="23"/>
    </row>
    <row r="1146" spans="17:39" x14ac:dyDescent="0.25">
      <c r="Q1146" s="88"/>
      <c r="AM1146" s="23"/>
    </row>
    <row r="1147" spans="17:39" x14ac:dyDescent="0.25">
      <c r="Q1147" s="88"/>
      <c r="AM1147" s="23"/>
    </row>
    <row r="1148" spans="17:39" x14ac:dyDescent="0.25">
      <c r="Q1148" s="88"/>
      <c r="AM1148" s="23"/>
    </row>
    <row r="1149" spans="17:39" x14ac:dyDescent="0.25">
      <c r="Q1149" s="88"/>
      <c r="AM1149" s="23"/>
    </row>
    <row r="1150" spans="17:39" x14ac:dyDescent="0.25">
      <c r="Q1150" s="88"/>
      <c r="AM1150" s="23"/>
    </row>
    <row r="1151" spans="17:39" x14ac:dyDescent="0.25">
      <c r="Q1151" s="88"/>
      <c r="AM1151" s="23"/>
    </row>
    <row r="1152" spans="17:39" x14ac:dyDescent="0.25">
      <c r="Q1152" s="88"/>
      <c r="AM1152" s="23"/>
    </row>
    <row r="1153" spans="17:39" x14ac:dyDescent="0.25">
      <c r="Q1153" s="88"/>
      <c r="AM1153" s="23"/>
    </row>
    <row r="1154" spans="17:39" x14ac:dyDescent="0.25">
      <c r="Q1154" s="88"/>
      <c r="AM1154" s="23"/>
    </row>
    <row r="1155" spans="17:39" x14ac:dyDescent="0.25">
      <c r="Q1155" s="88"/>
      <c r="AM1155" s="23"/>
    </row>
    <row r="1156" spans="17:39" x14ac:dyDescent="0.25">
      <c r="Q1156" s="88"/>
      <c r="AM1156" s="23"/>
    </row>
    <row r="1157" spans="17:39" x14ac:dyDescent="0.25">
      <c r="Q1157" s="88"/>
      <c r="AM1157" s="23"/>
    </row>
    <row r="1158" spans="17:39" x14ac:dyDescent="0.25">
      <c r="Q1158" s="88"/>
      <c r="AM1158" s="23"/>
    </row>
    <row r="1159" spans="17:39" x14ac:dyDescent="0.25">
      <c r="Q1159" s="88"/>
      <c r="AM1159" s="23"/>
    </row>
    <row r="1160" spans="17:39" x14ac:dyDescent="0.25">
      <c r="Q1160" s="88"/>
      <c r="AM1160" s="23"/>
    </row>
    <row r="1161" spans="17:39" x14ac:dyDescent="0.25">
      <c r="Q1161" s="88"/>
      <c r="AM1161" s="23"/>
    </row>
    <row r="1162" spans="17:39" x14ac:dyDescent="0.25">
      <c r="Q1162" s="88"/>
      <c r="AM1162" s="23"/>
    </row>
    <row r="1163" spans="17:39" x14ac:dyDescent="0.25">
      <c r="Q1163" s="88"/>
      <c r="AM1163" s="23"/>
    </row>
    <row r="1164" spans="17:39" x14ac:dyDescent="0.25">
      <c r="Q1164" s="88"/>
      <c r="AM1164" s="23"/>
    </row>
    <row r="1165" spans="17:39" x14ac:dyDescent="0.25">
      <c r="Q1165" s="88"/>
      <c r="AM1165" s="23"/>
    </row>
    <row r="1166" spans="17:39" x14ac:dyDescent="0.25">
      <c r="Q1166" s="88"/>
      <c r="AM1166" s="23"/>
    </row>
    <row r="1167" spans="17:39" x14ac:dyDescent="0.25">
      <c r="Q1167" s="88"/>
      <c r="AM1167" s="23"/>
    </row>
    <row r="1168" spans="17:39" x14ac:dyDescent="0.25">
      <c r="Q1168" s="88"/>
      <c r="AM1168" s="23"/>
    </row>
    <row r="1169" spans="17:39" x14ac:dyDescent="0.25">
      <c r="Q1169" s="88"/>
      <c r="AM1169" s="23"/>
    </row>
    <row r="1170" spans="17:39" x14ac:dyDescent="0.25">
      <c r="Q1170" s="88"/>
      <c r="AM1170" s="23"/>
    </row>
    <row r="1171" spans="17:39" x14ac:dyDescent="0.25">
      <c r="Q1171" s="88"/>
      <c r="AM1171" s="23"/>
    </row>
    <row r="1172" spans="17:39" x14ac:dyDescent="0.25">
      <c r="Q1172" s="88"/>
      <c r="AM1172" s="23"/>
    </row>
    <row r="1173" spans="17:39" x14ac:dyDescent="0.25">
      <c r="Q1173" s="88"/>
      <c r="AM1173" s="23"/>
    </row>
    <row r="1174" spans="17:39" x14ac:dyDescent="0.25">
      <c r="Q1174" s="88"/>
      <c r="AM1174" s="23"/>
    </row>
    <row r="1175" spans="17:39" x14ac:dyDescent="0.25">
      <c r="Q1175" s="88"/>
      <c r="AM1175" s="23"/>
    </row>
    <row r="1176" spans="17:39" x14ac:dyDescent="0.25">
      <c r="Q1176" s="88"/>
      <c r="AM1176" s="23"/>
    </row>
    <row r="1177" spans="17:39" x14ac:dyDescent="0.25">
      <c r="Q1177" s="88"/>
      <c r="AM1177" s="23"/>
    </row>
    <row r="1178" spans="17:39" x14ac:dyDescent="0.25">
      <c r="Q1178" s="88"/>
      <c r="AM1178" s="23"/>
    </row>
    <row r="1179" spans="17:39" x14ac:dyDescent="0.25">
      <c r="Q1179" s="88"/>
      <c r="AM1179" s="23"/>
    </row>
    <row r="1180" spans="17:39" x14ac:dyDescent="0.25">
      <c r="Q1180" s="88"/>
      <c r="AM1180" s="23"/>
    </row>
    <row r="1181" spans="17:39" x14ac:dyDescent="0.25">
      <c r="Q1181" s="88"/>
      <c r="AM1181" s="23"/>
    </row>
    <row r="1182" spans="17:39" x14ac:dyDescent="0.25">
      <c r="Q1182" s="88"/>
      <c r="AM1182" s="23"/>
    </row>
    <row r="1183" spans="17:39" x14ac:dyDescent="0.25">
      <c r="Q1183" s="88"/>
      <c r="AM1183" s="23"/>
    </row>
    <row r="1184" spans="17:39" x14ac:dyDescent="0.25">
      <c r="Q1184" s="88"/>
      <c r="AM1184" s="23"/>
    </row>
    <row r="1185" spans="17:39" x14ac:dyDescent="0.25">
      <c r="Q1185" s="88"/>
      <c r="AM1185" s="23"/>
    </row>
    <row r="1186" spans="17:39" x14ac:dyDescent="0.25">
      <c r="Q1186" s="88"/>
      <c r="AM1186" s="23"/>
    </row>
    <row r="1187" spans="17:39" x14ac:dyDescent="0.25">
      <c r="Q1187" s="88"/>
      <c r="AM1187" s="23"/>
    </row>
    <row r="1188" spans="17:39" x14ac:dyDescent="0.25">
      <c r="Q1188" s="88"/>
      <c r="AM1188" s="23"/>
    </row>
    <row r="1189" spans="17:39" x14ac:dyDescent="0.25">
      <c r="Q1189" s="88"/>
      <c r="AM1189" s="23"/>
    </row>
    <row r="1190" spans="17:39" x14ac:dyDescent="0.25">
      <c r="Q1190" s="88"/>
      <c r="AM1190" s="23"/>
    </row>
    <row r="1191" spans="17:39" x14ac:dyDescent="0.25">
      <c r="Q1191" s="88"/>
      <c r="AM1191" s="23"/>
    </row>
    <row r="1192" spans="17:39" x14ac:dyDescent="0.25">
      <c r="Q1192" s="88"/>
      <c r="AM1192" s="23"/>
    </row>
    <row r="1193" spans="17:39" x14ac:dyDescent="0.25">
      <c r="Q1193" s="88"/>
      <c r="AM1193" s="23"/>
    </row>
    <row r="1194" spans="17:39" x14ac:dyDescent="0.25">
      <c r="Q1194" s="88"/>
      <c r="AM1194" s="23"/>
    </row>
    <row r="1195" spans="17:39" x14ac:dyDescent="0.25">
      <c r="Q1195" s="88"/>
      <c r="AM1195" s="23"/>
    </row>
    <row r="1196" spans="17:39" x14ac:dyDescent="0.25">
      <c r="Q1196" s="88"/>
      <c r="AM1196" s="23"/>
    </row>
    <row r="1197" spans="17:39" x14ac:dyDescent="0.25">
      <c r="Q1197" s="88"/>
      <c r="AM1197" s="23"/>
    </row>
    <row r="1198" spans="17:39" x14ac:dyDescent="0.25">
      <c r="Q1198" s="88"/>
      <c r="AM1198" s="23"/>
    </row>
    <row r="1199" spans="17:39" x14ac:dyDescent="0.25">
      <c r="Q1199" s="88"/>
      <c r="AM1199" s="23"/>
    </row>
    <row r="1200" spans="17:39" x14ac:dyDescent="0.25">
      <c r="Q1200" s="88"/>
      <c r="AM1200" s="23"/>
    </row>
    <row r="1201" spans="17:39" x14ac:dyDescent="0.25">
      <c r="Q1201" s="88"/>
      <c r="AM1201" s="23"/>
    </row>
    <row r="1202" spans="17:39" x14ac:dyDescent="0.25">
      <c r="Q1202" s="88"/>
      <c r="AM1202" s="23"/>
    </row>
    <row r="1203" spans="17:39" x14ac:dyDescent="0.25">
      <c r="Q1203" s="88"/>
      <c r="AM1203" s="23"/>
    </row>
    <row r="1204" spans="17:39" x14ac:dyDescent="0.25">
      <c r="Q1204" s="88"/>
      <c r="AM1204" s="23"/>
    </row>
    <row r="1205" spans="17:39" x14ac:dyDescent="0.25">
      <c r="Q1205" s="88"/>
      <c r="AM1205" s="23"/>
    </row>
    <row r="1206" spans="17:39" x14ac:dyDescent="0.25">
      <c r="Q1206" s="88"/>
      <c r="AM1206" s="23"/>
    </row>
    <row r="1207" spans="17:39" x14ac:dyDescent="0.25">
      <c r="Q1207" s="88"/>
      <c r="AM1207" s="23"/>
    </row>
    <row r="1208" spans="17:39" x14ac:dyDescent="0.25">
      <c r="Q1208" s="88"/>
      <c r="AM1208" s="23"/>
    </row>
    <row r="1209" spans="17:39" x14ac:dyDescent="0.25">
      <c r="Q1209" s="88"/>
      <c r="AM1209" s="23"/>
    </row>
    <row r="1210" spans="17:39" x14ac:dyDescent="0.25">
      <c r="Q1210" s="88"/>
      <c r="AM1210" s="23"/>
    </row>
    <row r="1211" spans="17:39" x14ac:dyDescent="0.25">
      <c r="Q1211" s="88"/>
      <c r="AM1211" s="23"/>
    </row>
    <row r="1212" spans="17:39" x14ac:dyDescent="0.25">
      <c r="Q1212" s="88"/>
      <c r="AM1212" s="23"/>
    </row>
    <row r="1213" spans="17:39" x14ac:dyDescent="0.25">
      <c r="Q1213" s="88"/>
      <c r="AM1213" s="23"/>
    </row>
    <row r="1214" spans="17:39" x14ac:dyDescent="0.25">
      <c r="Q1214" s="88"/>
      <c r="AM1214" s="23"/>
    </row>
    <row r="1215" spans="17:39" x14ac:dyDescent="0.25">
      <c r="Q1215" s="88"/>
      <c r="AM1215" s="23"/>
    </row>
    <row r="1216" spans="17:39" x14ac:dyDescent="0.25">
      <c r="Q1216" s="88"/>
      <c r="AM1216" s="23"/>
    </row>
    <row r="1217" spans="17:39" x14ac:dyDescent="0.25">
      <c r="Q1217" s="88"/>
      <c r="AM1217" s="23"/>
    </row>
    <row r="1218" spans="17:39" x14ac:dyDescent="0.25">
      <c r="Q1218" s="88"/>
      <c r="AM1218" s="23"/>
    </row>
    <row r="1219" spans="17:39" x14ac:dyDescent="0.25">
      <c r="Q1219" s="88"/>
      <c r="AM1219" s="23"/>
    </row>
    <row r="1220" spans="17:39" x14ac:dyDescent="0.25">
      <c r="Q1220" s="88"/>
      <c r="AM1220" s="23"/>
    </row>
    <row r="1221" spans="17:39" x14ac:dyDescent="0.25">
      <c r="Q1221" s="88"/>
      <c r="AM1221" s="23"/>
    </row>
    <row r="1222" spans="17:39" x14ac:dyDescent="0.25">
      <c r="Q1222" s="88"/>
      <c r="AM1222" s="23"/>
    </row>
    <row r="1223" spans="17:39" x14ac:dyDescent="0.25">
      <c r="Q1223" s="88"/>
      <c r="AM1223" s="23"/>
    </row>
    <row r="1224" spans="17:39" x14ac:dyDescent="0.25">
      <c r="Q1224" s="88"/>
      <c r="AM1224" s="23"/>
    </row>
    <row r="1225" spans="17:39" x14ac:dyDescent="0.25">
      <c r="Q1225" s="88"/>
      <c r="AM1225" s="23"/>
    </row>
    <row r="1226" spans="17:39" x14ac:dyDescent="0.25">
      <c r="Q1226" s="88"/>
      <c r="AM1226" s="23"/>
    </row>
    <row r="1227" spans="17:39" x14ac:dyDescent="0.25">
      <c r="Q1227" s="88"/>
      <c r="AM1227" s="23"/>
    </row>
    <row r="1228" spans="17:39" x14ac:dyDescent="0.25">
      <c r="Q1228" s="88"/>
      <c r="AM1228" s="23"/>
    </row>
    <row r="1229" spans="17:39" x14ac:dyDescent="0.25">
      <c r="Q1229" s="88"/>
      <c r="AM1229" s="23"/>
    </row>
    <row r="1230" spans="17:39" x14ac:dyDescent="0.25">
      <c r="Q1230" s="88"/>
      <c r="AM1230" s="23"/>
    </row>
    <row r="1231" spans="17:39" x14ac:dyDescent="0.25">
      <c r="Q1231" s="88"/>
      <c r="AM1231" s="23"/>
    </row>
    <row r="1232" spans="17:39" x14ac:dyDescent="0.25">
      <c r="Q1232" s="88"/>
      <c r="AM1232" s="23"/>
    </row>
    <row r="1233" spans="17:39" x14ac:dyDescent="0.25">
      <c r="Q1233" s="88"/>
      <c r="AM1233" s="23"/>
    </row>
    <row r="1234" spans="17:39" x14ac:dyDescent="0.25">
      <c r="Q1234" s="88"/>
      <c r="AM1234" s="23"/>
    </row>
    <row r="1235" spans="17:39" x14ac:dyDescent="0.25">
      <c r="Q1235" s="88"/>
      <c r="AM1235" s="23"/>
    </row>
    <row r="1236" spans="17:39" x14ac:dyDescent="0.25">
      <c r="Q1236" s="88"/>
      <c r="AM1236" s="23"/>
    </row>
    <row r="1237" spans="17:39" x14ac:dyDescent="0.25">
      <c r="Q1237" s="88"/>
      <c r="AM1237" s="23"/>
    </row>
    <row r="1238" spans="17:39" x14ac:dyDescent="0.25">
      <c r="Q1238" s="88"/>
      <c r="AM1238" s="23"/>
    </row>
    <row r="1239" spans="17:39" x14ac:dyDescent="0.25">
      <c r="Q1239" s="88"/>
      <c r="AM1239" s="23"/>
    </row>
    <row r="1240" spans="17:39" x14ac:dyDescent="0.25">
      <c r="Q1240" s="88"/>
      <c r="AM1240" s="23"/>
    </row>
    <row r="1241" spans="17:39" x14ac:dyDescent="0.25">
      <c r="Q1241" s="88"/>
      <c r="AM1241" s="23"/>
    </row>
    <row r="1242" spans="17:39" x14ac:dyDescent="0.25">
      <c r="Q1242" s="88"/>
      <c r="AM1242" s="23"/>
    </row>
    <row r="1243" spans="17:39" x14ac:dyDescent="0.25">
      <c r="Q1243" s="88"/>
      <c r="AM1243" s="23"/>
    </row>
    <row r="1244" spans="17:39" x14ac:dyDescent="0.25">
      <c r="Q1244" s="88"/>
      <c r="AM1244" s="23"/>
    </row>
    <row r="1245" spans="17:39" x14ac:dyDescent="0.25">
      <c r="Q1245" s="88"/>
      <c r="AM1245" s="23"/>
    </row>
    <row r="1246" spans="17:39" x14ac:dyDescent="0.25">
      <c r="Q1246" s="88"/>
      <c r="AM1246" s="23"/>
    </row>
    <row r="1247" spans="17:39" x14ac:dyDescent="0.25">
      <c r="Q1247" s="88"/>
      <c r="AM1247" s="23"/>
    </row>
    <row r="1248" spans="17:39" x14ac:dyDescent="0.25">
      <c r="Q1248" s="88"/>
      <c r="AM1248" s="23"/>
    </row>
    <row r="1249" spans="17:39" x14ac:dyDescent="0.25">
      <c r="Q1249" s="88"/>
      <c r="AM1249" s="23"/>
    </row>
    <row r="1250" spans="17:39" x14ac:dyDescent="0.25">
      <c r="Q1250" s="88"/>
      <c r="AM1250" s="23"/>
    </row>
    <row r="1251" spans="17:39" x14ac:dyDescent="0.25">
      <c r="Q1251" s="88"/>
      <c r="AM1251" s="23"/>
    </row>
    <row r="1252" spans="17:39" x14ac:dyDescent="0.25">
      <c r="Q1252" s="88"/>
      <c r="AM1252" s="23"/>
    </row>
    <row r="1253" spans="17:39" x14ac:dyDescent="0.25">
      <c r="Q1253" s="88"/>
      <c r="AM1253" s="23"/>
    </row>
    <row r="1254" spans="17:39" x14ac:dyDescent="0.25">
      <c r="Q1254" s="88"/>
      <c r="AM1254" s="23"/>
    </row>
    <row r="1255" spans="17:39" x14ac:dyDescent="0.25">
      <c r="Q1255" s="88"/>
      <c r="AM1255" s="23"/>
    </row>
    <row r="1256" spans="17:39" x14ac:dyDescent="0.25">
      <c r="Q1256" s="88"/>
      <c r="AM1256" s="23"/>
    </row>
    <row r="1257" spans="17:39" x14ac:dyDescent="0.25">
      <c r="Q1257" s="88"/>
      <c r="AM1257" s="23"/>
    </row>
    <row r="1258" spans="17:39" x14ac:dyDescent="0.25">
      <c r="Q1258" s="88"/>
      <c r="AM1258" s="23"/>
    </row>
    <row r="1259" spans="17:39" x14ac:dyDescent="0.25">
      <c r="Q1259" s="88"/>
      <c r="AM1259" s="23"/>
    </row>
    <row r="1260" spans="17:39" x14ac:dyDescent="0.25">
      <c r="Q1260" s="88"/>
      <c r="AM1260" s="23"/>
    </row>
    <row r="1261" spans="17:39" x14ac:dyDescent="0.25">
      <c r="Q1261" s="88"/>
      <c r="AM1261" s="23"/>
    </row>
    <row r="1262" spans="17:39" x14ac:dyDescent="0.25">
      <c r="Q1262" s="88"/>
      <c r="AM1262" s="23"/>
    </row>
    <row r="1263" spans="17:39" x14ac:dyDescent="0.25">
      <c r="Q1263" s="88"/>
      <c r="AM1263" s="23"/>
    </row>
    <row r="1264" spans="17:39" x14ac:dyDescent="0.25">
      <c r="Q1264" s="88"/>
      <c r="AM1264" s="23"/>
    </row>
    <row r="1265" spans="17:39" x14ac:dyDescent="0.25">
      <c r="Q1265" s="88"/>
      <c r="AM1265" s="23"/>
    </row>
    <row r="1266" spans="17:39" x14ac:dyDescent="0.25">
      <c r="Q1266" s="88"/>
      <c r="AM1266" s="23"/>
    </row>
    <row r="1267" spans="17:39" x14ac:dyDescent="0.25">
      <c r="Q1267" s="88"/>
      <c r="AM1267" s="23"/>
    </row>
    <row r="1268" spans="17:39" x14ac:dyDescent="0.25">
      <c r="Q1268" s="88"/>
      <c r="AM1268" s="23"/>
    </row>
    <row r="1269" spans="17:39" x14ac:dyDescent="0.25">
      <c r="Q1269" s="88"/>
      <c r="AM1269" s="23"/>
    </row>
    <row r="1270" spans="17:39" x14ac:dyDescent="0.25">
      <c r="Q1270" s="88"/>
      <c r="AM1270" s="23"/>
    </row>
    <row r="1271" spans="17:39" x14ac:dyDescent="0.25">
      <c r="Q1271" s="88"/>
      <c r="AM1271" s="23"/>
    </row>
    <row r="1272" spans="17:39" x14ac:dyDescent="0.25">
      <c r="Q1272" s="88"/>
      <c r="AM1272" s="23"/>
    </row>
    <row r="1273" spans="17:39" x14ac:dyDescent="0.25">
      <c r="Q1273" s="88"/>
      <c r="AM1273" s="23"/>
    </row>
    <row r="1274" spans="17:39" x14ac:dyDescent="0.25">
      <c r="Q1274" s="88"/>
      <c r="AM1274" s="23"/>
    </row>
    <row r="1275" spans="17:39" x14ac:dyDescent="0.25">
      <c r="Q1275" s="88"/>
      <c r="AM1275" s="23"/>
    </row>
    <row r="1276" spans="17:39" x14ac:dyDescent="0.25">
      <c r="Q1276" s="88"/>
      <c r="AM1276" s="23"/>
    </row>
    <row r="1277" spans="17:39" x14ac:dyDescent="0.25">
      <c r="Q1277" s="88"/>
      <c r="AM1277" s="23"/>
    </row>
    <row r="1278" spans="17:39" x14ac:dyDescent="0.25">
      <c r="Q1278" s="88"/>
      <c r="AM1278" s="23"/>
    </row>
    <row r="1279" spans="17:39" x14ac:dyDescent="0.25">
      <c r="Q1279" s="88"/>
      <c r="AM1279" s="23"/>
    </row>
    <row r="1280" spans="17:39" x14ac:dyDescent="0.25">
      <c r="Q1280" s="88"/>
      <c r="AM1280" s="23"/>
    </row>
    <row r="1281" spans="17:39" x14ac:dyDescent="0.25">
      <c r="Q1281" s="88"/>
      <c r="AM1281" s="23"/>
    </row>
    <row r="1282" spans="17:39" x14ac:dyDescent="0.25">
      <c r="Q1282" s="88"/>
      <c r="AM1282" s="23"/>
    </row>
    <row r="1283" spans="17:39" x14ac:dyDescent="0.25">
      <c r="Q1283" s="88"/>
      <c r="AM1283" s="23"/>
    </row>
    <row r="1284" spans="17:39" x14ac:dyDescent="0.25">
      <c r="Q1284" s="88"/>
      <c r="AM1284" s="23"/>
    </row>
    <row r="1285" spans="17:39" x14ac:dyDescent="0.25">
      <c r="Q1285" s="88"/>
      <c r="AM1285" s="23"/>
    </row>
    <row r="1286" spans="17:39" x14ac:dyDescent="0.25">
      <c r="Q1286" s="88"/>
      <c r="AM1286" s="23"/>
    </row>
    <row r="1287" spans="17:39" x14ac:dyDescent="0.25">
      <c r="Q1287" s="88"/>
      <c r="AM1287" s="23"/>
    </row>
    <row r="1288" spans="17:39" x14ac:dyDescent="0.25">
      <c r="Q1288" s="88"/>
      <c r="AM1288" s="23"/>
    </row>
    <row r="1289" spans="17:39" x14ac:dyDescent="0.25">
      <c r="Q1289" s="88"/>
      <c r="AM1289" s="23"/>
    </row>
    <row r="1290" spans="17:39" x14ac:dyDescent="0.25">
      <c r="Q1290" s="88"/>
      <c r="AM1290" s="23"/>
    </row>
    <row r="1291" spans="17:39" x14ac:dyDescent="0.25">
      <c r="Q1291" s="88"/>
      <c r="AM1291" s="23"/>
    </row>
    <row r="1292" spans="17:39" x14ac:dyDescent="0.25">
      <c r="Q1292" s="88"/>
      <c r="AM1292" s="23"/>
    </row>
    <row r="1293" spans="17:39" x14ac:dyDescent="0.25">
      <c r="Q1293" s="88"/>
      <c r="AM1293" s="23"/>
    </row>
    <row r="1294" spans="17:39" x14ac:dyDescent="0.25">
      <c r="Q1294" s="88"/>
      <c r="AM1294" s="23"/>
    </row>
    <row r="1295" spans="17:39" x14ac:dyDescent="0.25">
      <c r="Q1295" s="88"/>
      <c r="AM1295" s="23"/>
    </row>
    <row r="1296" spans="17:39" x14ac:dyDescent="0.25">
      <c r="Q1296" s="88"/>
      <c r="AM1296" s="23"/>
    </row>
    <row r="1297" spans="17:39" x14ac:dyDescent="0.25">
      <c r="Q1297" s="88"/>
      <c r="AM1297" s="23"/>
    </row>
    <row r="1298" spans="17:39" x14ac:dyDescent="0.25">
      <c r="Q1298" s="88"/>
      <c r="AM1298" s="23"/>
    </row>
    <row r="1299" spans="17:39" x14ac:dyDescent="0.25">
      <c r="Q1299" s="88"/>
      <c r="AM1299" s="23"/>
    </row>
    <row r="1300" spans="17:39" x14ac:dyDescent="0.25">
      <c r="Q1300" s="88"/>
      <c r="AM1300" s="23"/>
    </row>
    <row r="1301" spans="17:39" x14ac:dyDescent="0.25">
      <c r="Q1301" s="88"/>
      <c r="AM1301" s="23"/>
    </row>
    <row r="1302" spans="17:39" x14ac:dyDescent="0.25">
      <c r="Q1302" s="88"/>
      <c r="AM1302" s="23"/>
    </row>
    <row r="1303" spans="17:39" x14ac:dyDescent="0.25">
      <c r="Q1303" s="88"/>
      <c r="AM1303" s="23"/>
    </row>
    <row r="1304" spans="17:39" x14ac:dyDescent="0.25">
      <c r="Q1304" s="88"/>
      <c r="AM1304" s="23"/>
    </row>
    <row r="1305" spans="17:39" x14ac:dyDescent="0.25">
      <c r="Q1305" s="88"/>
      <c r="AM1305" s="23"/>
    </row>
    <row r="1306" spans="17:39" x14ac:dyDescent="0.25">
      <c r="Q1306" s="88"/>
      <c r="AM1306" s="23"/>
    </row>
    <row r="1307" spans="17:39" x14ac:dyDescent="0.25">
      <c r="Q1307" s="88"/>
      <c r="AM1307" s="23"/>
    </row>
    <row r="1308" spans="17:39" x14ac:dyDescent="0.25">
      <c r="Q1308" s="88"/>
      <c r="AM1308" s="23"/>
    </row>
    <row r="1309" spans="17:39" x14ac:dyDescent="0.25">
      <c r="Q1309" s="88"/>
      <c r="AM1309" s="23"/>
    </row>
    <row r="1310" spans="17:39" x14ac:dyDescent="0.25">
      <c r="Q1310" s="88"/>
      <c r="AM1310" s="23"/>
    </row>
    <row r="1311" spans="17:39" x14ac:dyDescent="0.25">
      <c r="Q1311" s="88"/>
      <c r="AM1311" s="23"/>
    </row>
    <row r="1312" spans="17:39" x14ac:dyDescent="0.25">
      <c r="Q1312" s="88"/>
      <c r="AM1312" s="23"/>
    </row>
    <row r="1313" spans="17:39" x14ac:dyDescent="0.25">
      <c r="Q1313" s="88"/>
      <c r="AM1313" s="23"/>
    </row>
    <row r="1314" spans="17:39" x14ac:dyDescent="0.25">
      <c r="Q1314" s="88"/>
      <c r="AM1314" s="23"/>
    </row>
    <row r="1315" spans="17:39" x14ac:dyDescent="0.25">
      <c r="Q1315" s="88"/>
      <c r="AM1315" s="23"/>
    </row>
    <row r="1316" spans="17:39" x14ac:dyDescent="0.25">
      <c r="Q1316" s="88"/>
      <c r="AM1316" s="23"/>
    </row>
    <row r="1317" spans="17:39" x14ac:dyDescent="0.25">
      <c r="Q1317" s="88"/>
      <c r="AM1317" s="23"/>
    </row>
    <row r="1318" spans="17:39" x14ac:dyDescent="0.25">
      <c r="Q1318" s="88"/>
      <c r="AM1318" s="23"/>
    </row>
    <row r="1319" spans="17:39" x14ac:dyDescent="0.25">
      <c r="Q1319" s="88"/>
      <c r="AM1319" s="23"/>
    </row>
    <row r="1320" spans="17:39" x14ac:dyDescent="0.25">
      <c r="Q1320" s="88"/>
      <c r="AM1320" s="23"/>
    </row>
    <row r="1321" spans="17:39" x14ac:dyDescent="0.25">
      <c r="Q1321" s="88"/>
      <c r="AM1321" s="23"/>
    </row>
    <row r="1322" spans="17:39" x14ac:dyDescent="0.25">
      <c r="Q1322" s="88"/>
      <c r="AM1322" s="23"/>
    </row>
    <row r="1323" spans="17:39" x14ac:dyDescent="0.25">
      <c r="Q1323" s="88"/>
      <c r="AM1323" s="23"/>
    </row>
    <row r="1324" spans="17:39" x14ac:dyDescent="0.25">
      <c r="Q1324" s="88"/>
      <c r="AM1324" s="23"/>
    </row>
    <row r="1325" spans="17:39" x14ac:dyDescent="0.25">
      <c r="Q1325" s="88"/>
      <c r="AM1325" s="23"/>
    </row>
    <row r="1326" spans="17:39" x14ac:dyDescent="0.25">
      <c r="Q1326" s="88"/>
      <c r="AM1326" s="23"/>
    </row>
    <row r="1327" spans="17:39" x14ac:dyDescent="0.25">
      <c r="Q1327" s="88"/>
      <c r="AM1327" s="23"/>
    </row>
    <row r="1328" spans="17:39" x14ac:dyDescent="0.25">
      <c r="Q1328" s="88"/>
      <c r="AM1328" s="23"/>
    </row>
    <row r="1329" spans="17:39" x14ac:dyDescent="0.25">
      <c r="Q1329" s="88"/>
      <c r="AM1329" s="23"/>
    </row>
    <row r="1330" spans="17:39" x14ac:dyDescent="0.25">
      <c r="Q1330" s="88"/>
      <c r="AM1330" s="23"/>
    </row>
    <row r="1331" spans="17:39" x14ac:dyDescent="0.25">
      <c r="Q1331" s="88"/>
      <c r="AM1331" s="23"/>
    </row>
    <row r="1332" spans="17:39" x14ac:dyDescent="0.25">
      <c r="Q1332" s="88"/>
      <c r="AM1332" s="23"/>
    </row>
    <row r="1333" spans="17:39" x14ac:dyDescent="0.25">
      <c r="Q1333" s="88"/>
      <c r="AM1333" s="23"/>
    </row>
    <row r="1334" spans="17:39" x14ac:dyDescent="0.25">
      <c r="Q1334" s="88"/>
      <c r="AM1334" s="23"/>
    </row>
    <row r="1335" spans="17:39" x14ac:dyDescent="0.25">
      <c r="Q1335" s="88"/>
      <c r="AM1335" s="23"/>
    </row>
    <row r="1336" spans="17:39" x14ac:dyDescent="0.25">
      <c r="Q1336" s="88"/>
      <c r="AM1336" s="23"/>
    </row>
    <row r="1337" spans="17:39" x14ac:dyDescent="0.25">
      <c r="Q1337" s="88"/>
      <c r="AM1337" s="23"/>
    </row>
    <row r="1338" spans="17:39" x14ac:dyDescent="0.25">
      <c r="Q1338" s="88"/>
      <c r="AM1338" s="23"/>
    </row>
    <row r="1339" spans="17:39" x14ac:dyDescent="0.25">
      <c r="Q1339" s="88"/>
      <c r="AM1339" s="23"/>
    </row>
    <row r="1340" spans="17:39" x14ac:dyDescent="0.25">
      <c r="Q1340" s="88"/>
      <c r="AM1340" s="23"/>
    </row>
    <row r="1341" spans="17:39" x14ac:dyDescent="0.25">
      <c r="Q1341" s="88"/>
      <c r="AM1341" s="23"/>
    </row>
    <row r="1342" spans="17:39" x14ac:dyDescent="0.25">
      <c r="Q1342" s="88"/>
      <c r="AM1342" s="23"/>
    </row>
    <row r="1343" spans="17:39" x14ac:dyDescent="0.25">
      <c r="Q1343" s="88"/>
      <c r="AM1343" s="23"/>
    </row>
    <row r="1344" spans="17:39" x14ac:dyDescent="0.25">
      <c r="Q1344" s="88"/>
      <c r="AM1344" s="23"/>
    </row>
    <row r="1345" spans="17:39" x14ac:dyDescent="0.25">
      <c r="Q1345" s="88"/>
      <c r="AM1345" s="23"/>
    </row>
    <row r="1346" spans="17:39" x14ac:dyDescent="0.25">
      <c r="Q1346" s="88"/>
      <c r="AM1346" s="23"/>
    </row>
    <row r="1347" spans="17:39" x14ac:dyDescent="0.25">
      <c r="Q1347" s="88"/>
      <c r="AM1347" s="23"/>
    </row>
    <row r="1348" spans="17:39" x14ac:dyDescent="0.25">
      <c r="Q1348" s="88"/>
      <c r="AM1348" s="23"/>
    </row>
    <row r="1349" spans="17:39" x14ac:dyDescent="0.25">
      <c r="Q1349" s="88"/>
      <c r="AM1349" s="23"/>
    </row>
    <row r="1350" spans="17:39" x14ac:dyDescent="0.25">
      <c r="Q1350" s="88"/>
      <c r="AM1350" s="23"/>
    </row>
    <row r="1351" spans="17:39" x14ac:dyDescent="0.25">
      <c r="Q1351" s="88"/>
      <c r="AM1351" s="23"/>
    </row>
    <row r="1352" spans="17:39" x14ac:dyDescent="0.25">
      <c r="Q1352" s="88"/>
      <c r="AM1352" s="23"/>
    </row>
    <row r="1353" spans="17:39" x14ac:dyDescent="0.25">
      <c r="Q1353" s="88"/>
      <c r="AM1353" s="23"/>
    </row>
    <row r="1354" spans="17:39" x14ac:dyDescent="0.25">
      <c r="Q1354" s="88"/>
      <c r="AM1354" s="23"/>
    </row>
    <row r="1355" spans="17:39" x14ac:dyDescent="0.25">
      <c r="Q1355" s="88"/>
      <c r="AM1355" s="23"/>
    </row>
    <row r="1356" spans="17:39" x14ac:dyDescent="0.25">
      <c r="Q1356" s="88"/>
      <c r="AM1356" s="23"/>
    </row>
    <row r="1357" spans="17:39" x14ac:dyDescent="0.25">
      <c r="Q1357" s="88"/>
      <c r="AM1357" s="23"/>
    </row>
    <row r="1358" spans="17:39" x14ac:dyDescent="0.25">
      <c r="Q1358" s="88"/>
      <c r="AM1358" s="23"/>
    </row>
    <row r="1359" spans="17:39" x14ac:dyDescent="0.25">
      <c r="Q1359" s="88"/>
      <c r="AM1359" s="23"/>
    </row>
    <row r="1360" spans="17:39" x14ac:dyDescent="0.25">
      <c r="Q1360" s="88"/>
      <c r="AM1360" s="23"/>
    </row>
    <row r="1361" spans="17:39" x14ac:dyDescent="0.25">
      <c r="Q1361" s="88"/>
      <c r="AM1361" s="23"/>
    </row>
    <row r="1362" spans="17:39" x14ac:dyDescent="0.25">
      <c r="Q1362" s="88"/>
      <c r="AM1362" s="23"/>
    </row>
    <row r="1363" spans="17:39" x14ac:dyDescent="0.25">
      <c r="Q1363" s="88"/>
      <c r="AM1363" s="23"/>
    </row>
    <row r="1364" spans="17:39" x14ac:dyDescent="0.25">
      <c r="Q1364" s="88"/>
      <c r="AM1364" s="23"/>
    </row>
    <row r="1365" spans="17:39" x14ac:dyDescent="0.25">
      <c r="Q1365" s="88"/>
      <c r="AM1365" s="23"/>
    </row>
    <row r="1366" spans="17:39" x14ac:dyDescent="0.25">
      <c r="Q1366" s="88"/>
      <c r="AM1366" s="23"/>
    </row>
    <row r="1367" spans="17:39" x14ac:dyDescent="0.25">
      <c r="Q1367" s="88"/>
      <c r="AM1367" s="23"/>
    </row>
    <row r="1368" spans="17:39" x14ac:dyDescent="0.25">
      <c r="Q1368" s="88"/>
      <c r="AM1368" s="23"/>
    </row>
    <row r="1369" spans="17:39" x14ac:dyDescent="0.25">
      <c r="Q1369" s="88"/>
      <c r="AM1369" s="23"/>
    </row>
    <row r="1370" spans="17:39" x14ac:dyDescent="0.25">
      <c r="Q1370" s="88"/>
      <c r="AM1370" s="23"/>
    </row>
    <row r="1371" spans="17:39" x14ac:dyDescent="0.25">
      <c r="Q1371" s="88"/>
      <c r="AM1371" s="23"/>
    </row>
    <row r="1372" spans="17:39" x14ac:dyDescent="0.25">
      <c r="Q1372" s="88"/>
      <c r="AM1372" s="23"/>
    </row>
    <row r="1373" spans="17:39" x14ac:dyDescent="0.25">
      <c r="Q1373" s="88"/>
      <c r="AM1373" s="23"/>
    </row>
    <row r="1374" spans="17:39" x14ac:dyDescent="0.25">
      <c r="Q1374" s="88"/>
      <c r="AM1374" s="23"/>
    </row>
    <row r="1375" spans="17:39" x14ac:dyDescent="0.25">
      <c r="Q1375" s="88"/>
      <c r="AM1375" s="23"/>
    </row>
    <row r="1376" spans="17:39" x14ac:dyDescent="0.25">
      <c r="Q1376" s="88"/>
      <c r="AM1376" s="23"/>
    </row>
    <row r="1377" spans="17:39" x14ac:dyDescent="0.25">
      <c r="Q1377" s="88"/>
      <c r="AM1377" s="23"/>
    </row>
    <row r="1378" spans="17:39" x14ac:dyDescent="0.25">
      <c r="Q1378" s="88"/>
      <c r="AM1378" s="23"/>
    </row>
    <row r="1379" spans="17:39" x14ac:dyDescent="0.25">
      <c r="Q1379" s="88"/>
      <c r="AM1379" s="23"/>
    </row>
    <row r="1380" spans="17:39" x14ac:dyDescent="0.25">
      <c r="Q1380" s="88"/>
      <c r="AM1380" s="23"/>
    </row>
    <row r="1381" spans="17:39" x14ac:dyDescent="0.25">
      <c r="Q1381" s="88"/>
      <c r="AM1381" s="23"/>
    </row>
    <row r="1382" spans="17:39" x14ac:dyDescent="0.25">
      <c r="Q1382" s="88"/>
      <c r="AM1382" s="23"/>
    </row>
    <row r="1383" spans="17:39" x14ac:dyDescent="0.25">
      <c r="Q1383" s="88"/>
      <c r="AM1383" s="23"/>
    </row>
    <row r="1384" spans="17:39" x14ac:dyDescent="0.25">
      <c r="Q1384" s="88"/>
      <c r="AM1384" s="23"/>
    </row>
    <row r="1385" spans="17:39" x14ac:dyDescent="0.25">
      <c r="Q1385" s="88"/>
      <c r="AM1385" s="23"/>
    </row>
    <row r="1386" spans="17:39" x14ac:dyDescent="0.25">
      <c r="Q1386" s="88"/>
      <c r="AM1386" s="23"/>
    </row>
    <row r="1387" spans="17:39" x14ac:dyDescent="0.25">
      <c r="Q1387" s="88"/>
      <c r="AM1387" s="23"/>
    </row>
    <row r="1388" spans="17:39" x14ac:dyDescent="0.25">
      <c r="Q1388" s="88"/>
      <c r="AM1388" s="23"/>
    </row>
    <row r="1389" spans="17:39" x14ac:dyDescent="0.25">
      <c r="Q1389" s="88"/>
      <c r="AM1389" s="23"/>
    </row>
    <row r="1390" spans="17:39" x14ac:dyDescent="0.25">
      <c r="Q1390" s="88"/>
      <c r="AM1390" s="23"/>
    </row>
    <row r="1391" spans="17:39" x14ac:dyDescent="0.25">
      <c r="Q1391" s="88"/>
      <c r="AM1391" s="23"/>
    </row>
    <row r="1392" spans="17:39" x14ac:dyDescent="0.25">
      <c r="Q1392" s="88"/>
      <c r="AM1392" s="23"/>
    </row>
    <row r="1393" spans="17:39" x14ac:dyDescent="0.25">
      <c r="Q1393" s="88"/>
      <c r="AM1393" s="23"/>
    </row>
    <row r="1394" spans="17:39" x14ac:dyDescent="0.25">
      <c r="Q1394" s="88"/>
      <c r="AM1394" s="23"/>
    </row>
    <row r="1395" spans="17:39" x14ac:dyDescent="0.25">
      <c r="Q1395" s="88"/>
      <c r="AM1395" s="23"/>
    </row>
    <row r="1396" spans="17:39" x14ac:dyDescent="0.25">
      <c r="Q1396" s="88"/>
      <c r="AM1396" s="23"/>
    </row>
    <row r="1397" spans="17:39" x14ac:dyDescent="0.25">
      <c r="Q1397" s="88"/>
      <c r="AM1397" s="23"/>
    </row>
    <row r="1398" spans="17:39" x14ac:dyDescent="0.25">
      <c r="Q1398" s="88"/>
      <c r="AM1398" s="23"/>
    </row>
    <row r="1399" spans="17:39" x14ac:dyDescent="0.25">
      <c r="Q1399" s="88"/>
      <c r="AM1399" s="23"/>
    </row>
    <row r="1400" spans="17:39" x14ac:dyDescent="0.25">
      <c r="Q1400" s="88"/>
      <c r="AM1400" s="23"/>
    </row>
    <row r="1401" spans="17:39" x14ac:dyDescent="0.25">
      <c r="Q1401" s="88"/>
      <c r="AM1401" s="23"/>
    </row>
    <row r="1402" spans="17:39" x14ac:dyDescent="0.25">
      <c r="Q1402" s="88"/>
      <c r="AM1402" s="23"/>
    </row>
    <row r="1403" spans="17:39" x14ac:dyDescent="0.25">
      <c r="Q1403" s="88"/>
      <c r="AM1403" s="23"/>
    </row>
    <row r="1404" spans="17:39" x14ac:dyDescent="0.25">
      <c r="Q1404" s="88"/>
      <c r="AM1404" s="23"/>
    </row>
    <row r="1405" spans="17:39" x14ac:dyDescent="0.25">
      <c r="Q1405" s="88"/>
      <c r="AM1405" s="23"/>
    </row>
    <row r="1406" spans="17:39" x14ac:dyDescent="0.25">
      <c r="Q1406" s="88"/>
      <c r="AM1406" s="23"/>
    </row>
    <row r="1407" spans="17:39" x14ac:dyDescent="0.25">
      <c r="Q1407" s="88"/>
      <c r="AM1407" s="23"/>
    </row>
    <row r="1408" spans="17:39" x14ac:dyDescent="0.25">
      <c r="Q1408" s="88"/>
      <c r="AM1408" s="23"/>
    </row>
    <row r="1409" spans="17:39" x14ac:dyDescent="0.25">
      <c r="Q1409" s="88"/>
      <c r="AM1409" s="23"/>
    </row>
    <row r="1410" spans="17:39" x14ac:dyDescent="0.25">
      <c r="Q1410" s="88"/>
      <c r="AM1410" s="23"/>
    </row>
    <row r="1411" spans="17:39" x14ac:dyDescent="0.25">
      <c r="Q1411" s="88"/>
      <c r="AM1411" s="23"/>
    </row>
    <row r="1412" spans="17:39" x14ac:dyDescent="0.25">
      <c r="Q1412" s="88"/>
      <c r="AM1412" s="23"/>
    </row>
    <row r="1413" spans="17:39" x14ac:dyDescent="0.25">
      <c r="Q1413" s="88"/>
      <c r="AM1413" s="23"/>
    </row>
    <row r="1414" spans="17:39" x14ac:dyDescent="0.25">
      <c r="Q1414" s="88"/>
      <c r="AM1414" s="23"/>
    </row>
    <row r="1415" spans="17:39" x14ac:dyDescent="0.25">
      <c r="Q1415" s="88"/>
      <c r="AM1415" s="23"/>
    </row>
    <row r="1416" spans="17:39" x14ac:dyDescent="0.25">
      <c r="Q1416" s="88"/>
      <c r="AM1416" s="23"/>
    </row>
    <row r="1417" spans="17:39" x14ac:dyDescent="0.25">
      <c r="Q1417" s="88"/>
      <c r="AM1417" s="23"/>
    </row>
    <row r="1418" spans="17:39" x14ac:dyDescent="0.25">
      <c r="Q1418" s="88"/>
      <c r="AM1418" s="23"/>
    </row>
    <row r="1419" spans="17:39" x14ac:dyDescent="0.25">
      <c r="Q1419" s="88"/>
      <c r="AM1419" s="23"/>
    </row>
    <row r="1420" spans="17:39" x14ac:dyDescent="0.25">
      <c r="Q1420" s="88"/>
      <c r="AM1420" s="23"/>
    </row>
    <row r="1421" spans="17:39" x14ac:dyDescent="0.25">
      <c r="Q1421" s="88"/>
      <c r="AM1421" s="23"/>
    </row>
    <row r="1422" spans="17:39" x14ac:dyDescent="0.25">
      <c r="Q1422" s="88"/>
      <c r="AM1422" s="23"/>
    </row>
    <row r="1423" spans="17:39" x14ac:dyDescent="0.25">
      <c r="Q1423" s="88"/>
      <c r="AM1423" s="23"/>
    </row>
    <row r="1424" spans="17:39" x14ac:dyDescent="0.25">
      <c r="Q1424" s="88"/>
      <c r="AM1424" s="23"/>
    </row>
    <row r="1425" spans="17:39" x14ac:dyDescent="0.25">
      <c r="Q1425" s="88"/>
      <c r="AM1425" s="23"/>
    </row>
    <row r="1426" spans="17:39" x14ac:dyDescent="0.25">
      <c r="Q1426" s="88"/>
      <c r="AM1426" s="23"/>
    </row>
    <row r="1427" spans="17:39" x14ac:dyDescent="0.25">
      <c r="Q1427" s="88"/>
      <c r="AM1427" s="23"/>
    </row>
    <row r="1428" spans="17:39" x14ac:dyDescent="0.25">
      <c r="Q1428" s="88"/>
      <c r="AM1428" s="23"/>
    </row>
    <row r="1429" spans="17:39" x14ac:dyDescent="0.25">
      <c r="Q1429" s="88"/>
      <c r="AM1429" s="23"/>
    </row>
    <row r="1430" spans="17:39" x14ac:dyDescent="0.25">
      <c r="Q1430" s="88"/>
      <c r="AM1430" s="23"/>
    </row>
    <row r="1431" spans="17:39" x14ac:dyDescent="0.25">
      <c r="Q1431" s="88"/>
      <c r="AM1431" s="23"/>
    </row>
    <row r="1432" spans="17:39" x14ac:dyDescent="0.25">
      <c r="Q1432" s="88"/>
      <c r="AM1432" s="23"/>
    </row>
    <row r="1433" spans="17:39" x14ac:dyDescent="0.25">
      <c r="Q1433" s="88"/>
      <c r="AM1433" s="23"/>
    </row>
    <row r="1434" spans="17:39" x14ac:dyDescent="0.25">
      <c r="Q1434" s="88"/>
      <c r="AM1434" s="23"/>
    </row>
    <row r="1435" spans="17:39" x14ac:dyDescent="0.25">
      <c r="Q1435" s="88"/>
      <c r="AM1435" s="23"/>
    </row>
    <row r="1436" spans="17:39" x14ac:dyDescent="0.25">
      <c r="Q1436" s="88"/>
      <c r="AM1436" s="23"/>
    </row>
    <row r="1437" spans="17:39" x14ac:dyDescent="0.25">
      <c r="Q1437" s="88"/>
      <c r="AM1437" s="23"/>
    </row>
    <row r="1438" spans="17:39" x14ac:dyDescent="0.25">
      <c r="Q1438" s="88"/>
      <c r="AM1438" s="23"/>
    </row>
    <row r="1439" spans="17:39" x14ac:dyDescent="0.25">
      <c r="Q1439" s="88"/>
      <c r="AM1439" s="23"/>
    </row>
    <row r="1440" spans="17:39" x14ac:dyDescent="0.25">
      <c r="Q1440" s="88"/>
      <c r="AM1440" s="23"/>
    </row>
    <row r="1441" spans="17:39" x14ac:dyDescent="0.25">
      <c r="Q1441" s="88"/>
      <c r="AM1441" s="23"/>
    </row>
    <row r="1442" spans="17:39" x14ac:dyDescent="0.25">
      <c r="Q1442" s="88"/>
      <c r="AM1442" s="23"/>
    </row>
    <row r="1443" spans="17:39" x14ac:dyDescent="0.25">
      <c r="Q1443" s="88"/>
      <c r="AM1443" s="23"/>
    </row>
    <row r="1444" spans="17:39" x14ac:dyDescent="0.25">
      <c r="Q1444" s="88"/>
      <c r="AM1444" s="23"/>
    </row>
    <row r="1445" spans="17:39" x14ac:dyDescent="0.25">
      <c r="Q1445" s="88"/>
    </row>
    <row r="1446" spans="17:39" x14ac:dyDescent="0.25">
      <c r="Q1446" s="88"/>
    </row>
    <row r="1447" spans="17:39" x14ac:dyDescent="0.25">
      <c r="Q1447" s="88"/>
    </row>
    <row r="1448" spans="17:39" x14ac:dyDescent="0.25">
      <c r="Q1448" s="88"/>
    </row>
    <row r="1449" spans="17:39" x14ac:dyDescent="0.25">
      <c r="Q1449" s="88"/>
    </row>
    <row r="1450" spans="17:39" x14ac:dyDescent="0.25">
      <c r="Q1450" s="88"/>
    </row>
    <row r="1451" spans="17:39" x14ac:dyDescent="0.25">
      <c r="Q1451" s="88"/>
    </row>
    <row r="1452" spans="17:39" x14ac:dyDescent="0.25">
      <c r="Q1452" s="88"/>
    </row>
    <row r="1453" spans="17:39" x14ac:dyDescent="0.25">
      <c r="Q1453" s="88"/>
    </row>
    <row r="1454" spans="17:39" x14ac:dyDescent="0.25">
      <c r="Q1454" s="88"/>
    </row>
    <row r="1455" spans="17:39" x14ac:dyDescent="0.25">
      <c r="Q1455" s="88"/>
    </row>
    <row r="1456" spans="17:39" x14ac:dyDescent="0.25">
      <c r="Q1456" s="88"/>
    </row>
    <row r="1457" spans="17:17" x14ac:dyDescent="0.25">
      <c r="Q1457" s="88"/>
    </row>
    <row r="1458" spans="17:17" x14ac:dyDescent="0.25">
      <c r="Q1458" s="88"/>
    </row>
    <row r="1459" spans="17:17" x14ac:dyDescent="0.25">
      <c r="Q1459" s="88"/>
    </row>
    <row r="1460" spans="17:17" x14ac:dyDescent="0.25">
      <c r="Q1460" s="88"/>
    </row>
    <row r="1461" spans="17:17" x14ac:dyDescent="0.25">
      <c r="Q1461" s="88"/>
    </row>
    <row r="1462" spans="17:17" x14ac:dyDescent="0.25">
      <c r="Q1462" s="88"/>
    </row>
    <row r="1463" spans="17:17" x14ac:dyDescent="0.25">
      <c r="Q1463" s="88"/>
    </row>
    <row r="1464" spans="17:17" x14ac:dyDescent="0.25">
      <c r="Q1464" s="88"/>
    </row>
    <row r="1465" spans="17:17" x14ac:dyDescent="0.25">
      <c r="Q1465" s="88"/>
    </row>
    <row r="1466" spans="17:17" x14ac:dyDescent="0.25">
      <c r="Q1466" s="88"/>
    </row>
    <row r="1467" spans="17:17" x14ac:dyDescent="0.25">
      <c r="Q1467" s="88"/>
    </row>
    <row r="1468" spans="17:17" x14ac:dyDescent="0.25">
      <c r="Q1468" s="88"/>
    </row>
    <row r="1469" spans="17:17" x14ac:dyDescent="0.25">
      <c r="Q1469" s="88"/>
    </row>
    <row r="1470" spans="17:17" x14ac:dyDescent="0.25">
      <c r="Q1470" s="88"/>
    </row>
    <row r="1471" spans="17:17" x14ac:dyDescent="0.25">
      <c r="Q1471" s="88"/>
    </row>
    <row r="1472" spans="17:17" x14ac:dyDescent="0.25">
      <c r="Q1472" s="88"/>
    </row>
    <row r="1473" spans="17:17" x14ac:dyDescent="0.25">
      <c r="Q1473" s="88"/>
    </row>
    <row r="1474" spans="17:17" x14ac:dyDescent="0.25">
      <c r="Q1474" s="88"/>
    </row>
    <row r="1475" spans="17:17" x14ac:dyDescent="0.25">
      <c r="Q1475" s="88"/>
    </row>
    <row r="1476" spans="17:17" x14ac:dyDescent="0.25">
      <c r="Q1476" s="88"/>
    </row>
    <row r="1477" spans="17:17" x14ac:dyDescent="0.25">
      <c r="Q1477" s="88"/>
    </row>
    <row r="1478" spans="17:17" x14ac:dyDescent="0.25">
      <c r="Q1478" s="88"/>
    </row>
    <row r="1479" spans="17:17" x14ac:dyDescent="0.25">
      <c r="Q1479" s="88"/>
    </row>
    <row r="1480" spans="17:17" x14ac:dyDescent="0.25">
      <c r="Q1480" s="88"/>
    </row>
    <row r="1481" spans="17:17" x14ac:dyDescent="0.25">
      <c r="Q1481" s="88"/>
    </row>
    <row r="1482" spans="17:17" x14ac:dyDescent="0.25">
      <c r="Q1482" s="88"/>
    </row>
    <row r="1483" spans="17:17" x14ac:dyDescent="0.25">
      <c r="Q1483" s="88"/>
    </row>
    <row r="1484" spans="17:17" x14ac:dyDescent="0.25">
      <c r="Q1484" s="88"/>
    </row>
    <row r="1485" spans="17:17" x14ac:dyDescent="0.25">
      <c r="Q1485" s="88"/>
    </row>
    <row r="1486" spans="17:17" x14ac:dyDescent="0.25">
      <c r="Q1486" s="88"/>
    </row>
    <row r="1487" spans="17:17" x14ac:dyDescent="0.25">
      <c r="Q1487" s="88"/>
    </row>
    <row r="1488" spans="17:17" x14ac:dyDescent="0.25">
      <c r="Q1488" s="88"/>
    </row>
    <row r="1489" spans="17:17" x14ac:dyDescent="0.25">
      <c r="Q1489" s="88"/>
    </row>
    <row r="1490" spans="17:17" x14ac:dyDescent="0.25">
      <c r="Q1490" s="88"/>
    </row>
    <row r="1491" spans="17:17" x14ac:dyDescent="0.25">
      <c r="Q1491" s="88"/>
    </row>
    <row r="1492" spans="17:17" x14ac:dyDescent="0.25">
      <c r="Q1492" s="88"/>
    </row>
    <row r="1493" spans="17:17" x14ac:dyDescent="0.25">
      <c r="Q1493" s="88"/>
    </row>
    <row r="1494" spans="17:17" x14ac:dyDescent="0.25">
      <c r="Q1494" s="88"/>
    </row>
    <row r="1495" spans="17:17" x14ac:dyDescent="0.25">
      <c r="Q1495" s="88"/>
    </row>
    <row r="1496" spans="17:17" x14ac:dyDescent="0.25">
      <c r="Q1496" s="88"/>
    </row>
    <row r="1497" spans="17:17" x14ac:dyDescent="0.25">
      <c r="Q1497" s="88"/>
    </row>
    <row r="1498" spans="17:17" x14ac:dyDescent="0.25">
      <c r="Q1498" s="88"/>
    </row>
    <row r="1499" spans="17:17" x14ac:dyDescent="0.25">
      <c r="Q1499" s="88"/>
    </row>
    <row r="1500" spans="17:17" x14ac:dyDescent="0.25">
      <c r="Q1500" s="88"/>
    </row>
    <row r="1501" spans="17:17" x14ac:dyDescent="0.25">
      <c r="Q1501" s="88"/>
    </row>
    <row r="1502" spans="17:17" x14ac:dyDescent="0.25">
      <c r="Q1502" s="88"/>
    </row>
    <row r="1503" spans="17:17" x14ac:dyDescent="0.25">
      <c r="Q1503" s="88"/>
    </row>
    <row r="1504" spans="17:17" x14ac:dyDescent="0.25">
      <c r="Q1504" s="88"/>
    </row>
    <row r="1505" spans="17:17" x14ac:dyDescent="0.25">
      <c r="Q1505" s="88"/>
    </row>
    <row r="1506" spans="17:17" x14ac:dyDescent="0.25">
      <c r="Q1506" s="88"/>
    </row>
    <row r="1507" spans="17:17" x14ac:dyDescent="0.25">
      <c r="Q1507" s="88"/>
    </row>
    <row r="1508" spans="17:17" x14ac:dyDescent="0.25">
      <c r="Q1508" s="88"/>
    </row>
    <row r="1509" spans="17:17" x14ac:dyDescent="0.25">
      <c r="Q1509" s="88"/>
    </row>
    <row r="1510" spans="17:17" x14ac:dyDescent="0.25">
      <c r="Q1510" s="88"/>
    </row>
    <row r="1511" spans="17:17" x14ac:dyDescent="0.25">
      <c r="Q1511" s="88"/>
    </row>
    <row r="1512" spans="17:17" x14ac:dyDescent="0.25">
      <c r="Q1512" s="88"/>
    </row>
    <row r="1513" spans="17:17" x14ac:dyDescent="0.25">
      <c r="Q1513" s="88"/>
    </row>
    <row r="1514" spans="17:17" x14ac:dyDescent="0.25">
      <c r="Q1514" s="88"/>
    </row>
    <row r="1515" spans="17:17" x14ac:dyDescent="0.25">
      <c r="Q1515" s="88"/>
    </row>
    <row r="1516" spans="17:17" x14ac:dyDescent="0.25">
      <c r="Q1516" s="88"/>
    </row>
    <row r="1517" spans="17:17" x14ac:dyDescent="0.25">
      <c r="Q1517" s="88"/>
    </row>
    <row r="1518" spans="17:17" x14ac:dyDescent="0.25">
      <c r="Q1518" s="88"/>
    </row>
    <row r="1519" spans="17:17" x14ac:dyDescent="0.25">
      <c r="Q1519" s="88"/>
    </row>
    <row r="1520" spans="17:17" x14ac:dyDescent="0.25">
      <c r="Q1520" s="88"/>
    </row>
    <row r="1521" spans="17:17" x14ac:dyDescent="0.25">
      <c r="Q1521" s="88"/>
    </row>
    <row r="1522" spans="17:17" x14ac:dyDescent="0.25">
      <c r="Q1522" s="88"/>
    </row>
    <row r="1523" spans="17:17" x14ac:dyDescent="0.25">
      <c r="Q1523" s="88"/>
    </row>
    <row r="1524" spans="17:17" x14ac:dyDescent="0.25">
      <c r="Q1524" s="88"/>
    </row>
    <row r="1525" spans="17:17" x14ac:dyDescent="0.25">
      <c r="Q1525" s="88"/>
    </row>
    <row r="1526" spans="17:17" x14ac:dyDescent="0.25">
      <c r="Q1526" s="88"/>
    </row>
    <row r="1527" spans="17:17" x14ac:dyDescent="0.25">
      <c r="Q1527" s="88"/>
    </row>
    <row r="1528" spans="17:17" x14ac:dyDescent="0.25">
      <c r="Q1528" s="88"/>
    </row>
    <row r="1529" spans="17:17" x14ac:dyDescent="0.25">
      <c r="Q1529" s="88"/>
    </row>
    <row r="1530" spans="17:17" x14ac:dyDescent="0.25">
      <c r="Q1530" s="88"/>
    </row>
    <row r="1531" spans="17:17" x14ac:dyDescent="0.25">
      <c r="Q1531" s="88"/>
    </row>
    <row r="1532" spans="17:17" x14ac:dyDescent="0.25">
      <c r="Q1532" s="88"/>
    </row>
    <row r="1533" spans="17:17" x14ac:dyDescent="0.25">
      <c r="Q1533" s="88"/>
    </row>
    <row r="1534" spans="17:17" x14ac:dyDescent="0.25">
      <c r="Q1534" s="88"/>
    </row>
    <row r="1535" spans="17:17" x14ac:dyDescent="0.25">
      <c r="Q1535" s="88"/>
    </row>
    <row r="1536" spans="17:17" x14ac:dyDescent="0.25">
      <c r="Q1536" s="88"/>
    </row>
    <row r="1537" spans="17:17" x14ac:dyDescent="0.25">
      <c r="Q1537" s="88"/>
    </row>
    <row r="1538" spans="17:17" x14ac:dyDescent="0.25">
      <c r="Q1538" s="88"/>
    </row>
    <row r="1539" spans="17:17" x14ac:dyDescent="0.25">
      <c r="Q1539" s="88"/>
    </row>
    <row r="1540" spans="17:17" x14ac:dyDescent="0.25">
      <c r="Q1540" s="88"/>
    </row>
    <row r="1541" spans="17:17" x14ac:dyDescent="0.25">
      <c r="Q1541" s="88"/>
    </row>
    <row r="1542" spans="17:17" x14ac:dyDescent="0.25">
      <c r="Q1542" s="88"/>
    </row>
    <row r="1543" spans="17:17" x14ac:dyDescent="0.25">
      <c r="Q1543" s="88"/>
    </row>
    <row r="1544" spans="17:17" x14ac:dyDescent="0.25">
      <c r="Q1544" s="88"/>
    </row>
    <row r="1545" spans="17:17" x14ac:dyDescent="0.25">
      <c r="Q1545" s="88"/>
    </row>
    <row r="1546" spans="17:17" x14ac:dyDescent="0.25">
      <c r="Q1546" s="88"/>
    </row>
    <row r="1547" spans="17:17" x14ac:dyDescent="0.25">
      <c r="Q1547" s="88"/>
    </row>
    <row r="1548" spans="17:17" x14ac:dyDescent="0.25">
      <c r="Q1548" s="88"/>
    </row>
    <row r="1549" spans="17:17" x14ac:dyDescent="0.25">
      <c r="Q1549" s="88"/>
    </row>
    <row r="1550" spans="17:17" x14ac:dyDescent="0.25">
      <c r="Q1550" s="88"/>
    </row>
    <row r="1551" spans="17:17" x14ac:dyDescent="0.25">
      <c r="Q1551" s="88"/>
    </row>
    <row r="1552" spans="17:17" x14ac:dyDescent="0.25">
      <c r="Q1552" s="88"/>
    </row>
    <row r="1553" spans="17:17" x14ac:dyDescent="0.25">
      <c r="Q1553" s="88"/>
    </row>
    <row r="1554" spans="17:17" x14ac:dyDescent="0.25">
      <c r="Q1554" s="88"/>
    </row>
    <row r="1555" spans="17:17" x14ac:dyDescent="0.25">
      <c r="Q1555" s="88"/>
    </row>
    <row r="1556" spans="17:17" x14ac:dyDescent="0.25">
      <c r="Q1556" s="88"/>
    </row>
    <row r="1557" spans="17:17" x14ac:dyDescent="0.25">
      <c r="Q1557" s="88"/>
    </row>
    <row r="1558" spans="17:17" x14ac:dyDescent="0.25">
      <c r="Q1558" s="88"/>
    </row>
    <row r="1559" spans="17:17" x14ac:dyDescent="0.25">
      <c r="Q1559" s="88"/>
    </row>
    <row r="1560" spans="17:17" x14ac:dyDescent="0.25">
      <c r="Q1560" s="88"/>
    </row>
    <row r="1561" spans="17:17" x14ac:dyDescent="0.25">
      <c r="Q1561" s="88"/>
    </row>
    <row r="1562" spans="17:17" x14ac:dyDescent="0.25">
      <c r="Q1562" s="88"/>
    </row>
    <row r="1563" spans="17:17" x14ac:dyDescent="0.25">
      <c r="Q1563" s="88"/>
    </row>
    <row r="1564" spans="17:17" x14ac:dyDescent="0.25">
      <c r="Q1564" s="88"/>
    </row>
    <row r="1565" spans="17:17" x14ac:dyDescent="0.25">
      <c r="Q1565" s="88"/>
    </row>
    <row r="1566" spans="17:17" x14ac:dyDescent="0.25">
      <c r="Q1566" s="88"/>
    </row>
    <row r="1567" spans="17:17" x14ac:dyDescent="0.25">
      <c r="Q1567" s="88"/>
    </row>
    <row r="1568" spans="17:17" x14ac:dyDescent="0.25">
      <c r="Q1568" s="88"/>
    </row>
    <row r="1569" spans="17:17" x14ac:dyDescent="0.25">
      <c r="Q1569" s="88"/>
    </row>
    <row r="1570" spans="17:17" x14ac:dyDescent="0.25">
      <c r="Q1570" s="88"/>
    </row>
    <row r="1571" spans="17:17" x14ac:dyDescent="0.25">
      <c r="Q1571" s="88"/>
    </row>
    <row r="1572" spans="17:17" x14ac:dyDescent="0.25">
      <c r="Q1572" s="88"/>
    </row>
    <row r="1573" spans="17:17" x14ac:dyDescent="0.25">
      <c r="Q1573" s="88"/>
    </row>
    <row r="1574" spans="17:17" x14ac:dyDescent="0.25">
      <c r="Q1574" s="88"/>
    </row>
    <row r="1575" spans="17:17" x14ac:dyDescent="0.25">
      <c r="Q1575" s="88"/>
    </row>
    <row r="1576" spans="17:17" x14ac:dyDescent="0.25">
      <c r="Q1576" s="88"/>
    </row>
    <row r="1577" spans="17:17" x14ac:dyDescent="0.25">
      <c r="Q1577" s="88"/>
    </row>
    <row r="1578" spans="17:17" x14ac:dyDescent="0.25">
      <c r="Q1578" s="88"/>
    </row>
    <row r="1579" spans="17:17" x14ac:dyDescent="0.25">
      <c r="Q1579" s="88"/>
    </row>
    <row r="1580" spans="17:17" x14ac:dyDescent="0.25">
      <c r="Q1580" s="88"/>
    </row>
    <row r="1581" spans="17:17" x14ac:dyDescent="0.25">
      <c r="Q1581" s="88"/>
    </row>
    <row r="1582" spans="17:17" x14ac:dyDescent="0.25">
      <c r="Q1582" s="88"/>
    </row>
    <row r="1583" spans="17:17" x14ac:dyDescent="0.25">
      <c r="Q1583" s="88"/>
    </row>
    <row r="1584" spans="17:17" x14ac:dyDescent="0.25">
      <c r="Q1584" s="88"/>
    </row>
    <row r="1585" spans="17:17" x14ac:dyDescent="0.25">
      <c r="Q1585" s="88"/>
    </row>
    <row r="1586" spans="17:17" x14ac:dyDescent="0.25">
      <c r="Q1586" s="88"/>
    </row>
    <row r="1587" spans="17:17" x14ac:dyDescent="0.25">
      <c r="Q1587" s="88"/>
    </row>
    <row r="1588" spans="17:17" x14ac:dyDescent="0.25">
      <c r="Q1588" s="88"/>
    </row>
    <row r="1589" spans="17:17" x14ac:dyDescent="0.25">
      <c r="Q1589" s="88"/>
    </row>
    <row r="1590" spans="17:17" x14ac:dyDescent="0.25">
      <c r="Q1590" s="88"/>
    </row>
    <row r="1591" spans="17:17" x14ac:dyDescent="0.25">
      <c r="Q1591" s="88"/>
    </row>
    <row r="1592" spans="17:17" x14ac:dyDescent="0.25">
      <c r="Q1592" s="88"/>
    </row>
    <row r="1593" spans="17:17" x14ac:dyDescent="0.25">
      <c r="Q1593" s="88"/>
    </row>
    <row r="1594" spans="17:17" x14ac:dyDescent="0.25">
      <c r="Q1594" s="88"/>
    </row>
    <row r="1595" spans="17:17" x14ac:dyDescent="0.25">
      <c r="Q1595" s="88"/>
    </row>
    <row r="1596" spans="17:17" x14ac:dyDescent="0.25">
      <c r="Q1596" s="88"/>
    </row>
    <row r="1597" spans="17:17" x14ac:dyDescent="0.25">
      <c r="Q1597" s="88"/>
    </row>
    <row r="1598" spans="17:17" x14ac:dyDescent="0.25">
      <c r="Q1598" s="88"/>
    </row>
    <row r="1599" spans="17:17" x14ac:dyDescent="0.25">
      <c r="Q1599" s="88"/>
    </row>
    <row r="1600" spans="17:17" x14ac:dyDescent="0.25">
      <c r="Q1600" s="88"/>
    </row>
    <row r="1601" spans="17:17" x14ac:dyDescent="0.25">
      <c r="Q1601" s="88"/>
    </row>
    <row r="1602" spans="17:17" x14ac:dyDescent="0.25">
      <c r="Q1602" s="88"/>
    </row>
    <row r="1603" spans="17:17" x14ac:dyDescent="0.25">
      <c r="Q1603" s="88"/>
    </row>
    <row r="1604" spans="17:17" x14ac:dyDescent="0.25">
      <c r="Q1604" s="88"/>
    </row>
    <row r="1605" spans="17:17" x14ac:dyDescent="0.25">
      <c r="Q1605" s="88"/>
    </row>
    <row r="1606" spans="17:17" x14ac:dyDescent="0.25">
      <c r="Q1606" s="88"/>
    </row>
    <row r="1607" spans="17:17" x14ac:dyDescent="0.25">
      <c r="Q1607" s="88"/>
    </row>
    <row r="1608" spans="17:17" x14ac:dyDescent="0.25">
      <c r="Q1608" s="88"/>
    </row>
    <row r="1609" spans="17:17" x14ac:dyDescent="0.25">
      <c r="Q1609" s="88"/>
    </row>
    <row r="1610" spans="17:17" x14ac:dyDescent="0.25">
      <c r="Q1610" s="88"/>
    </row>
    <row r="1611" spans="17:17" x14ac:dyDescent="0.25">
      <c r="Q1611" s="88"/>
    </row>
    <row r="1612" spans="17:17" x14ac:dyDescent="0.25">
      <c r="Q1612" s="88"/>
    </row>
    <row r="1613" spans="17:17" x14ac:dyDescent="0.25">
      <c r="Q1613" s="88"/>
    </row>
    <row r="1614" spans="17:17" x14ac:dyDescent="0.25">
      <c r="Q1614" s="88"/>
    </row>
    <row r="1615" spans="17:17" x14ac:dyDescent="0.25">
      <c r="Q1615" s="88"/>
    </row>
    <row r="1616" spans="17:17" x14ac:dyDescent="0.25">
      <c r="Q1616" s="88"/>
    </row>
    <row r="1617" spans="17:17" x14ac:dyDescent="0.25">
      <c r="Q1617" s="88"/>
    </row>
    <row r="1618" spans="17:17" x14ac:dyDescent="0.25">
      <c r="Q1618" s="88"/>
    </row>
    <row r="1619" spans="17:17" x14ac:dyDescent="0.25">
      <c r="Q1619" s="88"/>
    </row>
    <row r="1620" spans="17:17" x14ac:dyDescent="0.25">
      <c r="Q1620" s="88"/>
    </row>
    <row r="1621" spans="17:17" x14ac:dyDescent="0.25">
      <c r="Q1621" s="88"/>
    </row>
    <row r="1622" spans="17:17" x14ac:dyDescent="0.25">
      <c r="Q1622" s="88"/>
    </row>
    <row r="1623" spans="17:17" x14ac:dyDescent="0.25">
      <c r="Q1623" s="88"/>
    </row>
    <row r="1624" spans="17:17" x14ac:dyDescent="0.25">
      <c r="Q1624" s="88"/>
    </row>
    <row r="1625" spans="17:17" x14ac:dyDescent="0.25">
      <c r="Q1625" s="88"/>
    </row>
    <row r="1626" spans="17:17" x14ac:dyDescent="0.25">
      <c r="Q1626" s="88"/>
    </row>
    <row r="1627" spans="17:17" x14ac:dyDescent="0.25">
      <c r="Q1627" s="88"/>
    </row>
    <row r="1628" spans="17:17" x14ac:dyDescent="0.25">
      <c r="Q1628" s="88"/>
    </row>
    <row r="1629" spans="17:17" x14ac:dyDescent="0.25">
      <c r="Q1629" s="88"/>
    </row>
    <row r="1630" spans="17:17" x14ac:dyDescent="0.25">
      <c r="Q1630" s="88"/>
    </row>
    <row r="1631" spans="17:17" x14ac:dyDescent="0.25">
      <c r="Q1631" s="88"/>
    </row>
    <row r="1632" spans="17:17" x14ac:dyDescent="0.25">
      <c r="Q1632" s="88"/>
    </row>
    <row r="1633" spans="17:17" x14ac:dyDescent="0.25">
      <c r="Q1633" s="88"/>
    </row>
    <row r="1634" spans="17:17" x14ac:dyDescent="0.25">
      <c r="Q1634" s="88"/>
    </row>
    <row r="1635" spans="17:17" x14ac:dyDescent="0.25">
      <c r="Q1635" s="88"/>
    </row>
    <row r="1636" spans="17:17" x14ac:dyDescent="0.25">
      <c r="Q1636" s="88"/>
    </row>
    <row r="1637" spans="17:17" x14ac:dyDescent="0.25">
      <c r="Q1637" s="88"/>
    </row>
    <row r="1638" spans="17:17" x14ac:dyDescent="0.25">
      <c r="Q1638" s="88"/>
    </row>
    <row r="1639" spans="17:17" x14ac:dyDescent="0.25">
      <c r="Q1639" s="88"/>
    </row>
    <row r="1640" spans="17:17" x14ac:dyDescent="0.25">
      <c r="Q1640" s="88"/>
    </row>
    <row r="1641" spans="17:17" x14ac:dyDescent="0.25">
      <c r="Q1641" s="88"/>
    </row>
    <row r="1642" spans="17:17" x14ac:dyDescent="0.25">
      <c r="Q1642" s="88"/>
    </row>
    <row r="1643" spans="17:17" x14ac:dyDescent="0.25">
      <c r="Q1643" s="88"/>
    </row>
    <row r="1644" spans="17:17" x14ac:dyDescent="0.25">
      <c r="Q1644" s="88"/>
    </row>
    <row r="1645" spans="17:17" x14ac:dyDescent="0.25">
      <c r="Q1645" s="88"/>
    </row>
    <row r="1646" spans="17:17" x14ac:dyDescent="0.25">
      <c r="Q1646" s="88"/>
    </row>
    <row r="1647" spans="17:17" x14ac:dyDescent="0.25">
      <c r="Q1647" s="88"/>
    </row>
    <row r="1648" spans="17:17" x14ac:dyDescent="0.25">
      <c r="Q1648" s="88"/>
    </row>
    <row r="1649" spans="17:17" x14ac:dyDescent="0.25">
      <c r="Q1649" s="88"/>
    </row>
    <row r="1650" spans="17:17" x14ac:dyDescent="0.25">
      <c r="Q1650" s="88"/>
    </row>
    <row r="1651" spans="17:17" x14ac:dyDescent="0.25">
      <c r="Q1651" s="88"/>
    </row>
    <row r="1652" spans="17:17" x14ac:dyDescent="0.25">
      <c r="Q1652" s="88"/>
    </row>
    <row r="1653" spans="17:17" x14ac:dyDescent="0.25">
      <c r="Q1653" s="88"/>
    </row>
    <row r="1654" spans="17:17" x14ac:dyDescent="0.25">
      <c r="Q1654" s="88"/>
    </row>
    <row r="1655" spans="17:17" x14ac:dyDescent="0.25">
      <c r="Q1655" s="88"/>
    </row>
    <row r="1656" spans="17:17" x14ac:dyDescent="0.25">
      <c r="Q1656" s="88"/>
    </row>
    <row r="1657" spans="17:17" x14ac:dyDescent="0.25">
      <c r="Q1657" s="88"/>
    </row>
    <row r="1658" spans="17:17" x14ac:dyDescent="0.25">
      <c r="Q1658" s="88"/>
    </row>
    <row r="1659" spans="17:17" x14ac:dyDescent="0.25">
      <c r="Q1659" s="88"/>
    </row>
    <row r="1660" spans="17:17" x14ac:dyDescent="0.25">
      <c r="Q1660" s="88"/>
    </row>
    <row r="1661" spans="17:17" x14ac:dyDescent="0.25">
      <c r="Q1661" s="88"/>
    </row>
    <row r="1662" spans="17:17" x14ac:dyDescent="0.25">
      <c r="Q1662" s="88"/>
    </row>
    <row r="1663" spans="17:17" x14ac:dyDescent="0.25">
      <c r="Q1663" s="88"/>
    </row>
    <row r="1664" spans="17:17" x14ac:dyDescent="0.25">
      <c r="Q1664" s="88"/>
    </row>
    <row r="1665" spans="17:17" x14ac:dyDescent="0.25">
      <c r="Q1665" s="88"/>
    </row>
    <row r="1666" spans="17:17" x14ac:dyDescent="0.25">
      <c r="Q1666" s="88"/>
    </row>
    <row r="1667" spans="17:17" x14ac:dyDescent="0.25">
      <c r="Q1667" s="88"/>
    </row>
    <row r="1668" spans="17:17" x14ac:dyDescent="0.25">
      <c r="Q1668" s="88"/>
    </row>
    <row r="1669" spans="17:17" x14ac:dyDescent="0.25">
      <c r="Q1669" s="88"/>
    </row>
    <row r="1670" spans="17:17" x14ac:dyDescent="0.25">
      <c r="Q1670" s="88"/>
    </row>
    <row r="1671" spans="17:17" x14ac:dyDescent="0.25">
      <c r="Q1671" s="88"/>
    </row>
    <row r="1672" spans="17:17" x14ac:dyDescent="0.25">
      <c r="Q1672" s="88"/>
    </row>
    <row r="1673" spans="17:17" x14ac:dyDescent="0.25">
      <c r="Q1673" s="88"/>
    </row>
    <row r="1674" spans="17:17" x14ac:dyDescent="0.25">
      <c r="Q1674" s="88"/>
    </row>
    <row r="1675" spans="17:17" x14ac:dyDescent="0.25">
      <c r="Q1675" s="88"/>
    </row>
    <row r="1676" spans="17:17" x14ac:dyDescent="0.25">
      <c r="Q1676" s="88"/>
    </row>
    <row r="1677" spans="17:17" x14ac:dyDescent="0.25">
      <c r="Q1677" s="88"/>
    </row>
    <row r="1678" spans="17:17" x14ac:dyDescent="0.25">
      <c r="Q1678" s="88"/>
    </row>
    <row r="1679" spans="17:17" x14ac:dyDescent="0.25">
      <c r="Q1679" s="88"/>
    </row>
    <row r="1680" spans="17:17" x14ac:dyDescent="0.25">
      <c r="Q1680" s="88"/>
    </row>
    <row r="1681" spans="17:17" x14ac:dyDescent="0.25">
      <c r="Q1681" s="88"/>
    </row>
    <row r="1682" spans="17:17" x14ac:dyDescent="0.25">
      <c r="Q1682" s="88"/>
    </row>
    <row r="1683" spans="17:17" x14ac:dyDescent="0.25">
      <c r="Q1683" s="88"/>
    </row>
    <row r="1684" spans="17:17" x14ac:dyDescent="0.25">
      <c r="Q1684" s="88"/>
    </row>
    <row r="1685" spans="17:17" x14ac:dyDescent="0.25">
      <c r="Q1685" s="88"/>
    </row>
    <row r="1686" spans="17:17" x14ac:dyDescent="0.25">
      <c r="Q1686" s="88"/>
    </row>
    <row r="1687" spans="17:17" x14ac:dyDescent="0.25">
      <c r="Q1687" s="88"/>
    </row>
    <row r="1688" spans="17:17" x14ac:dyDescent="0.25">
      <c r="Q1688" s="88"/>
    </row>
    <row r="1689" spans="17:17" x14ac:dyDescent="0.25">
      <c r="Q1689" s="88"/>
    </row>
    <row r="1690" spans="17:17" x14ac:dyDescent="0.25">
      <c r="Q1690" s="88"/>
    </row>
    <row r="1691" spans="17:17" x14ac:dyDescent="0.25">
      <c r="Q1691" s="88"/>
    </row>
    <row r="1692" spans="17:17" x14ac:dyDescent="0.25">
      <c r="Q1692" s="88"/>
    </row>
    <row r="1693" spans="17:17" x14ac:dyDescent="0.25">
      <c r="Q1693" s="88"/>
    </row>
    <row r="1694" spans="17:17" x14ac:dyDescent="0.25">
      <c r="Q1694" s="88"/>
    </row>
    <row r="1695" spans="17:17" x14ac:dyDescent="0.25">
      <c r="Q1695" s="88"/>
    </row>
    <row r="1696" spans="17:17" x14ac:dyDescent="0.25">
      <c r="Q1696" s="88"/>
    </row>
    <row r="1697" spans="17:17" x14ac:dyDescent="0.25">
      <c r="Q1697" s="88"/>
    </row>
    <row r="1698" spans="17:17" x14ac:dyDescent="0.25">
      <c r="Q1698" s="88"/>
    </row>
    <row r="1699" spans="17:17" x14ac:dyDescent="0.25">
      <c r="Q1699" s="88"/>
    </row>
    <row r="1700" spans="17:17" x14ac:dyDescent="0.25">
      <c r="Q1700" s="88"/>
    </row>
    <row r="1701" spans="17:17" x14ac:dyDescent="0.25">
      <c r="Q1701" s="88"/>
    </row>
    <row r="1702" spans="17:17" x14ac:dyDescent="0.25">
      <c r="Q1702" s="88"/>
    </row>
    <row r="1703" spans="17:17" x14ac:dyDescent="0.25">
      <c r="Q1703" s="88"/>
    </row>
    <row r="1704" spans="17:17" x14ac:dyDescent="0.25">
      <c r="Q1704" s="88"/>
    </row>
    <row r="1705" spans="17:17" x14ac:dyDescent="0.25">
      <c r="Q1705" s="88"/>
    </row>
    <row r="1706" spans="17:17" x14ac:dyDescent="0.25">
      <c r="Q1706" s="88"/>
    </row>
    <row r="1707" spans="17:17" x14ac:dyDescent="0.25">
      <c r="Q1707" s="88"/>
    </row>
    <row r="1708" spans="17:17" x14ac:dyDescent="0.25">
      <c r="Q1708" s="88"/>
    </row>
    <row r="1709" spans="17:17" x14ac:dyDescent="0.25">
      <c r="Q1709" s="88"/>
    </row>
    <row r="1710" spans="17:17" x14ac:dyDescent="0.25">
      <c r="Q1710" s="88"/>
    </row>
    <row r="1711" spans="17:17" x14ac:dyDescent="0.25">
      <c r="Q1711" s="88"/>
    </row>
    <row r="1712" spans="17:17" x14ac:dyDescent="0.25">
      <c r="Q1712" s="88"/>
    </row>
    <row r="1713" spans="17:17" x14ac:dyDescent="0.25">
      <c r="Q1713" s="88"/>
    </row>
    <row r="1714" spans="17:17" x14ac:dyDescent="0.25">
      <c r="Q1714" s="88"/>
    </row>
    <row r="1715" spans="17:17" x14ac:dyDescent="0.25">
      <c r="Q1715" s="88"/>
    </row>
    <row r="1716" spans="17:17" x14ac:dyDescent="0.25">
      <c r="Q1716" s="88"/>
    </row>
    <row r="1717" spans="17:17" x14ac:dyDescent="0.25">
      <c r="Q1717" s="88"/>
    </row>
    <row r="1718" spans="17:17" x14ac:dyDescent="0.25">
      <c r="Q1718" s="88"/>
    </row>
    <row r="1719" spans="17:17" x14ac:dyDescent="0.25">
      <c r="Q1719" s="88"/>
    </row>
    <row r="1720" spans="17:17" x14ac:dyDescent="0.25">
      <c r="Q1720" s="88"/>
    </row>
    <row r="1721" spans="17:17" x14ac:dyDescent="0.25">
      <c r="Q1721" s="88"/>
    </row>
    <row r="1722" spans="17:17" x14ac:dyDescent="0.25">
      <c r="Q1722" s="88"/>
    </row>
    <row r="1723" spans="17:17" x14ac:dyDescent="0.25">
      <c r="Q1723" s="88"/>
    </row>
    <row r="1724" spans="17:17" x14ac:dyDescent="0.25">
      <c r="Q1724" s="88"/>
    </row>
    <row r="1725" spans="17:17" x14ac:dyDescent="0.25">
      <c r="Q1725" s="88"/>
    </row>
    <row r="1726" spans="17:17" x14ac:dyDescent="0.25">
      <c r="Q1726" s="88"/>
    </row>
    <row r="1727" spans="17:17" x14ac:dyDescent="0.25">
      <c r="Q1727" s="88"/>
    </row>
    <row r="1728" spans="17:17" x14ac:dyDescent="0.25">
      <c r="Q1728" s="88"/>
    </row>
    <row r="1729" spans="17:17" x14ac:dyDescent="0.25">
      <c r="Q1729" s="88"/>
    </row>
    <row r="1730" spans="17:17" x14ac:dyDescent="0.25">
      <c r="Q1730" s="88"/>
    </row>
    <row r="1731" spans="17:17" x14ac:dyDescent="0.25">
      <c r="Q1731" s="88"/>
    </row>
    <row r="1732" spans="17:17" x14ac:dyDescent="0.25">
      <c r="Q1732" s="88"/>
    </row>
    <row r="1733" spans="17:17" x14ac:dyDescent="0.25">
      <c r="Q1733" s="88"/>
    </row>
    <row r="1734" spans="17:17" x14ac:dyDescent="0.25">
      <c r="Q1734" s="88"/>
    </row>
    <row r="1735" spans="17:17" x14ac:dyDescent="0.25">
      <c r="Q1735" s="88"/>
    </row>
    <row r="1736" spans="17:17" x14ac:dyDescent="0.25">
      <c r="Q1736" s="88"/>
    </row>
    <row r="1737" spans="17:17" x14ac:dyDescent="0.25">
      <c r="Q1737" s="88"/>
    </row>
    <row r="1738" spans="17:17" x14ac:dyDescent="0.25">
      <c r="Q1738" s="88"/>
    </row>
    <row r="1739" spans="17:17" x14ac:dyDescent="0.25">
      <c r="Q1739" s="88"/>
    </row>
    <row r="1740" spans="17:17" x14ac:dyDescent="0.25">
      <c r="Q1740" s="88"/>
    </row>
    <row r="1741" spans="17:17" x14ac:dyDescent="0.25">
      <c r="Q1741" s="88"/>
    </row>
    <row r="1742" spans="17:17" x14ac:dyDescent="0.25">
      <c r="Q1742" s="88"/>
    </row>
    <row r="1743" spans="17:17" x14ac:dyDescent="0.25">
      <c r="Q1743" s="88"/>
    </row>
    <row r="1744" spans="17:17" x14ac:dyDescent="0.25">
      <c r="Q1744" s="88"/>
    </row>
    <row r="1745" spans="17:17" x14ac:dyDescent="0.25">
      <c r="Q1745" s="88"/>
    </row>
    <row r="1746" spans="17:17" x14ac:dyDescent="0.25">
      <c r="Q1746" s="88"/>
    </row>
    <row r="1747" spans="17:17" x14ac:dyDescent="0.25">
      <c r="Q1747" s="88"/>
    </row>
    <row r="1748" spans="17:17" x14ac:dyDescent="0.25">
      <c r="Q1748" s="88"/>
    </row>
    <row r="1749" spans="17:17" x14ac:dyDescent="0.25">
      <c r="Q1749" s="88"/>
    </row>
    <row r="1750" spans="17:17" x14ac:dyDescent="0.25">
      <c r="Q1750" s="88"/>
    </row>
    <row r="1751" spans="17:17" x14ac:dyDescent="0.25">
      <c r="Q1751" s="88"/>
    </row>
    <row r="1752" spans="17:17" x14ac:dyDescent="0.25">
      <c r="Q1752" s="88"/>
    </row>
    <row r="1753" spans="17:17" x14ac:dyDescent="0.25">
      <c r="Q1753" s="88"/>
    </row>
    <row r="1754" spans="17:17" x14ac:dyDescent="0.25">
      <c r="Q1754" s="88"/>
    </row>
    <row r="1755" spans="17:17" x14ac:dyDescent="0.25">
      <c r="Q1755" s="88"/>
    </row>
    <row r="1756" spans="17:17" x14ac:dyDescent="0.25">
      <c r="Q1756" s="88"/>
    </row>
    <row r="1757" spans="17:17" x14ac:dyDescent="0.25">
      <c r="Q1757" s="88"/>
    </row>
    <row r="1758" spans="17:17" x14ac:dyDescent="0.25">
      <c r="Q1758" s="88"/>
    </row>
    <row r="1759" spans="17:17" x14ac:dyDescent="0.25">
      <c r="Q1759" s="88"/>
    </row>
    <row r="1760" spans="17:17" x14ac:dyDescent="0.25">
      <c r="Q1760" s="88"/>
    </row>
    <row r="1761" spans="17:17" x14ac:dyDescent="0.25">
      <c r="Q1761" s="88"/>
    </row>
    <row r="1762" spans="17:17" x14ac:dyDescent="0.25">
      <c r="Q1762" s="88"/>
    </row>
    <row r="1763" spans="17:17" x14ac:dyDescent="0.25">
      <c r="Q1763" s="88"/>
    </row>
    <row r="1764" spans="17:17" x14ac:dyDescent="0.25">
      <c r="Q1764" s="88"/>
    </row>
    <row r="1765" spans="17:17" x14ac:dyDescent="0.25">
      <c r="Q1765" s="88"/>
    </row>
    <row r="1766" spans="17:17" x14ac:dyDescent="0.25">
      <c r="Q1766" s="88"/>
    </row>
    <row r="1767" spans="17:17" x14ac:dyDescent="0.25">
      <c r="Q1767" s="88"/>
    </row>
    <row r="1768" spans="17:17" x14ac:dyDescent="0.25">
      <c r="Q1768" s="88"/>
    </row>
    <row r="1769" spans="17:17" x14ac:dyDescent="0.25">
      <c r="Q1769" s="88"/>
    </row>
    <row r="1770" spans="17:17" x14ac:dyDescent="0.25">
      <c r="Q1770" s="88"/>
    </row>
    <row r="1771" spans="17:17" x14ac:dyDescent="0.25">
      <c r="Q1771" s="88"/>
    </row>
    <row r="1772" spans="17:17" x14ac:dyDescent="0.25">
      <c r="Q1772" s="88"/>
    </row>
    <row r="1773" spans="17:17" x14ac:dyDescent="0.25">
      <c r="Q1773" s="88"/>
    </row>
    <row r="1774" spans="17:17" x14ac:dyDescent="0.25">
      <c r="Q1774" s="88"/>
    </row>
    <row r="1775" spans="17:17" x14ac:dyDescent="0.25">
      <c r="Q1775" s="88"/>
    </row>
    <row r="1776" spans="17:17" x14ac:dyDescent="0.25">
      <c r="Q1776" s="88"/>
    </row>
    <row r="1777" spans="17:17" x14ac:dyDescent="0.25">
      <c r="Q1777" s="88"/>
    </row>
    <row r="1778" spans="17:17" x14ac:dyDescent="0.25">
      <c r="Q1778" s="88"/>
    </row>
    <row r="1779" spans="17:17" x14ac:dyDescent="0.25">
      <c r="Q1779" s="88"/>
    </row>
    <row r="1780" spans="17:17" x14ac:dyDescent="0.25">
      <c r="Q1780" s="88"/>
    </row>
    <row r="1781" spans="17:17" x14ac:dyDescent="0.25">
      <c r="Q1781" s="88"/>
    </row>
    <row r="1782" spans="17:17" x14ac:dyDescent="0.25">
      <c r="Q1782" s="88"/>
    </row>
    <row r="1783" spans="17:17" x14ac:dyDescent="0.25">
      <c r="Q1783" s="88"/>
    </row>
    <row r="1784" spans="17:17" x14ac:dyDescent="0.25">
      <c r="Q1784" s="88"/>
    </row>
    <row r="1785" spans="17:17" x14ac:dyDescent="0.25">
      <c r="Q1785" s="88"/>
    </row>
    <row r="1786" spans="17:17" x14ac:dyDescent="0.25">
      <c r="Q1786" s="88"/>
    </row>
    <row r="1787" spans="17:17" x14ac:dyDescent="0.25">
      <c r="Q1787" s="88"/>
    </row>
    <row r="1788" spans="17:17" x14ac:dyDescent="0.25">
      <c r="Q1788" s="88"/>
    </row>
    <row r="1789" spans="17:17" x14ac:dyDescent="0.25">
      <c r="Q1789" s="88"/>
    </row>
    <row r="1790" spans="17:17" x14ac:dyDescent="0.25">
      <c r="Q1790" s="88"/>
    </row>
    <row r="1791" spans="17:17" x14ac:dyDescent="0.25">
      <c r="Q1791" s="88"/>
    </row>
    <row r="1792" spans="17:17" x14ac:dyDescent="0.25">
      <c r="Q1792" s="88"/>
    </row>
    <row r="1793" spans="17:17" x14ac:dyDescent="0.25">
      <c r="Q1793" s="88"/>
    </row>
    <row r="1794" spans="17:17" x14ac:dyDescent="0.25">
      <c r="Q1794" s="88"/>
    </row>
    <row r="1795" spans="17:17" x14ac:dyDescent="0.25">
      <c r="Q1795" s="88"/>
    </row>
    <row r="1796" spans="17:17" x14ac:dyDescent="0.25">
      <c r="Q1796" s="88"/>
    </row>
    <row r="1797" spans="17:17" x14ac:dyDescent="0.25">
      <c r="Q1797" s="88"/>
    </row>
    <row r="1798" spans="17:17" x14ac:dyDescent="0.25">
      <c r="Q1798" s="88"/>
    </row>
    <row r="1799" spans="17:17" x14ac:dyDescent="0.25">
      <c r="Q1799" s="88"/>
    </row>
    <row r="1800" spans="17:17" x14ac:dyDescent="0.25">
      <c r="Q1800" s="88"/>
    </row>
    <row r="1801" spans="17:17" x14ac:dyDescent="0.25">
      <c r="Q1801" s="88"/>
    </row>
    <row r="1802" spans="17:17" x14ac:dyDescent="0.25">
      <c r="Q1802" s="88"/>
    </row>
    <row r="1803" spans="17:17" x14ac:dyDescent="0.25">
      <c r="Q1803" s="88"/>
    </row>
    <row r="1804" spans="17:17" x14ac:dyDescent="0.25">
      <c r="Q1804" s="88"/>
    </row>
    <row r="1805" spans="17:17" x14ac:dyDescent="0.25">
      <c r="Q1805" s="88"/>
    </row>
    <row r="1806" spans="17:17" x14ac:dyDescent="0.25">
      <c r="Q1806" s="88"/>
    </row>
    <row r="1807" spans="17:17" x14ac:dyDescent="0.25">
      <c r="Q1807" s="88"/>
    </row>
    <row r="1808" spans="17:17" x14ac:dyDescent="0.25">
      <c r="Q1808" s="88"/>
    </row>
    <row r="1809" spans="17:17" x14ac:dyDescent="0.25">
      <c r="Q1809" s="88"/>
    </row>
    <row r="1810" spans="17:17" x14ac:dyDescent="0.25">
      <c r="Q1810" s="88"/>
    </row>
    <row r="1811" spans="17:17" x14ac:dyDescent="0.25">
      <c r="Q1811" s="88"/>
    </row>
    <row r="1812" spans="17:17" x14ac:dyDescent="0.25">
      <c r="Q1812" s="88"/>
    </row>
    <row r="1813" spans="17:17" x14ac:dyDescent="0.25">
      <c r="Q1813" s="88"/>
    </row>
    <row r="1814" spans="17:17" x14ac:dyDescent="0.25">
      <c r="Q1814" s="88"/>
    </row>
    <row r="1815" spans="17:17" x14ac:dyDescent="0.25">
      <c r="Q1815" s="88"/>
    </row>
    <row r="1816" spans="17:17" x14ac:dyDescent="0.25">
      <c r="Q1816" s="88"/>
    </row>
    <row r="1817" spans="17:17" x14ac:dyDescent="0.25">
      <c r="Q1817" s="88"/>
    </row>
    <row r="1818" spans="17:17" x14ac:dyDescent="0.25">
      <c r="Q1818" s="88"/>
    </row>
    <row r="1819" spans="17:17" x14ac:dyDescent="0.25">
      <c r="Q1819" s="88"/>
    </row>
    <row r="1820" spans="17:17" x14ac:dyDescent="0.25">
      <c r="Q1820" s="88"/>
    </row>
    <row r="1821" spans="17:17" x14ac:dyDescent="0.25">
      <c r="Q1821" s="88"/>
    </row>
    <row r="1822" spans="17:17" x14ac:dyDescent="0.25">
      <c r="Q1822" s="88"/>
    </row>
    <row r="1823" spans="17:17" x14ac:dyDescent="0.25">
      <c r="Q1823" s="88"/>
    </row>
    <row r="1824" spans="17:17" x14ac:dyDescent="0.25">
      <c r="Q1824" s="88"/>
    </row>
    <row r="1825" spans="17:17" x14ac:dyDescent="0.25">
      <c r="Q1825" s="88"/>
    </row>
    <row r="1826" spans="17:17" x14ac:dyDescent="0.25">
      <c r="Q1826" s="88"/>
    </row>
    <row r="1827" spans="17:17" x14ac:dyDescent="0.25">
      <c r="Q1827" s="88"/>
    </row>
    <row r="1828" spans="17:17" x14ac:dyDescent="0.25">
      <c r="Q1828" s="88"/>
    </row>
    <row r="1829" spans="17:17" x14ac:dyDescent="0.25">
      <c r="Q1829" s="88"/>
    </row>
    <row r="1830" spans="17:17" x14ac:dyDescent="0.25">
      <c r="Q1830" s="88"/>
    </row>
    <row r="1831" spans="17:17" x14ac:dyDescent="0.25">
      <c r="Q1831" s="88"/>
    </row>
    <row r="1832" spans="17:17" x14ac:dyDescent="0.25">
      <c r="Q1832" s="88"/>
    </row>
    <row r="1833" spans="17:17" x14ac:dyDescent="0.25">
      <c r="Q1833" s="88"/>
    </row>
    <row r="1834" spans="17:17" x14ac:dyDescent="0.25">
      <c r="Q1834" s="88"/>
    </row>
    <row r="1835" spans="17:17" x14ac:dyDescent="0.25">
      <c r="Q1835" s="88"/>
    </row>
    <row r="1836" spans="17:17" x14ac:dyDescent="0.25">
      <c r="Q1836" s="88"/>
    </row>
    <row r="1837" spans="17:17" x14ac:dyDescent="0.25">
      <c r="Q1837" s="88"/>
    </row>
    <row r="1838" spans="17:17" x14ac:dyDescent="0.25">
      <c r="Q1838" s="88"/>
    </row>
    <row r="1839" spans="17:17" x14ac:dyDescent="0.25">
      <c r="Q1839" s="88"/>
    </row>
    <row r="1840" spans="17:17" x14ac:dyDescent="0.25">
      <c r="Q1840" s="88"/>
    </row>
    <row r="1841" spans="17:17" x14ac:dyDescent="0.25">
      <c r="Q1841" s="88"/>
    </row>
    <row r="1842" spans="17:17" x14ac:dyDescent="0.25">
      <c r="Q1842" s="88"/>
    </row>
    <row r="1843" spans="17:17" x14ac:dyDescent="0.25">
      <c r="Q1843" s="88"/>
    </row>
    <row r="1844" spans="17:17" x14ac:dyDescent="0.25">
      <c r="Q1844" s="88"/>
    </row>
    <row r="1845" spans="17:17" x14ac:dyDescent="0.25">
      <c r="Q1845" s="88"/>
    </row>
    <row r="1846" spans="17:17" x14ac:dyDescent="0.25">
      <c r="Q1846" s="88"/>
    </row>
    <row r="1847" spans="17:17" x14ac:dyDescent="0.25">
      <c r="Q1847" s="88"/>
    </row>
    <row r="1848" spans="17:17" x14ac:dyDescent="0.25">
      <c r="Q1848" s="88"/>
    </row>
    <row r="1849" spans="17:17" x14ac:dyDescent="0.25">
      <c r="Q1849" s="88"/>
    </row>
    <row r="1850" spans="17:17" x14ac:dyDescent="0.25">
      <c r="Q1850" s="88"/>
    </row>
    <row r="1851" spans="17:17" x14ac:dyDescent="0.25">
      <c r="Q1851" s="88"/>
    </row>
    <row r="1852" spans="17:17" x14ac:dyDescent="0.25">
      <c r="Q1852" s="88"/>
    </row>
    <row r="1853" spans="17:17" x14ac:dyDescent="0.25">
      <c r="Q1853" s="88"/>
    </row>
    <row r="1854" spans="17:17" x14ac:dyDescent="0.25">
      <c r="Q1854" s="88"/>
    </row>
    <row r="1855" spans="17:17" x14ac:dyDescent="0.25">
      <c r="Q1855" s="88"/>
    </row>
    <row r="1856" spans="17:17" x14ac:dyDescent="0.25">
      <c r="Q1856" s="88"/>
    </row>
    <row r="1857" spans="17:17" x14ac:dyDescent="0.25">
      <c r="Q1857" s="88"/>
    </row>
    <row r="1858" spans="17:17" x14ac:dyDescent="0.25">
      <c r="Q1858" s="88"/>
    </row>
    <row r="1859" spans="17:17" x14ac:dyDescent="0.25">
      <c r="Q1859" s="88"/>
    </row>
    <row r="1860" spans="17:17" x14ac:dyDescent="0.25">
      <c r="Q1860" s="88"/>
    </row>
    <row r="1861" spans="17:17" x14ac:dyDescent="0.25">
      <c r="Q1861" s="88"/>
    </row>
    <row r="1862" spans="17:17" x14ac:dyDescent="0.25">
      <c r="Q1862" s="88"/>
    </row>
    <row r="1863" spans="17:17" x14ac:dyDescent="0.25">
      <c r="Q1863" s="88"/>
    </row>
    <row r="1864" spans="17:17" x14ac:dyDescent="0.25">
      <c r="Q1864" s="88"/>
    </row>
    <row r="1865" spans="17:17" x14ac:dyDescent="0.25">
      <c r="Q1865" s="88"/>
    </row>
    <row r="1866" spans="17:17" x14ac:dyDescent="0.25">
      <c r="Q1866" s="88"/>
    </row>
    <row r="1867" spans="17:17" x14ac:dyDescent="0.25">
      <c r="Q1867" s="88"/>
    </row>
    <row r="1868" spans="17:17" x14ac:dyDescent="0.25">
      <c r="Q1868" s="88"/>
    </row>
    <row r="1869" spans="17:17" x14ac:dyDescent="0.25">
      <c r="Q1869" s="88"/>
    </row>
    <row r="1870" spans="17:17" x14ac:dyDescent="0.25">
      <c r="Q1870" s="88"/>
    </row>
    <row r="1871" spans="17:17" x14ac:dyDescent="0.25">
      <c r="Q1871" s="88"/>
    </row>
    <row r="1872" spans="17:17" x14ac:dyDescent="0.25">
      <c r="Q1872" s="88"/>
    </row>
    <row r="1873" spans="17:17" x14ac:dyDescent="0.25">
      <c r="Q1873" s="88"/>
    </row>
    <row r="1874" spans="17:17" x14ac:dyDescent="0.25">
      <c r="Q1874" s="88"/>
    </row>
    <row r="1875" spans="17:17" x14ac:dyDescent="0.25">
      <c r="Q1875" s="88"/>
    </row>
    <row r="1876" spans="17:17" x14ac:dyDescent="0.25">
      <c r="Q1876" s="88"/>
    </row>
    <row r="1877" spans="17:17" x14ac:dyDescent="0.25">
      <c r="Q1877" s="88"/>
    </row>
    <row r="1878" spans="17:17" x14ac:dyDescent="0.25">
      <c r="Q1878" s="88"/>
    </row>
    <row r="1879" spans="17:17" x14ac:dyDescent="0.25">
      <c r="Q1879" s="88"/>
    </row>
    <row r="1880" spans="17:17" x14ac:dyDescent="0.25">
      <c r="Q1880" s="88"/>
    </row>
    <row r="1881" spans="17:17" x14ac:dyDescent="0.25">
      <c r="Q1881" s="88"/>
    </row>
    <row r="1882" spans="17:17" x14ac:dyDescent="0.25">
      <c r="Q1882" s="88"/>
    </row>
    <row r="1883" spans="17:17" x14ac:dyDescent="0.25">
      <c r="Q1883" s="88"/>
    </row>
    <row r="1884" spans="17:17" x14ac:dyDescent="0.25">
      <c r="Q1884" s="88"/>
    </row>
    <row r="1885" spans="17:17" x14ac:dyDescent="0.25">
      <c r="Q1885" s="88"/>
    </row>
    <row r="1886" spans="17:17" x14ac:dyDescent="0.25">
      <c r="Q1886" s="88"/>
    </row>
    <row r="1887" spans="17:17" x14ac:dyDescent="0.25">
      <c r="Q1887" s="88"/>
    </row>
    <row r="1888" spans="17:17" x14ac:dyDescent="0.25">
      <c r="Q1888" s="88"/>
    </row>
    <row r="1889" spans="17:17" x14ac:dyDescent="0.25">
      <c r="Q1889" s="88"/>
    </row>
    <row r="1890" spans="17:17" x14ac:dyDescent="0.25">
      <c r="Q1890" s="88"/>
    </row>
    <row r="1891" spans="17:17" x14ac:dyDescent="0.25">
      <c r="Q1891" s="88"/>
    </row>
    <row r="1892" spans="17:17" x14ac:dyDescent="0.25">
      <c r="Q1892" s="88"/>
    </row>
    <row r="1893" spans="17:17" x14ac:dyDescent="0.25">
      <c r="Q1893" s="88"/>
    </row>
    <row r="1894" spans="17:17" x14ac:dyDescent="0.25">
      <c r="Q1894" s="88"/>
    </row>
    <row r="1895" spans="17:17" x14ac:dyDescent="0.25">
      <c r="Q1895" s="88"/>
    </row>
    <row r="1896" spans="17:17" x14ac:dyDescent="0.25">
      <c r="Q1896" s="88"/>
    </row>
    <row r="1897" spans="17:17" x14ac:dyDescent="0.25">
      <c r="Q1897" s="88"/>
    </row>
    <row r="1898" spans="17:17" x14ac:dyDescent="0.25">
      <c r="Q1898" s="88"/>
    </row>
    <row r="1899" spans="17:17" x14ac:dyDescent="0.25">
      <c r="Q1899" s="88"/>
    </row>
    <row r="1900" spans="17:17" x14ac:dyDescent="0.25">
      <c r="Q1900" s="88"/>
    </row>
    <row r="1901" spans="17:17" x14ac:dyDescent="0.25">
      <c r="Q1901" s="88"/>
    </row>
    <row r="1902" spans="17:17" x14ac:dyDescent="0.25">
      <c r="Q1902" s="88"/>
    </row>
    <row r="1903" spans="17:17" x14ac:dyDescent="0.25">
      <c r="Q1903" s="88"/>
    </row>
    <row r="1904" spans="17:17" x14ac:dyDescent="0.25">
      <c r="Q1904" s="88"/>
    </row>
    <row r="1905" spans="17:17" x14ac:dyDescent="0.25">
      <c r="Q1905" s="88"/>
    </row>
    <row r="1906" spans="17:17" x14ac:dyDescent="0.25">
      <c r="Q1906" s="88"/>
    </row>
    <row r="1907" spans="17:17" x14ac:dyDescent="0.25">
      <c r="Q1907" s="88"/>
    </row>
    <row r="1908" spans="17:17" x14ac:dyDescent="0.25">
      <c r="Q1908" s="88"/>
    </row>
    <row r="1909" spans="17:17" x14ac:dyDescent="0.25">
      <c r="Q1909" s="88"/>
    </row>
    <row r="1910" spans="17:17" x14ac:dyDescent="0.25">
      <c r="Q1910" s="88"/>
    </row>
    <row r="1911" spans="17:17" x14ac:dyDescent="0.25">
      <c r="Q1911" s="88"/>
    </row>
    <row r="1912" spans="17:17" x14ac:dyDescent="0.25">
      <c r="Q1912" s="88"/>
    </row>
    <row r="1913" spans="17:17" x14ac:dyDescent="0.25">
      <c r="Q1913" s="88"/>
    </row>
    <row r="1914" spans="17:17" x14ac:dyDescent="0.25">
      <c r="Q1914" s="88"/>
    </row>
    <row r="1915" spans="17:17" x14ac:dyDescent="0.25">
      <c r="Q1915" s="88"/>
    </row>
    <row r="1916" spans="17:17" x14ac:dyDescent="0.25">
      <c r="Q1916" s="88"/>
    </row>
    <row r="1917" spans="17:17" x14ac:dyDescent="0.25">
      <c r="Q1917" s="88"/>
    </row>
    <row r="1918" spans="17:17" x14ac:dyDescent="0.25">
      <c r="Q1918" s="88"/>
    </row>
    <row r="1919" spans="17:17" x14ac:dyDescent="0.25">
      <c r="Q1919" s="88"/>
    </row>
    <row r="1920" spans="17:17" x14ac:dyDescent="0.25">
      <c r="Q1920" s="88"/>
    </row>
    <row r="1921" spans="17:17" x14ac:dyDescent="0.25">
      <c r="Q1921" s="88"/>
    </row>
    <row r="1922" spans="17:17" x14ac:dyDescent="0.25">
      <c r="Q1922" s="88"/>
    </row>
    <row r="1923" spans="17:17" x14ac:dyDescent="0.25">
      <c r="Q1923" s="88"/>
    </row>
    <row r="1924" spans="17:17" x14ac:dyDescent="0.25">
      <c r="Q1924" s="88"/>
    </row>
    <row r="1925" spans="17:17" x14ac:dyDescent="0.25">
      <c r="Q1925" s="88"/>
    </row>
    <row r="1926" spans="17:17" x14ac:dyDescent="0.25">
      <c r="Q1926" s="88"/>
    </row>
    <row r="1927" spans="17:17" x14ac:dyDescent="0.25">
      <c r="Q1927" s="88"/>
    </row>
    <row r="1928" spans="17:17" x14ac:dyDescent="0.25">
      <c r="Q1928" s="88"/>
    </row>
    <row r="1929" spans="17:17" x14ac:dyDescent="0.25">
      <c r="Q1929" s="88"/>
    </row>
    <row r="1930" spans="17:17" x14ac:dyDescent="0.25">
      <c r="Q1930" s="88"/>
    </row>
    <row r="1931" spans="17:17" x14ac:dyDescent="0.25">
      <c r="Q1931" s="88"/>
    </row>
    <row r="1932" spans="17:17" x14ac:dyDescent="0.25">
      <c r="Q1932" s="88"/>
    </row>
    <row r="1933" spans="17:17" x14ac:dyDescent="0.25">
      <c r="Q1933" s="88"/>
    </row>
    <row r="1934" spans="17:17" x14ac:dyDescent="0.25">
      <c r="Q1934" s="88"/>
    </row>
    <row r="1935" spans="17:17" x14ac:dyDescent="0.25">
      <c r="Q1935" s="88"/>
    </row>
    <row r="1936" spans="17:17" x14ac:dyDescent="0.25">
      <c r="Q1936" s="88"/>
    </row>
    <row r="1937" spans="17:17" x14ac:dyDescent="0.25">
      <c r="Q1937" s="88"/>
    </row>
    <row r="1938" spans="17:17" x14ac:dyDescent="0.25">
      <c r="Q1938" s="88"/>
    </row>
    <row r="1939" spans="17:17" x14ac:dyDescent="0.25">
      <c r="Q1939" s="88"/>
    </row>
    <row r="1940" spans="17:17" x14ac:dyDescent="0.25">
      <c r="Q1940" s="88"/>
    </row>
    <row r="1941" spans="17:17" x14ac:dyDescent="0.25">
      <c r="Q1941" s="88"/>
    </row>
    <row r="1942" spans="17:17" x14ac:dyDescent="0.25">
      <c r="Q1942" s="88"/>
    </row>
    <row r="1943" spans="17:17" x14ac:dyDescent="0.25">
      <c r="Q1943" s="88"/>
    </row>
    <row r="1944" spans="17:17" x14ac:dyDescent="0.25">
      <c r="Q1944" s="88"/>
    </row>
    <row r="1945" spans="17:17" x14ac:dyDescent="0.25">
      <c r="Q1945" s="88"/>
    </row>
    <row r="1946" spans="17:17" x14ac:dyDescent="0.25">
      <c r="Q1946" s="88"/>
    </row>
    <row r="1947" spans="17:17" x14ac:dyDescent="0.25">
      <c r="Q1947" s="88"/>
    </row>
    <row r="1948" spans="17:17" x14ac:dyDescent="0.25">
      <c r="Q1948" s="88"/>
    </row>
    <row r="1949" spans="17:17" x14ac:dyDescent="0.25">
      <c r="Q1949" s="88"/>
    </row>
    <row r="1950" spans="17:17" x14ac:dyDescent="0.25">
      <c r="Q1950" s="88"/>
    </row>
    <row r="1951" spans="17:17" x14ac:dyDescent="0.25">
      <c r="Q1951" s="88"/>
    </row>
    <row r="1952" spans="17:17" x14ac:dyDescent="0.25">
      <c r="Q1952" s="88"/>
    </row>
    <row r="1953" spans="17:17" x14ac:dyDescent="0.25">
      <c r="Q1953" s="88"/>
    </row>
    <row r="1954" spans="17:17" x14ac:dyDescent="0.25">
      <c r="Q1954" s="88"/>
    </row>
    <row r="1955" spans="17:17" x14ac:dyDescent="0.25">
      <c r="Q1955" s="88"/>
    </row>
    <row r="1956" spans="17:17" x14ac:dyDescent="0.25">
      <c r="Q1956" s="88"/>
    </row>
    <row r="1957" spans="17:17" x14ac:dyDescent="0.25">
      <c r="Q1957" s="88"/>
    </row>
    <row r="1958" spans="17:17" x14ac:dyDescent="0.25">
      <c r="Q1958" s="88"/>
    </row>
    <row r="1959" spans="17:17" x14ac:dyDescent="0.25">
      <c r="Q1959" s="88"/>
    </row>
    <row r="1960" spans="17:17" x14ac:dyDescent="0.25">
      <c r="Q1960" s="88"/>
    </row>
    <row r="1961" spans="17:17" x14ac:dyDescent="0.25">
      <c r="Q1961" s="88"/>
    </row>
    <row r="1962" spans="17:17" x14ac:dyDescent="0.25">
      <c r="Q1962" s="88"/>
    </row>
    <row r="1963" spans="17:17" x14ac:dyDescent="0.25">
      <c r="Q1963" s="88"/>
    </row>
    <row r="1964" spans="17:17" x14ac:dyDescent="0.25">
      <c r="Q1964" s="88"/>
    </row>
    <row r="1965" spans="17:17" x14ac:dyDescent="0.25">
      <c r="Q1965" s="88"/>
    </row>
    <row r="1966" spans="17:17" x14ac:dyDescent="0.25">
      <c r="Q1966" s="88"/>
    </row>
    <row r="1967" spans="17:17" x14ac:dyDescent="0.25">
      <c r="Q1967" s="88"/>
    </row>
    <row r="1968" spans="17:17" x14ac:dyDescent="0.25">
      <c r="Q1968" s="88"/>
    </row>
    <row r="1969" spans="17:17" x14ac:dyDescent="0.25">
      <c r="Q1969" s="88"/>
    </row>
    <row r="1970" spans="17:17" x14ac:dyDescent="0.25">
      <c r="Q1970" s="88"/>
    </row>
    <row r="1971" spans="17:17" x14ac:dyDescent="0.25">
      <c r="Q1971" s="88"/>
    </row>
    <row r="1972" spans="17:17" x14ac:dyDescent="0.25">
      <c r="Q1972" s="88"/>
    </row>
    <row r="1973" spans="17:17" x14ac:dyDescent="0.25">
      <c r="Q1973" s="88"/>
    </row>
    <row r="1974" spans="17:17" x14ac:dyDescent="0.25">
      <c r="Q1974" s="88"/>
    </row>
    <row r="1975" spans="17:17" x14ac:dyDescent="0.25">
      <c r="Q1975" s="88"/>
    </row>
    <row r="1976" spans="17:17" x14ac:dyDescent="0.25">
      <c r="Q1976" s="88"/>
    </row>
    <row r="1977" spans="17:17" x14ac:dyDescent="0.25">
      <c r="Q1977" s="88"/>
    </row>
    <row r="1978" spans="17:17" x14ac:dyDescent="0.25">
      <c r="Q1978" s="88"/>
    </row>
    <row r="1979" spans="17:17" x14ac:dyDescent="0.25">
      <c r="Q1979" s="88"/>
    </row>
    <row r="1980" spans="17:17" x14ac:dyDescent="0.25">
      <c r="Q1980" s="88"/>
    </row>
    <row r="1981" spans="17:17" x14ac:dyDescent="0.25">
      <c r="Q1981" s="88"/>
    </row>
    <row r="1982" spans="17:17" x14ac:dyDescent="0.25">
      <c r="Q1982" s="88"/>
    </row>
    <row r="1983" spans="17:17" x14ac:dyDescent="0.25">
      <c r="Q1983" s="88"/>
    </row>
    <row r="1984" spans="17:17" x14ac:dyDescent="0.25">
      <c r="Q1984" s="88"/>
    </row>
    <row r="1985" spans="17:17" x14ac:dyDescent="0.25">
      <c r="Q1985" s="88"/>
    </row>
    <row r="1986" spans="17:17" x14ac:dyDescent="0.25">
      <c r="Q1986" s="88"/>
    </row>
  </sheetData>
  <mergeCells count="20">
    <mergeCell ref="B1:P1"/>
    <mergeCell ref="B3:P3"/>
    <mergeCell ref="B5:P5"/>
    <mergeCell ref="G7:P7"/>
    <mergeCell ref="G8:H8"/>
    <mergeCell ref="I8:J8"/>
    <mergeCell ref="K8:L8"/>
    <mergeCell ref="M8:N8"/>
    <mergeCell ref="O8:P8"/>
    <mergeCell ref="J9:J10"/>
    <mergeCell ref="L9:L10"/>
    <mergeCell ref="N9:N10"/>
    <mergeCell ref="P9:P10"/>
    <mergeCell ref="B14:P14"/>
    <mergeCell ref="B9:B11"/>
    <mergeCell ref="C9:C11"/>
    <mergeCell ref="D9:D11"/>
    <mergeCell ref="E9:E11"/>
    <mergeCell ref="F9:F11"/>
    <mergeCell ref="H9:H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"/>
  <sheetViews>
    <sheetView workbookViewId="0">
      <selection activeCell="C20" sqref="C20"/>
    </sheetView>
  </sheetViews>
  <sheetFormatPr defaultRowHeight="15" x14ac:dyDescent="0.25"/>
  <sheetData>
    <row r="1" spans="2:19" x14ac:dyDescent="0.25">
      <c r="B1" t="s">
        <v>514</v>
      </c>
    </row>
    <row r="2" spans="2:19" x14ac:dyDescent="0.25">
      <c r="B2" s="9" t="s">
        <v>70</v>
      </c>
      <c r="C2" s="9" t="s">
        <v>40</v>
      </c>
      <c r="D2" s="9">
        <v>6046926</v>
      </c>
      <c r="E2" s="9">
        <v>7896641802478</v>
      </c>
      <c r="F2" s="10" t="s">
        <v>2</v>
      </c>
      <c r="G2" s="11">
        <v>60</v>
      </c>
      <c r="H2" s="12" t="s">
        <v>37</v>
      </c>
      <c r="I2" s="15">
        <v>3</v>
      </c>
    </row>
    <row r="3" spans="2:19" x14ac:dyDescent="0.25">
      <c r="B3" s="9" t="s">
        <v>70</v>
      </c>
      <c r="C3" s="9" t="s">
        <v>40</v>
      </c>
      <c r="D3" s="9">
        <v>6046927</v>
      </c>
      <c r="E3" s="9">
        <v>7896641804748</v>
      </c>
      <c r="F3" s="10" t="s">
        <v>511</v>
      </c>
      <c r="G3" s="11">
        <v>30</v>
      </c>
      <c r="H3" s="12" t="s">
        <v>37</v>
      </c>
      <c r="I3" s="15">
        <v>3</v>
      </c>
    </row>
    <row r="4" spans="2:19" x14ac:dyDescent="0.25">
      <c r="B4" s="9" t="s">
        <v>70</v>
      </c>
      <c r="C4" s="9" t="s">
        <v>40</v>
      </c>
      <c r="D4" s="9">
        <v>6046928</v>
      </c>
      <c r="E4" s="9">
        <v>7896641807084</v>
      </c>
      <c r="F4" s="10" t="s">
        <v>510</v>
      </c>
      <c r="G4" s="11">
        <v>30</v>
      </c>
      <c r="H4" s="12" t="s">
        <v>37</v>
      </c>
      <c r="I4" s="15">
        <v>3</v>
      </c>
    </row>
    <row r="5" spans="2:19" x14ac:dyDescent="0.25">
      <c r="B5" s="9" t="s">
        <v>70</v>
      </c>
      <c r="C5" s="9" t="s">
        <v>40</v>
      </c>
      <c r="D5" s="9">
        <v>6046934</v>
      </c>
      <c r="E5" s="9">
        <v>7896641807091</v>
      </c>
      <c r="F5" s="10" t="s">
        <v>505</v>
      </c>
      <c r="G5" s="11">
        <v>30</v>
      </c>
      <c r="H5" s="12" t="s">
        <v>37</v>
      </c>
      <c r="I5" s="15">
        <v>3</v>
      </c>
    </row>
    <row r="6" spans="2:19" x14ac:dyDescent="0.25">
      <c r="B6" s="9" t="s">
        <v>70</v>
      </c>
      <c r="C6" s="9" t="s">
        <v>40</v>
      </c>
      <c r="D6" s="9">
        <v>6046933</v>
      </c>
      <c r="E6" s="9">
        <v>7896641804755</v>
      </c>
      <c r="F6" s="10" t="s">
        <v>513</v>
      </c>
      <c r="G6" s="11">
        <v>30</v>
      </c>
      <c r="H6" s="12" t="s">
        <v>37</v>
      </c>
      <c r="I6" s="15">
        <v>3</v>
      </c>
    </row>
    <row r="7" spans="2:19" x14ac:dyDescent="0.25">
      <c r="B7" s="236" t="s">
        <v>32</v>
      </c>
      <c r="C7" s="236" t="s">
        <v>33</v>
      </c>
      <c r="D7" s="236">
        <v>6019647</v>
      </c>
      <c r="E7" s="236">
        <v>7896641806520</v>
      </c>
      <c r="F7" s="237" t="s">
        <v>42</v>
      </c>
      <c r="G7" s="238">
        <v>130</v>
      </c>
      <c r="H7" s="239" t="s">
        <v>37</v>
      </c>
      <c r="I7" s="240">
        <v>2</v>
      </c>
      <c r="J7" s="241">
        <v>887.45</v>
      </c>
      <c r="K7" s="242">
        <v>1180.28</v>
      </c>
      <c r="L7" s="241">
        <v>817.96</v>
      </c>
      <c r="M7" s="242">
        <v>1090.76</v>
      </c>
      <c r="N7" s="241">
        <v>875.03</v>
      </c>
      <c r="O7" s="242">
        <v>1164.3699999999999</v>
      </c>
      <c r="P7" s="241">
        <v>760.1</v>
      </c>
      <c r="Q7" s="242">
        <v>1050.73</v>
      </c>
      <c r="R7" s="241">
        <v>900.23</v>
      </c>
      <c r="S7" s="242">
        <v>1196.6400000000001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369"/>
  <sheetViews>
    <sheetView workbookViewId="0">
      <selection activeCell="C20" sqref="C20"/>
    </sheetView>
  </sheetViews>
  <sheetFormatPr defaultRowHeight="15" x14ac:dyDescent="0.25"/>
  <sheetData>
    <row r="1" spans="1:15" x14ac:dyDescent="0.25">
      <c r="M1" s="247" t="s">
        <v>823</v>
      </c>
      <c r="N1" s="247" t="s">
        <v>824</v>
      </c>
    </row>
    <row r="2" spans="1:15" hidden="1" x14ac:dyDescent="0.25">
      <c r="A2" s="230">
        <v>6033323</v>
      </c>
      <c r="B2" s="226">
        <v>8</v>
      </c>
      <c r="I2">
        <v>6033285</v>
      </c>
      <c r="J2" t="s">
        <v>515</v>
      </c>
      <c r="K2">
        <v>6032821</v>
      </c>
      <c r="L2" t="s">
        <v>516</v>
      </c>
      <c r="M2">
        <v>120</v>
      </c>
      <c r="N2" t="e">
        <f t="shared" ref="N2:N65" si="0">VLOOKUP(I2,$A:$B,2,0)</f>
        <v>#N/A</v>
      </c>
    </row>
    <row r="3" spans="1:15" hidden="1" x14ac:dyDescent="0.25">
      <c r="A3" s="233">
        <v>6033367</v>
      </c>
      <c r="B3" s="227">
        <v>4</v>
      </c>
      <c r="I3">
        <v>6033245</v>
      </c>
      <c r="J3" t="s">
        <v>517</v>
      </c>
      <c r="K3">
        <v>6032821</v>
      </c>
      <c r="L3" t="s">
        <v>516</v>
      </c>
      <c r="M3">
        <v>120</v>
      </c>
      <c r="N3" t="e">
        <f t="shared" si="0"/>
        <v>#N/A</v>
      </c>
    </row>
    <row r="4" spans="1:15" hidden="1" x14ac:dyDescent="0.25">
      <c r="A4" s="233">
        <v>6033322</v>
      </c>
      <c r="B4" s="227">
        <v>4</v>
      </c>
      <c r="I4">
        <v>6049898</v>
      </c>
      <c r="J4" t="s">
        <v>518</v>
      </c>
      <c r="K4">
        <v>6032820</v>
      </c>
      <c r="L4" t="s">
        <v>519</v>
      </c>
      <c r="M4">
        <v>120</v>
      </c>
      <c r="N4">
        <f t="shared" si="0"/>
        <v>120</v>
      </c>
      <c r="O4">
        <f>M4-N4</f>
        <v>0</v>
      </c>
    </row>
    <row r="5" spans="1:15" hidden="1" x14ac:dyDescent="0.25">
      <c r="A5" s="233">
        <v>6033350</v>
      </c>
      <c r="B5" s="227">
        <v>4</v>
      </c>
      <c r="I5">
        <v>6049899</v>
      </c>
      <c r="J5" t="s">
        <v>520</v>
      </c>
      <c r="K5">
        <v>6032820</v>
      </c>
      <c r="L5" t="s">
        <v>519</v>
      </c>
      <c r="M5">
        <v>120</v>
      </c>
      <c r="N5" t="e">
        <f t="shared" si="0"/>
        <v>#N/A</v>
      </c>
    </row>
    <row r="6" spans="1:15" hidden="1" x14ac:dyDescent="0.25">
      <c r="A6" s="233">
        <v>6033324</v>
      </c>
      <c r="B6" s="227">
        <v>32</v>
      </c>
      <c r="I6">
        <v>6033974</v>
      </c>
      <c r="J6" t="s">
        <v>521</v>
      </c>
      <c r="K6">
        <v>6032821</v>
      </c>
      <c r="L6" t="s">
        <v>516</v>
      </c>
      <c r="M6">
        <v>24</v>
      </c>
      <c r="N6" t="e">
        <f t="shared" si="0"/>
        <v>#N/A</v>
      </c>
    </row>
    <row r="7" spans="1:15" hidden="1" x14ac:dyDescent="0.25">
      <c r="A7" s="233">
        <v>6033597</v>
      </c>
      <c r="B7" s="227">
        <v>120</v>
      </c>
      <c r="I7">
        <v>6033231</v>
      </c>
      <c r="J7" t="s">
        <v>0</v>
      </c>
      <c r="K7">
        <v>6032821</v>
      </c>
      <c r="L7" t="s">
        <v>516</v>
      </c>
      <c r="M7">
        <v>54</v>
      </c>
      <c r="N7">
        <f t="shared" si="0"/>
        <v>54</v>
      </c>
      <c r="O7">
        <f>M7-N7</f>
        <v>0</v>
      </c>
    </row>
    <row r="8" spans="1:15" hidden="1" x14ac:dyDescent="0.25">
      <c r="A8" s="233">
        <v>6033325</v>
      </c>
      <c r="B8" s="227">
        <v>30</v>
      </c>
      <c r="I8">
        <v>6033232</v>
      </c>
      <c r="J8" t="s">
        <v>1</v>
      </c>
      <c r="K8">
        <v>6032821</v>
      </c>
      <c r="L8" t="s">
        <v>516</v>
      </c>
      <c r="M8">
        <v>21</v>
      </c>
      <c r="N8">
        <f t="shared" si="0"/>
        <v>21</v>
      </c>
      <c r="O8">
        <f>M8-N8</f>
        <v>0</v>
      </c>
    </row>
    <row r="9" spans="1:15" hidden="1" x14ac:dyDescent="0.25">
      <c r="A9" s="230">
        <v>6033235</v>
      </c>
      <c r="B9" s="226">
        <v>48</v>
      </c>
      <c r="I9">
        <v>6057906</v>
      </c>
      <c r="J9" t="s">
        <v>522</v>
      </c>
      <c r="K9">
        <v>6032826</v>
      </c>
      <c r="L9" t="s">
        <v>523</v>
      </c>
      <c r="M9">
        <v>1</v>
      </c>
      <c r="N9" t="e">
        <f t="shared" si="0"/>
        <v>#N/A</v>
      </c>
    </row>
    <row r="10" spans="1:15" hidden="1" x14ac:dyDescent="0.25">
      <c r="A10" s="233">
        <v>6033293</v>
      </c>
      <c r="B10" s="227">
        <v>18</v>
      </c>
      <c r="I10">
        <v>6057904</v>
      </c>
      <c r="J10" t="s">
        <v>524</v>
      </c>
      <c r="K10">
        <v>6032826</v>
      </c>
      <c r="L10" t="s">
        <v>523</v>
      </c>
      <c r="M10">
        <v>1</v>
      </c>
      <c r="N10" t="e">
        <f t="shared" si="0"/>
        <v>#N/A</v>
      </c>
    </row>
    <row r="11" spans="1:15" hidden="1" x14ac:dyDescent="0.25">
      <c r="A11" s="233">
        <v>6049614</v>
      </c>
      <c r="B11" s="227">
        <v>40</v>
      </c>
      <c r="I11">
        <v>6057902</v>
      </c>
      <c r="J11" t="s">
        <v>525</v>
      </c>
      <c r="K11">
        <v>6032826</v>
      </c>
      <c r="L11" t="s">
        <v>523</v>
      </c>
      <c r="M11">
        <v>1</v>
      </c>
      <c r="N11" t="e">
        <f t="shared" si="0"/>
        <v>#N/A</v>
      </c>
    </row>
    <row r="12" spans="1:15" hidden="1" x14ac:dyDescent="0.25">
      <c r="A12" s="233">
        <v>6049615</v>
      </c>
      <c r="B12" s="227">
        <v>12</v>
      </c>
      <c r="I12">
        <v>6033225</v>
      </c>
      <c r="J12" t="s">
        <v>526</v>
      </c>
      <c r="K12">
        <v>6032821</v>
      </c>
      <c r="L12" t="s">
        <v>516</v>
      </c>
      <c r="M12">
        <v>91</v>
      </c>
      <c r="N12">
        <f t="shared" si="0"/>
        <v>91</v>
      </c>
      <c r="O12">
        <f>M12-N12</f>
        <v>0</v>
      </c>
    </row>
    <row r="13" spans="1:15" hidden="1" x14ac:dyDescent="0.25">
      <c r="A13" s="233">
        <v>6054036</v>
      </c>
      <c r="B13" s="227">
        <v>40</v>
      </c>
      <c r="I13">
        <v>6033224</v>
      </c>
      <c r="J13" t="s">
        <v>72</v>
      </c>
      <c r="K13">
        <v>6032821</v>
      </c>
      <c r="L13" t="s">
        <v>516</v>
      </c>
      <c r="M13">
        <v>25</v>
      </c>
      <c r="N13">
        <f t="shared" si="0"/>
        <v>25</v>
      </c>
      <c r="O13">
        <f>M13-N13</f>
        <v>0</v>
      </c>
    </row>
    <row r="14" spans="1:15" hidden="1" x14ac:dyDescent="0.25">
      <c r="A14" s="233">
        <v>6054037</v>
      </c>
      <c r="B14" s="227">
        <v>12</v>
      </c>
      <c r="I14">
        <v>6033226</v>
      </c>
      <c r="J14" t="s">
        <v>527</v>
      </c>
      <c r="K14">
        <v>6032821</v>
      </c>
      <c r="L14" t="s">
        <v>516</v>
      </c>
      <c r="M14">
        <v>120</v>
      </c>
      <c r="N14">
        <f t="shared" si="0"/>
        <v>120</v>
      </c>
      <c r="O14">
        <f>M14-N14</f>
        <v>0</v>
      </c>
    </row>
    <row r="15" spans="1:15" hidden="1" x14ac:dyDescent="0.25">
      <c r="A15" s="233">
        <v>6033281</v>
      </c>
      <c r="B15" s="227">
        <v>20</v>
      </c>
      <c r="I15">
        <v>6033415</v>
      </c>
      <c r="J15" t="s">
        <v>528</v>
      </c>
      <c r="K15">
        <v>6032826</v>
      </c>
      <c r="L15" t="s">
        <v>523</v>
      </c>
      <c r="M15">
        <v>78</v>
      </c>
      <c r="N15">
        <f t="shared" si="0"/>
        <v>78</v>
      </c>
      <c r="O15">
        <f>M15-N15</f>
        <v>0</v>
      </c>
    </row>
    <row r="16" spans="1:15" hidden="1" x14ac:dyDescent="0.25">
      <c r="A16" s="233">
        <v>6033271</v>
      </c>
      <c r="B16" s="227">
        <v>120</v>
      </c>
      <c r="I16">
        <v>6059806</v>
      </c>
      <c r="J16" t="s">
        <v>529</v>
      </c>
      <c r="K16">
        <v>6032843</v>
      </c>
      <c r="L16" t="s">
        <v>530</v>
      </c>
      <c r="M16">
        <v>60</v>
      </c>
      <c r="N16" t="e">
        <f t="shared" si="0"/>
        <v>#N/A</v>
      </c>
    </row>
    <row r="17" spans="1:15" hidden="1" x14ac:dyDescent="0.25">
      <c r="A17" s="233">
        <v>6033338</v>
      </c>
      <c r="B17" s="227">
        <v>72</v>
      </c>
      <c r="I17">
        <v>6033420</v>
      </c>
      <c r="J17" t="s">
        <v>531</v>
      </c>
      <c r="K17">
        <v>6032826</v>
      </c>
      <c r="L17" t="s">
        <v>523</v>
      </c>
      <c r="M17">
        <v>60</v>
      </c>
      <c r="N17">
        <f t="shared" si="0"/>
        <v>60</v>
      </c>
      <c r="O17">
        <f>M17-N17</f>
        <v>0</v>
      </c>
    </row>
    <row r="18" spans="1:15" hidden="1" x14ac:dyDescent="0.25">
      <c r="A18" s="233">
        <v>6033339</v>
      </c>
      <c r="B18" s="227">
        <v>60</v>
      </c>
      <c r="I18">
        <v>6033414</v>
      </c>
      <c r="J18" t="s">
        <v>532</v>
      </c>
      <c r="K18">
        <v>6032817</v>
      </c>
      <c r="L18" t="s">
        <v>533</v>
      </c>
      <c r="M18">
        <v>60</v>
      </c>
      <c r="N18" t="e">
        <f t="shared" si="0"/>
        <v>#N/A</v>
      </c>
    </row>
    <row r="19" spans="1:15" hidden="1" x14ac:dyDescent="0.25">
      <c r="A19" s="233">
        <v>6033613</v>
      </c>
      <c r="B19" s="227">
        <v>36</v>
      </c>
      <c r="I19">
        <v>6033290</v>
      </c>
      <c r="J19" t="s">
        <v>11</v>
      </c>
      <c r="K19">
        <v>6032821</v>
      </c>
      <c r="L19" t="s">
        <v>516</v>
      </c>
      <c r="M19">
        <v>32</v>
      </c>
      <c r="N19">
        <f t="shared" si="0"/>
        <v>32</v>
      </c>
      <c r="O19">
        <f>M19-N19</f>
        <v>0</v>
      </c>
    </row>
    <row r="20" spans="1:15" hidden="1" x14ac:dyDescent="0.25">
      <c r="A20" s="233">
        <v>6033625</v>
      </c>
      <c r="B20" s="227">
        <v>36</v>
      </c>
      <c r="I20">
        <v>6046552</v>
      </c>
      <c r="J20" t="s">
        <v>534</v>
      </c>
      <c r="K20">
        <v>6032821</v>
      </c>
      <c r="L20" t="s">
        <v>516</v>
      </c>
      <c r="M20">
        <v>32</v>
      </c>
      <c r="N20" t="e">
        <f t="shared" si="0"/>
        <v>#N/A</v>
      </c>
    </row>
    <row r="21" spans="1:15" hidden="1" x14ac:dyDescent="0.25">
      <c r="A21" s="233">
        <v>6070334</v>
      </c>
      <c r="B21" s="227">
        <v>72</v>
      </c>
      <c r="I21">
        <v>6033463</v>
      </c>
      <c r="J21" t="s">
        <v>535</v>
      </c>
      <c r="K21">
        <v>6032821</v>
      </c>
      <c r="L21" t="s">
        <v>516</v>
      </c>
      <c r="M21">
        <v>32</v>
      </c>
      <c r="N21" t="e">
        <f t="shared" si="0"/>
        <v>#N/A</v>
      </c>
    </row>
    <row r="22" spans="1:15" hidden="1" x14ac:dyDescent="0.25">
      <c r="A22" s="233">
        <v>6070335</v>
      </c>
      <c r="B22" s="227">
        <v>120</v>
      </c>
      <c r="I22">
        <v>6033289</v>
      </c>
      <c r="J22" t="s">
        <v>10</v>
      </c>
      <c r="K22">
        <v>6032821</v>
      </c>
      <c r="L22" t="s">
        <v>516</v>
      </c>
      <c r="M22">
        <v>32</v>
      </c>
      <c r="N22">
        <f t="shared" si="0"/>
        <v>32</v>
      </c>
      <c r="O22">
        <f>M22-N22</f>
        <v>0</v>
      </c>
    </row>
    <row r="23" spans="1:15" hidden="1" x14ac:dyDescent="0.25">
      <c r="A23" s="233">
        <v>6050252</v>
      </c>
      <c r="B23" s="227">
        <v>8</v>
      </c>
      <c r="I23">
        <v>6033296</v>
      </c>
      <c r="J23" t="s">
        <v>536</v>
      </c>
      <c r="K23">
        <v>6032821</v>
      </c>
      <c r="L23" t="s">
        <v>516</v>
      </c>
      <c r="M23">
        <v>32</v>
      </c>
      <c r="N23" t="e">
        <f t="shared" si="0"/>
        <v>#N/A</v>
      </c>
    </row>
    <row r="24" spans="1:15" hidden="1" x14ac:dyDescent="0.25">
      <c r="A24" s="233">
        <v>6033310</v>
      </c>
      <c r="B24" s="227">
        <v>126</v>
      </c>
      <c r="I24">
        <v>6054519</v>
      </c>
      <c r="J24" t="s">
        <v>537</v>
      </c>
      <c r="K24">
        <v>6032815</v>
      </c>
      <c r="L24" t="s">
        <v>538</v>
      </c>
      <c r="M24">
        <v>1</v>
      </c>
      <c r="N24" t="e">
        <f t="shared" si="0"/>
        <v>#N/A</v>
      </c>
    </row>
    <row r="25" spans="1:15" hidden="1" x14ac:dyDescent="0.25">
      <c r="A25" s="233">
        <v>6050735</v>
      </c>
      <c r="B25" s="227">
        <v>77</v>
      </c>
      <c r="I25">
        <v>6033387</v>
      </c>
      <c r="J25" t="s">
        <v>539</v>
      </c>
      <c r="K25">
        <v>6032821</v>
      </c>
      <c r="L25" t="s">
        <v>516</v>
      </c>
      <c r="M25">
        <v>48</v>
      </c>
      <c r="N25" t="e">
        <f t="shared" si="0"/>
        <v>#N/A</v>
      </c>
    </row>
    <row r="26" spans="1:15" hidden="1" x14ac:dyDescent="0.25">
      <c r="A26" s="233">
        <v>6033321</v>
      </c>
      <c r="B26" s="227">
        <v>12</v>
      </c>
      <c r="I26">
        <v>6033291</v>
      </c>
      <c r="J26" t="s">
        <v>540</v>
      </c>
      <c r="K26">
        <v>6032981</v>
      </c>
      <c r="L26" t="s">
        <v>541</v>
      </c>
      <c r="M26">
        <v>60</v>
      </c>
      <c r="N26" t="e">
        <f t="shared" si="0"/>
        <v>#N/A</v>
      </c>
    </row>
    <row r="27" spans="1:15" hidden="1" x14ac:dyDescent="0.25">
      <c r="A27" s="233">
        <v>6033301</v>
      </c>
      <c r="B27" s="227">
        <v>120</v>
      </c>
      <c r="I27">
        <v>6033313</v>
      </c>
      <c r="J27" t="s">
        <v>489</v>
      </c>
      <c r="K27">
        <v>6032821</v>
      </c>
      <c r="L27" t="s">
        <v>516</v>
      </c>
      <c r="M27">
        <v>120</v>
      </c>
      <c r="N27">
        <f t="shared" si="0"/>
        <v>120</v>
      </c>
      <c r="O27">
        <f>M27-N27</f>
        <v>0</v>
      </c>
    </row>
    <row r="28" spans="1:15" hidden="1" x14ac:dyDescent="0.25">
      <c r="A28" s="233">
        <v>6033288</v>
      </c>
      <c r="B28" s="227">
        <v>25</v>
      </c>
      <c r="I28">
        <v>6033292</v>
      </c>
      <c r="J28" t="s">
        <v>542</v>
      </c>
      <c r="K28">
        <v>6032821</v>
      </c>
      <c r="L28" t="s">
        <v>516</v>
      </c>
      <c r="M28">
        <v>40</v>
      </c>
      <c r="N28">
        <f t="shared" si="0"/>
        <v>40</v>
      </c>
      <c r="O28">
        <f>M28-N28</f>
        <v>0</v>
      </c>
    </row>
    <row r="29" spans="1:15" hidden="1" x14ac:dyDescent="0.25">
      <c r="A29" s="233">
        <v>6033287</v>
      </c>
      <c r="B29" s="227">
        <v>42</v>
      </c>
      <c r="I29">
        <v>6033492</v>
      </c>
      <c r="J29" t="s">
        <v>543</v>
      </c>
      <c r="K29">
        <v>6032821</v>
      </c>
      <c r="L29" t="s">
        <v>516</v>
      </c>
      <c r="M29">
        <v>60</v>
      </c>
      <c r="N29" t="e">
        <f t="shared" si="0"/>
        <v>#N/A</v>
      </c>
    </row>
    <row r="30" spans="1:15" hidden="1" x14ac:dyDescent="0.25">
      <c r="A30" s="233">
        <v>6033247</v>
      </c>
      <c r="B30" s="227">
        <v>72</v>
      </c>
      <c r="I30">
        <v>6033314</v>
      </c>
      <c r="J30" t="s">
        <v>544</v>
      </c>
      <c r="K30">
        <v>6032821</v>
      </c>
      <c r="L30" t="s">
        <v>516</v>
      </c>
      <c r="M30">
        <v>120</v>
      </c>
      <c r="N30">
        <f t="shared" si="0"/>
        <v>120</v>
      </c>
      <c r="O30">
        <f>M30-N30</f>
        <v>0</v>
      </c>
    </row>
    <row r="31" spans="1:15" hidden="1" x14ac:dyDescent="0.25">
      <c r="A31" s="233">
        <v>6033248</v>
      </c>
      <c r="B31" s="227">
        <v>24</v>
      </c>
      <c r="I31">
        <v>6033388</v>
      </c>
      <c r="J31" t="s">
        <v>545</v>
      </c>
      <c r="K31">
        <v>6032821</v>
      </c>
      <c r="L31" t="s">
        <v>516</v>
      </c>
      <c r="M31">
        <v>48</v>
      </c>
      <c r="N31" t="e">
        <f t="shared" si="0"/>
        <v>#N/A</v>
      </c>
    </row>
    <row r="32" spans="1:15" hidden="1" x14ac:dyDescent="0.25">
      <c r="A32" s="233">
        <v>6033239</v>
      </c>
      <c r="B32" s="227">
        <v>24</v>
      </c>
      <c r="I32">
        <v>6033417</v>
      </c>
      <c r="J32" t="s">
        <v>546</v>
      </c>
      <c r="K32">
        <v>6032828</v>
      </c>
      <c r="L32" t="s">
        <v>547</v>
      </c>
      <c r="M32">
        <v>42</v>
      </c>
      <c r="N32">
        <f t="shared" si="0"/>
        <v>42</v>
      </c>
      <c r="O32">
        <f>M32-N32</f>
        <v>0</v>
      </c>
    </row>
    <row r="33" spans="1:15" hidden="1" x14ac:dyDescent="0.25">
      <c r="A33" s="233">
        <v>6033330</v>
      </c>
      <c r="B33" s="227">
        <v>48</v>
      </c>
      <c r="I33">
        <v>6046551</v>
      </c>
      <c r="J33" t="s">
        <v>497</v>
      </c>
      <c r="K33">
        <v>6032823</v>
      </c>
      <c r="L33" t="s">
        <v>548</v>
      </c>
      <c r="M33">
        <v>72</v>
      </c>
      <c r="N33" t="e">
        <f t="shared" si="0"/>
        <v>#N/A</v>
      </c>
    </row>
    <row r="34" spans="1:15" hidden="1" x14ac:dyDescent="0.25">
      <c r="A34" s="233">
        <v>6033304</v>
      </c>
      <c r="B34" s="227">
        <v>40</v>
      </c>
      <c r="I34">
        <v>6033474</v>
      </c>
      <c r="J34" t="s">
        <v>549</v>
      </c>
      <c r="K34">
        <v>6032821</v>
      </c>
      <c r="L34" t="s">
        <v>516</v>
      </c>
      <c r="M34">
        <v>120</v>
      </c>
      <c r="N34" t="e">
        <f t="shared" si="0"/>
        <v>#N/A</v>
      </c>
    </row>
    <row r="35" spans="1:15" hidden="1" x14ac:dyDescent="0.25">
      <c r="A35" s="233">
        <v>6033307</v>
      </c>
      <c r="B35" s="227">
        <v>4</v>
      </c>
      <c r="I35">
        <v>6033489</v>
      </c>
      <c r="J35" t="s">
        <v>550</v>
      </c>
      <c r="K35">
        <v>6032821</v>
      </c>
      <c r="L35" t="s">
        <v>516</v>
      </c>
      <c r="M35">
        <v>48</v>
      </c>
      <c r="N35" t="e">
        <f t="shared" si="0"/>
        <v>#N/A</v>
      </c>
    </row>
    <row r="36" spans="1:15" hidden="1" x14ac:dyDescent="0.25">
      <c r="A36" s="233">
        <v>6033303</v>
      </c>
      <c r="B36" s="227">
        <v>36</v>
      </c>
      <c r="I36">
        <v>6033267</v>
      </c>
      <c r="J36" t="s">
        <v>488</v>
      </c>
      <c r="K36">
        <v>6032821</v>
      </c>
      <c r="L36" t="s">
        <v>516</v>
      </c>
      <c r="M36">
        <v>120</v>
      </c>
      <c r="N36" t="e">
        <f t="shared" si="0"/>
        <v>#N/A</v>
      </c>
    </row>
    <row r="37" spans="1:15" hidden="1" x14ac:dyDescent="0.25">
      <c r="A37" s="243">
        <v>6033306</v>
      </c>
      <c r="B37" s="228">
        <v>28</v>
      </c>
      <c r="I37">
        <v>6033473</v>
      </c>
      <c r="J37" t="s">
        <v>551</v>
      </c>
      <c r="K37">
        <v>6032821</v>
      </c>
      <c r="L37" t="s">
        <v>516</v>
      </c>
      <c r="M37">
        <v>120</v>
      </c>
      <c r="N37" t="e">
        <f t="shared" si="0"/>
        <v>#N/A</v>
      </c>
    </row>
    <row r="38" spans="1:15" hidden="1" x14ac:dyDescent="0.25">
      <c r="A38" s="230">
        <v>6049898</v>
      </c>
      <c r="B38" s="226">
        <v>120</v>
      </c>
      <c r="I38">
        <v>6033942</v>
      </c>
      <c r="J38" t="s">
        <v>552</v>
      </c>
      <c r="K38">
        <v>6032821</v>
      </c>
      <c r="L38" t="s">
        <v>516</v>
      </c>
      <c r="M38">
        <v>24</v>
      </c>
      <c r="N38" t="e">
        <f t="shared" si="0"/>
        <v>#N/A</v>
      </c>
    </row>
    <row r="39" spans="1:15" hidden="1" x14ac:dyDescent="0.25">
      <c r="A39" s="233">
        <v>6033231</v>
      </c>
      <c r="B39" s="227">
        <v>54</v>
      </c>
      <c r="I39">
        <v>6033389</v>
      </c>
      <c r="J39" t="s">
        <v>553</v>
      </c>
      <c r="K39">
        <v>6032824</v>
      </c>
      <c r="L39" t="s">
        <v>554</v>
      </c>
      <c r="M39">
        <v>1</v>
      </c>
      <c r="N39" t="e">
        <f t="shared" si="0"/>
        <v>#N/A</v>
      </c>
    </row>
    <row r="40" spans="1:15" hidden="1" x14ac:dyDescent="0.25">
      <c r="A40" s="233">
        <v>6033232</v>
      </c>
      <c r="B40" s="227">
        <v>21</v>
      </c>
      <c r="I40">
        <v>6033498</v>
      </c>
      <c r="J40" t="s">
        <v>555</v>
      </c>
      <c r="K40">
        <v>6032820</v>
      </c>
      <c r="L40" t="s">
        <v>519</v>
      </c>
      <c r="M40">
        <v>1</v>
      </c>
      <c r="N40" t="e">
        <f t="shared" si="0"/>
        <v>#N/A</v>
      </c>
    </row>
    <row r="41" spans="1:15" hidden="1" x14ac:dyDescent="0.25">
      <c r="A41" s="233">
        <v>6033224</v>
      </c>
      <c r="B41" s="227">
        <v>25</v>
      </c>
      <c r="I41">
        <v>6033390</v>
      </c>
      <c r="J41" t="s">
        <v>556</v>
      </c>
      <c r="K41">
        <v>6032829</v>
      </c>
      <c r="L41" t="s">
        <v>557</v>
      </c>
      <c r="M41">
        <v>42</v>
      </c>
      <c r="N41">
        <f t="shared" si="0"/>
        <v>42</v>
      </c>
      <c r="O41">
        <f>M41-N41</f>
        <v>0</v>
      </c>
    </row>
    <row r="42" spans="1:15" hidden="1" x14ac:dyDescent="0.25">
      <c r="A42" s="233">
        <v>6033225</v>
      </c>
      <c r="B42" s="227">
        <v>91</v>
      </c>
      <c r="I42">
        <v>6052864</v>
      </c>
      <c r="J42" t="s">
        <v>558</v>
      </c>
      <c r="K42">
        <v>6052369</v>
      </c>
      <c r="L42" t="s">
        <v>559</v>
      </c>
      <c r="M42">
        <v>1000</v>
      </c>
      <c r="N42" t="e">
        <f t="shared" si="0"/>
        <v>#N/A</v>
      </c>
    </row>
    <row r="43" spans="1:15" hidden="1" x14ac:dyDescent="0.25">
      <c r="A43" s="233">
        <v>6033226</v>
      </c>
      <c r="B43" s="227">
        <v>120</v>
      </c>
      <c r="I43">
        <v>6061195</v>
      </c>
      <c r="J43" t="s">
        <v>560</v>
      </c>
      <c r="K43">
        <v>6032843</v>
      </c>
      <c r="L43" t="s">
        <v>530</v>
      </c>
      <c r="M43">
        <v>1</v>
      </c>
      <c r="N43" t="e">
        <f t="shared" si="0"/>
        <v>#N/A</v>
      </c>
    </row>
    <row r="44" spans="1:15" hidden="1" x14ac:dyDescent="0.25">
      <c r="A44" s="233">
        <v>6033415</v>
      </c>
      <c r="B44" s="227">
        <v>78</v>
      </c>
      <c r="I44">
        <v>6061194</v>
      </c>
      <c r="J44" t="s">
        <v>561</v>
      </c>
      <c r="K44">
        <v>6032843</v>
      </c>
      <c r="L44" t="s">
        <v>530</v>
      </c>
      <c r="M44">
        <v>1</v>
      </c>
      <c r="N44" t="e">
        <f t="shared" si="0"/>
        <v>#N/A</v>
      </c>
    </row>
    <row r="45" spans="1:15" hidden="1" x14ac:dyDescent="0.25">
      <c r="A45" s="233">
        <v>6033420</v>
      </c>
      <c r="B45" s="227">
        <v>60</v>
      </c>
      <c r="I45">
        <v>6061196</v>
      </c>
      <c r="J45" t="s">
        <v>562</v>
      </c>
      <c r="K45">
        <v>6032843</v>
      </c>
      <c r="L45" t="s">
        <v>530</v>
      </c>
      <c r="M45">
        <v>1</v>
      </c>
      <c r="N45" t="e">
        <f t="shared" si="0"/>
        <v>#N/A</v>
      </c>
    </row>
    <row r="46" spans="1:15" hidden="1" x14ac:dyDescent="0.25">
      <c r="A46" s="233">
        <v>6033290</v>
      </c>
      <c r="B46" s="227">
        <v>32</v>
      </c>
      <c r="I46">
        <v>6061197</v>
      </c>
      <c r="J46" t="s">
        <v>563</v>
      </c>
      <c r="K46">
        <v>6032843</v>
      </c>
      <c r="L46" t="s">
        <v>530</v>
      </c>
      <c r="M46">
        <v>1</v>
      </c>
      <c r="N46" t="e">
        <f t="shared" si="0"/>
        <v>#N/A</v>
      </c>
    </row>
    <row r="47" spans="1:15" hidden="1" x14ac:dyDescent="0.25">
      <c r="A47" s="233">
        <v>6033289</v>
      </c>
      <c r="B47" s="227">
        <v>32</v>
      </c>
      <c r="I47">
        <v>6061199</v>
      </c>
      <c r="J47" t="s">
        <v>564</v>
      </c>
      <c r="K47">
        <v>6032843</v>
      </c>
      <c r="L47" t="s">
        <v>530</v>
      </c>
      <c r="M47">
        <v>1</v>
      </c>
      <c r="N47" t="e">
        <f t="shared" si="0"/>
        <v>#N/A</v>
      </c>
    </row>
    <row r="48" spans="1:15" hidden="1" x14ac:dyDescent="0.25">
      <c r="A48" s="233">
        <v>6033292</v>
      </c>
      <c r="B48" s="227">
        <v>40</v>
      </c>
      <c r="I48">
        <v>6061198</v>
      </c>
      <c r="J48" t="s">
        <v>565</v>
      </c>
      <c r="K48">
        <v>6032843</v>
      </c>
      <c r="L48" t="s">
        <v>530</v>
      </c>
      <c r="M48">
        <v>1</v>
      </c>
      <c r="N48" t="e">
        <f t="shared" si="0"/>
        <v>#N/A</v>
      </c>
    </row>
    <row r="49" spans="1:15" hidden="1" x14ac:dyDescent="0.25">
      <c r="A49" s="233">
        <v>6033417</v>
      </c>
      <c r="B49" s="227">
        <v>42</v>
      </c>
      <c r="I49">
        <v>6061200</v>
      </c>
      <c r="J49" t="s">
        <v>566</v>
      </c>
      <c r="K49">
        <v>6032843</v>
      </c>
      <c r="L49" t="s">
        <v>530</v>
      </c>
      <c r="M49">
        <v>1</v>
      </c>
      <c r="N49" t="e">
        <f t="shared" si="0"/>
        <v>#N/A</v>
      </c>
    </row>
    <row r="50" spans="1:15" hidden="1" x14ac:dyDescent="0.25">
      <c r="A50" s="233">
        <v>6033314</v>
      </c>
      <c r="B50" s="227">
        <v>120</v>
      </c>
      <c r="I50">
        <v>6061201</v>
      </c>
      <c r="J50" t="s">
        <v>567</v>
      </c>
      <c r="K50">
        <v>6032843</v>
      </c>
      <c r="L50" t="s">
        <v>530</v>
      </c>
      <c r="M50">
        <v>1</v>
      </c>
      <c r="N50" t="e">
        <f t="shared" si="0"/>
        <v>#N/A</v>
      </c>
    </row>
    <row r="51" spans="1:15" hidden="1" x14ac:dyDescent="0.25">
      <c r="A51" s="233">
        <v>6033313</v>
      </c>
      <c r="B51" s="227">
        <v>120</v>
      </c>
      <c r="I51">
        <v>6033973</v>
      </c>
      <c r="J51" t="s">
        <v>568</v>
      </c>
      <c r="K51">
        <v>6032821</v>
      </c>
      <c r="L51" t="s">
        <v>516</v>
      </c>
      <c r="M51">
        <v>12</v>
      </c>
      <c r="N51" t="e">
        <f t="shared" si="0"/>
        <v>#N/A</v>
      </c>
    </row>
    <row r="52" spans="1:15" hidden="1" x14ac:dyDescent="0.25">
      <c r="A52" s="233">
        <v>6033390</v>
      </c>
      <c r="B52" s="227">
        <v>42</v>
      </c>
      <c r="I52">
        <v>6033930</v>
      </c>
      <c r="J52" t="s">
        <v>569</v>
      </c>
      <c r="K52">
        <v>6032821</v>
      </c>
      <c r="L52" t="s">
        <v>516</v>
      </c>
      <c r="M52">
        <v>72</v>
      </c>
      <c r="N52" t="e">
        <f t="shared" si="0"/>
        <v>#N/A</v>
      </c>
    </row>
    <row r="53" spans="1:15" hidden="1" x14ac:dyDescent="0.25">
      <c r="A53" s="233">
        <v>6033394</v>
      </c>
      <c r="B53" s="227">
        <v>48</v>
      </c>
      <c r="I53">
        <v>6033234</v>
      </c>
      <c r="J53" t="s">
        <v>570</v>
      </c>
      <c r="K53">
        <v>6032821</v>
      </c>
      <c r="L53" t="s">
        <v>516</v>
      </c>
      <c r="M53">
        <v>48</v>
      </c>
      <c r="N53" t="e">
        <f t="shared" si="0"/>
        <v>#N/A</v>
      </c>
    </row>
    <row r="54" spans="1:15" hidden="1" x14ac:dyDescent="0.25">
      <c r="A54" s="233">
        <v>6033243</v>
      </c>
      <c r="B54" s="227">
        <v>6</v>
      </c>
      <c r="I54">
        <v>6033394</v>
      </c>
      <c r="J54" t="s">
        <v>571</v>
      </c>
      <c r="K54">
        <v>6032821</v>
      </c>
      <c r="L54" t="s">
        <v>516</v>
      </c>
      <c r="M54">
        <v>48</v>
      </c>
      <c r="N54">
        <f t="shared" si="0"/>
        <v>48</v>
      </c>
      <c r="O54">
        <f>M54-N54</f>
        <v>0</v>
      </c>
    </row>
    <row r="55" spans="1:15" hidden="1" x14ac:dyDescent="0.25">
      <c r="A55" s="233">
        <v>6033337</v>
      </c>
      <c r="B55" s="227">
        <v>48</v>
      </c>
      <c r="I55">
        <v>6033243</v>
      </c>
      <c r="J55" t="s">
        <v>21</v>
      </c>
      <c r="K55">
        <v>6032821</v>
      </c>
      <c r="L55" t="s">
        <v>516</v>
      </c>
      <c r="M55">
        <v>6</v>
      </c>
      <c r="N55">
        <f t="shared" si="0"/>
        <v>6</v>
      </c>
      <c r="O55">
        <f>M55-N55</f>
        <v>0</v>
      </c>
    </row>
    <row r="56" spans="1:15" hidden="1" x14ac:dyDescent="0.25">
      <c r="A56" s="233">
        <v>6033363</v>
      </c>
      <c r="B56" s="227">
        <v>120</v>
      </c>
      <c r="I56">
        <v>6033280</v>
      </c>
      <c r="J56" t="s">
        <v>572</v>
      </c>
      <c r="K56">
        <v>6032821</v>
      </c>
      <c r="L56" t="s">
        <v>516</v>
      </c>
      <c r="M56">
        <v>48</v>
      </c>
      <c r="N56" t="e">
        <f t="shared" si="0"/>
        <v>#N/A</v>
      </c>
    </row>
    <row r="57" spans="1:15" hidden="1" x14ac:dyDescent="0.25">
      <c r="A57" s="233">
        <v>6033244</v>
      </c>
      <c r="B57" s="227">
        <v>120</v>
      </c>
      <c r="I57">
        <v>6033337</v>
      </c>
      <c r="J57" t="s">
        <v>83</v>
      </c>
      <c r="K57">
        <v>6032821</v>
      </c>
      <c r="L57" t="s">
        <v>516</v>
      </c>
      <c r="M57">
        <v>48</v>
      </c>
      <c r="N57">
        <f t="shared" si="0"/>
        <v>48</v>
      </c>
      <c r="O57">
        <f>M57-N57</f>
        <v>0</v>
      </c>
    </row>
    <row r="58" spans="1:15" hidden="1" x14ac:dyDescent="0.25">
      <c r="A58" s="233">
        <v>6033406</v>
      </c>
      <c r="B58" s="227">
        <v>48</v>
      </c>
      <c r="I58">
        <v>6047413</v>
      </c>
      <c r="J58" t="s">
        <v>573</v>
      </c>
      <c r="K58">
        <v>6032821</v>
      </c>
      <c r="L58" t="s">
        <v>516</v>
      </c>
      <c r="M58">
        <v>30</v>
      </c>
      <c r="N58" t="e">
        <f t="shared" si="0"/>
        <v>#N/A</v>
      </c>
    </row>
    <row r="59" spans="1:15" hidden="1" x14ac:dyDescent="0.25">
      <c r="A59" s="233">
        <v>6033409</v>
      </c>
      <c r="B59" s="227">
        <v>48</v>
      </c>
      <c r="I59">
        <v>6033367</v>
      </c>
      <c r="J59" t="s">
        <v>38</v>
      </c>
      <c r="K59">
        <v>6032821</v>
      </c>
      <c r="L59" t="s">
        <v>516</v>
      </c>
      <c r="M59">
        <v>4</v>
      </c>
      <c r="N59">
        <f t="shared" si="0"/>
        <v>4</v>
      </c>
      <c r="O59">
        <f>M59-N59</f>
        <v>0</v>
      </c>
    </row>
    <row r="60" spans="1:15" hidden="1" x14ac:dyDescent="0.25">
      <c r="A60" s="233">
        <v>6033408</v>
      </c>
      <c r="B60" s="227">
        <v>48</v>
      </c>
      <c r="I60">
        <v>6033322</v>
      </c>
      <c r="J60" t="s">
        <v>36</v>
      </c>
      <c r="K60">
        <v>6032821</v>
      </c>
      <c r="L60" t="s">
        <v>516</v>
      </c>
      <c r="M60">
        <v>4</v>
      </c>
      <c r="N60">
        <f t="shared" si="0"/>
        <v>4</v>
      </c>
      <c r="O60">
        <f>M60-N60</f>
        <v>0</v>
      </c>
    </row>
    <row r="61" spans="1:15" hidden="1" x14ac:dyDescent="0.25">
      <c r="A61" s="233">
        <v>6033344</v>
      </c>
      <c r="B61" s="227">
        <v>20</v>
      </c>
      <c r="I61">
        <v>6033350</v>
      </c>
      <c r="J61" t="s">
        <v>16</v>
      </c>
      <c r="K61">
        <v>6032821</v>
      </c>
      <c r="L61" t="s">
        <v>516</v>
      </c>
      <c r="M61">
        <v>4</v>
      </c>
      <c r="N61">
        <f t="shared" si="0"/>
        <v>4</v>
      </c>
      <c r="O61">
        <f>M61-N61</f>
        <v>0</v>
      </c>
    </row>
    <row r="62" spans="1:15" hidden="1" x14ac:dyDescent="0.25">
      <c r="A62" s="233">
        <v>6033282</v>
      </c>
      <c r="B62" s="227">
        <v>40</v>
      </c>
      <c r="I62">
        <v>6033364</v>
      </c>
      <c r="J62" t="s">
        <v>491</v>
      </c>
      <c r="K62">
        <v>6032821</v>
      </c>
      <c r="L62" t="s">
        <v>516</v>
      </c>
      <c r="M62">
        <v>32</v>
      </c>
      <c r="N62" t="e">
        <f t="shared" si="0"/>
        <v>#N/A</v>
      </c>
    </row>
    <row r="63" spans="1:15" hidden="1" x14ac:dyDescent="0.25">
      <c r="A63" s="233">
        <v>6052695</v>
      </c>
      <c r="B63" s="227">
        <v>24</v>
      </c>
      <c r="I63">
        <v>6033324</v>
      </c>
      <c r="J63" t="s">
        <v>574</v>
      </c>
      <c r="K63">
        <v>6032821</v>
      </c>
      <c r="L63" t="s">
        <v>516</v>
      </c>
      <c r="M63">
        <v>32</v>
      </c>
      <c r="N63">
        <f t="shared" si="0"/>
        <v>32</v>
      </c>
      <c r="O63">
        <f>M63-N63</f>
        <v>0</v>
      </c>
    </row>
    <row r="64" spans="1:15" hidden="1" x14ac:dyDescent="0.25">
      <c r="A64" s="233">
        <v>6033297</v>
      </c>
      <c r="B64" s="227">
        <v>30</v>
      </c>
      <c r="I64">
        <v>6033365</v>
      </c>
      <c r="J64" t="s">
        <v>492</v>
      </c>
      <c r="K64">
        <v>6032821</v>
      </c>
      <c r="L64" t="s">
        <v>516</v>
      </c>
      <c r="M64">
        <v>8</v>
      </c>
      <c r="N64" t="e">
        <f t="shared" si="0"/>
        <v>#N/A</v>
      </c>
    </row>
    <row r="65" spans="1:15" hidden="1" x14ac:dyDescent="0.25">
      <c r="A65" s="233">
        <v>6033263</v>
      </c>
      <c r="B65" s="227">
        <v>24</v>
      </c>
      <c r="I65">
        <v>6033323</v>
      </c>
      <c r="J65" t="s">
        <v>575</v>
      </c>
      <c r="K65">
        <v>6032821</v>
      </c>
      <c r="L65" t="s">
        <v>516</v>
      </c>
      <c r="M65">
        <v>8</v>
      </c>
      <c r="N65">
        <f t="shared" si="0"/>
        <v>8</v>
      </c>
      <c r="O65">
        <f>M65-N65</f>
        <v>0</v>
      </c>
    </row>
    <row r="66" spans="1:15" hidden="1" x14ac:dyDescent="0.25">
      <c r="A66" s="233">
        <v>6033298</v>
      </c>
      <c r="B66" s="227">
        <v>30</v>
      </c>
      <c r="I66">
        <v>6033363</v>
      </c>
      <c r="J66" t="s">
        <v>84</v>
      </c>
      <c r="K66">
        <v>6032821</v>
      </c>
      <c r="L66" t="s">
        <v>516</v>
      </c>
      <c r="M66">
        <v>120</v>
      </c>
      <c r="N66">
        <f t="shared" ref="N66:N129" si="1">VLOOKUP(I66,$A:$B,2,0)</f>
        <v>120</v>
      </c>
      <c r="O66">
        <f>M66-N66</f>
        <v>0</v>
      </c>
    </row>
    <row r="67" spans="1:15" hidden="1" x14ac:dyDescent="0.25">
      <c r="A67" s="233">
        <v>6033299</v>
      </c>
      <c r="B67" s="227">
        <v>30</v>
      </c>
      <c r="I67">
        <v>6033445</v>
      </c>
      <c r="J67" t="s">
        <v>576</v>
      </c>
      <c r="K67">
        <v>6032821</v>
      </c>
      <c r="L67" t="s">
        <v>516</v>
      </c>
      <c r="M67">
        <v>120</v>
      </c>
      <c r="N67" t="e">
        <f t="shared" si="1"/>
        <v>#N/A</v>
      </c>
    </row>
    <row r="68" spans="1:15" hidden="1" x14ac:dyDescent="0.25">
      <c r="A68" s="233">
        <v>6033260</v>
      </c>
      <c r="B68" s="227">
        <v>24</v>
      </c>
      <c r="I68">
        <v>6033244</v>
      </c>
      <c r="J68" t="s">
        <v>85</v>
      </c>
      <c r="K68">
        <v>6032821</v>
      </c>
      <c r="L68" t="s">
        <v>516</v>
      </c>
      <c r="M68">
        <v>120</v>
      </c>
      <c r="N68">
        <f t="shared" si="1"/>
        <v>120</v>
      </c>
      <c r="O68">
        <f>M68-N68</f>
        <v>0</v>
      </c>
    </row>
    <row r="69" spans="1:15" hidden="1" x14ac:dyDescent="0.25">
      <c r="A69" s="233">
        <v>6033261</v>
      </c>
      <c r="B69" s="227">
        <v>24</v>
      </c>
      <c r="I69">
        <v>6033406</v>
      </c>
      <c r="J69" t="s">
        <v>577</v>
      </c>
      <c r="K69">
        <v>6032843</v>
      </c>
      <c r="L69" t="s">
        <v>530</v>
      </c>
      <c r="M69">
        <v>48</v>
      </c>
      <c r="N69">
        <f t="shared" si="1"/>
        <v>48</v>
      </c>
      <c r="O69">
        <f>M69-N69</f>
        <v>0</v>
      </c>
    </row>
    <row r="70" spans="1:15" hidden="1" x14ac:dyDescent="0.25">
      <c r="A70" s="233">
        <v>6033294</v>
      </c>
      <c r="B70" s="227">
        <v>120</v>
      </c>
      <c r="I70">
        <v>6059348</v>
      </c>
      <c r="J70" t="s">
        <v>578</v>
      </c>
      <c r="K70">
        <v>6032843</v>
      </c>
      <c r="L70" t="s">
        <v>530</v>
      </c>
      <c r="M70">
        <v>48</v>
      </c>
      <c r="N70" t="e">
        <f t="shared" si="1"/>
        <v>#N/A</v>
      </c>
    </row>
    <row r="71" spans="1:15" hidden="1" x14ac:dyDescent="0.25">
      <c r="A71" s="233">
        <v>6033295</v>
      </c>
      <c r="B71" s="227">
        <v>60</v>
      </c>
      <c r="I71">
        <v>6057636</v>
      </c>
      <c r="J71" t="s">
        <v>579</v>
      </c>
      <c r="K71">
        <v>6032821</v>
      </c>
      <c r="L71" t="s">
        <v>516</v>
      </c>
      <c r="M71">
        <v>48</v>
      </c>
      <c r="N71" t="e">
        <f t="shared" si="1"/>
        <v>#N/A</v>
      </c>
    </row>
    <row r="72" spans="1:15" hidden="1" x14ac:dyDescent="0.25">
      <c r="A72" s="233">
        <v>6033266</v>
      </c>
      <c r="B72" s="227">
        <v>48</v>
      </c>
      <c r="I72">
        <v>6033407</v>
      </c>
      <c r="J72" t="s">
        <v>580</v>
      </c>
      <c r="K72">
        <v>6032830</v>
      </c>
      <c r="L72" t="s">
        <v>581</v>
      </c>
      <c r="M72">
        <v>48</v>
      </c>
      <c r="N72" t="e">
        <f t="shared" si="1"/>
        <v>#N/A</v>
      </c>
    </row>
    <row r="73" spans="1:15" hidden="1" x14ac:dyDescent="0.25">
      <c r="A73" s="233">
        <v>6033240</v>
      </c>
      <c r="B73" s="227">
        <v>48</v>
      </c>
      <c r="I73">
        <v>6033408</v>
      </c>
      <c r="J73" t="s">
        <v>582</v>
      </c>
      <c r="K73">
        <v>6032843</v>
      </c>
      <c r="L73" t="s">
        <v>530</v>
      </c>
      <c r="M73">
        <v>48</v>
      </c>
      <c r="N73">
        <f t="shared" si="1"/>
        <v>48</v>
      </c>
      <c r="O73">
        <f>M73-N73</f>
        <v>0</v>
      </c>
    </row>
    <row r="74" spans="1:15" hidden="1" x14ac:dyDescent="0.25">
      <c r="A74" s="233">
        <v>6033237</v>
      </c>
      <c r="B74" s="227">
        <v>40</v>
      </c>
      <c r="I74">
        <v>6033344</v>
      </c>
      <c r="J74" t="s">
        <v>583</v>
      </c>
      <c r="K74">
        <v>6032823</v>
      </c>
      <c r="L74" t="s">
        <v>548</v>
      </c>
      <c r="M74">
        <v>20</v>
      </c>
      <c r="N74">
        <f t="shared" si="1"/>
        <v>20</v>
      </c>
      <c r="O74">
        <f>M74-N74</f>
        <v>0</v>
      </c>
    </row>
    <row r="75" spans="1:15" hidden="1" x14ac:dyDescent="0.25">
      <c r="A75" s="233">
        <v>6033278</v>
      </c>
      <c r="B75" s="227">
        <v>56</v>
      </c>
      <c r="I75">
        <v>6057637</v>
      </c>
      <c r="J75" t="s">
        <v>584</v>
      </c>
      <c r="K75">
        <v>6032821</v>
      </c>
      <c r="L75" t="s">
        <v>516</v>
      </c>
      <c r="M75">
        <v>1</v>
      </c>
      <c r="N75" t="e">
        <f t="shared" si="1"/>
        <v>#N/A</v>
      </c>
    </row>
    <row r="76" spans="1:15" hidden="1" x14ac:dyDescent="0.25">
      <c r="A76" s="233">
        <v>6033276</v>
      </c>
      <c r="B76" s="227">
        <v>72</v>
      </c>
      <c r="I76">
        <v>6033409</v>
      </c>
      <c r="J76" t="s">
        <v>585</v>
      </c>
      <c r="K76">
        <v>6032830</v>
      </c>
      <c r="L76" t="s">
        <v>581</v>
      </c>
      <c r="M76">
        <v>48</v>
      </c>
      <c r="N76">
        <f t="shared" si="1"/>
        <v>48</v>
      </c>
      <c r="O76">
        <f>M76-N76</f>
        <v>0</v>
      </c>
    </row>
    <row r="77" spans="1:15" hidden="1" x14ac:dyDescent="0.25">
      <c r="A77" s="233">
        <v>6033279</v>
      </c>
      <c r="B77" s="227">
        <v>56</v>
      </c>
      <c r="I77">
        <v>6033282</v>
      </c>
      <c r="J77" t="s">
        <v>586</v>
      </c>
      <c r="K77">
        <v>6032821</v>
      </c>
      <c r="L77" t="s">
        <v>516</v>
      </c>
      <c r="M77">
        <v>40</v>
      </c>
      <c r="N77">
        <f t="shared" si="1"/>
        <v>40</v>
      </c>
      <c r="O77">
        <f>M77-N77</f>
        <v>0</v>
      </c>
    </row>
    <row r="78" spans="1:15" hidden="1" x14ac:dyDescent="0.25">
      <c r="A78" s="233">
        <v>6033277</v>
      </c>
      <c r="B78" s="227">
        <v>72</v>
      </c>
      <c r="I78">
        <v>6033484</v>
      </c>
      <c r="J78" t="s">
        <v>587</v>
      </c>
      <c r="K78">
        <v>6032821</v>
      </c>
      <c r="L78" t="s">
        <v>516</v>
      </c>
      <c r="M78">
        <v>60</v>
      </c>
      <c r="N78" t="e">
        <f t="shared" si="1"/>
        <v>#N/A</v>
      </c>
    </row>
    <row r="79" spans="1:15" hidden="1" x14ac:dyDescent="0.25">
      <c r="A79" s="233">
        <v>6033397</v>
      </c>
      <c r="B79" s="227">
        <v>30</v>
      </c>
      <c r="I79">
        <v>6061202</v>
      </c>
      <c r="J79" t="s">
        <v>588</v>
      </c>
      <c r="K79">
        <v>6032843</v>
      </c>
      <c r="L79" t="s">
        <v>530</v>
      </c>
      <c r="M79">
        <v>1</v>
      </c>
      <c r="N79" t="e">
        <f t="shared" si="1"/>
        <v>#N/A</v>
      </c>
    </row>
    <row r="80" spans="1:15" hidden="1" x14ac:dyDescent="0.25">
      <c r="A80" s="233">
        <v>6033334</v>
      </c>
      <c r="B80" s="227">
        <v>30</v>
      </c>
      <c r="I80">
        <v>6061203</v>
      </c>
      <c r="J80" t="s">
        <v>589</v>
      </c>
      <c r="K80">
        <v>6032843</v>
      </c>
      <c r="L80" t="s">
        <v>530</v>
      </c>
      <c r="M80">
        <v>1</v>
      </c>
      <c r="N80" t="e">
        <f t="shared" si="1"/>
        <v>#N/A</v>
      </c>
    </row>
    <row r="81" spans="1:15" hidden="1" x14ac:dyDescent="0.25">
      <c r="A81" s="233">
        <v>6033335</v>
      </c>
      <c r="B81" s="227">
        <v>30</v>
      </c>
      <c r="I81">
        <v>6061204</v>
      </c>
      <c r="J81" t="s">
        <v>590</v>
      </c>
      <c r="K81">
        <v>6032843</v>
      </c>
      <c r="L81" t="s">
        <v>530</v>
      </c>
      <c r="M81">
        <v>1</v>
      </c>
      <c r="N81" t="e">
        <f t="shared" si="1"/>
        <v>#N/A</v>
      </c>
    </row>
    <row r="82" spans="1:15" hidden="1" x14ac:dyDescent="0.25">
      <c r="A82" s="233">
        <v>6033319</v>
      </c>
      <c r="B82" s="227">
        <v>120</v>
      </c>
      <c r="I82">
        <v>6061205</v>
      </c>
      <c r="J82" t="s">
        <v>591</v>
      </c>
      <c r="K82">
        <v>6032843</v>
      </c>
      <c r="L82" t="s">
        <v>530</v>
      </c>
      <c r="M82">
        <v>1</v>
      </c>
      <c r="N82" t="e">
        <f t="shared" si="1"/>
        <v>#N/A</v>
      </c>
    </row>
    <row r="83" spans="1:15" hidden="1" x14ac:dyDescent="0.25">
      <c r="A83" s="233">
        <v>6033258</v>
      </c>
      <c r="B83" s="227">
        <v>30</v>
      </c>
      <c r="I83">
        <v>6061206</v>
      </c>
      <c r="J83" t="s">
        <v>592</v>
      </c>
      <c r="K83">
        <v>6032843</v>
      </c>
      <c r="L83" t="s">
        <v>530</v>
      </c>
      <c r="M83">
        <v>1</v>
      </c>
      <c r="N83" t="e">
        <f t="shared" si="1"/>
        <v>#N/A</v>
      </c>
    </row>
    <row r="84" spans="1:15" hidden="1" x14ac:dyDescent="0.25">
      <c r="A84" s="233">
        <v>6033336</v>
      </c>
      <c r="B84" s="227">
        <v>40</v>
      </c>
      <c r="I84">
        <v>6061208</v>
      </c>
      <c r="J84" t="s">
        <v>593</v>
      </c>
      <c r="K84">
        <v>6032843</v>
      </c>
      <c r="L84" t="s">
        <v>530</v>
      </c>
      <c r="M84">
        <v>1</v>
      </c>
      <c r="N84" t="e">
        <f t="shared" si="1"/>
        <v>#N/A</v>
      </c>
    </row>
    <row r="85" spans="1:15" hidden="1" x14ac:dyDescent="0.25">
      <c r="A85" s="233">
        <v>6033366</v>
      </c>
      <c r="B85" s="227">
        <v>21</v>
      </c>
      <c r="I85">
        <v>6048366</v>
      </c>
      <c r="J85" t="s">
        <v>594</v>
      </c>
      <c r="K85">
        <v>6032821</v>
      </c>
      <c r="L85" t="s">
        <v>516</v>
      </c>
      <c r="M85">
        <v>36</v>
      </c>
      <c r="N85" t="e">
        <f t="shared" si="1"/>
        <v>#N/A</v>
      </c>
    </row>
    <row r="86" spans="1:15" hidden="1" x14ac:dyDescent="0.25">
      <c r="A86" s="246">
        <v>6033311</v>
      </c>
      <c r="B86" s="221">
        <v>30</v>
      </c>
      <c r="I86">
        <v>6049618</v>
      </c>
      <c r="J86" t="s">
        <v>595</v>
      </c>
      <c r="K86">
        <v>6032817</v>
      </c>
      <c r="L86" t="s">
        <v>533</v>
      </c>
      <c r="M86">
        <v>36</v>
      </c>
      <c r="N86" t="e">
        <f t="shared" si="1"/>
        <v>#N/A</v>
      </c>
    </row>
    <row r="87" spans="1:15" hidden="1" x14ac:dyDescent="0.25">
      <c r="A87" s="246">
        <v>6033385</v>
      </c>
      <c r="B87" s="221">
        <v>30</v>
      </c>
      <c r="I87">
        <v>6033249</v>
      </c>
      <c r="J87" t="s">
        <v>596</v>
      </c>
      <c r="K87">
        <v>6032821</v>
      </c>
      <c r="L87" t="s">
        <v>516</v>
      </c>
      <c r="M87">
        <v>36</v>
      </c>
      <c r="N87" t="e">
        <f t="shared" si="1"/>
        <v>#N/A</v>
      </c>
    </row>
    <row r="88" spans="1:15" hidden="1" x14ac:dyDescent="0.25">
      <c r="A88" s="246">
        <v>6033265</v>
      </c>
      <c r="B88" s="221">
        <v>78</v>
      </c>
      <c r="I88">
        <v>6033235</v>
      </c>
      <c r="J88" t="s">
        <v>43</v>
      </c>
      <c r="K88">
        <v>6032821</v>
      </c>
      <c r="L88" t="s">
        <v>516</v>
      </c>
      <c r="M88">
        <v>48</v>
      </c>
      <c r="N88">
        <f t="shared" si="1"/>
        <v>48</v>
      </c>
      <c r="O88">
        <f>M88-N88</f>
        <v>0</v>
      </c>
    </row>
    <row r="89" spans="1:15" hidden="1" x14ac:dyDescent="0.25">
      <c r="A89" s="246">
        <v>6033233</v>
      </c>
      <c r="B89" s="221">
        <v>60</v>
      </c>
      <c r="I89">
        <v>6033293</v>
      </c>
      <c r="J89" t="s">
        <v>597</v>
      </c>
      <c r="K89">
        <v>6032821</v>
      </c>
      <c r="L89" t="s">
        <v>516</v>
      </c>
      <c r="M89">
        <v>18</v>
      </c>
      <c r="N89">
        <f t="shared" si="1"/>
        <v>18</v>
      </c>
      <c r="O89">
        <f>M89-N89</f>
        <v>0</v>
      </c>
    </row>
    <row r="90" spans="1:15" hidden="1" x14ac:dyDescent="0.25">
      <c r="A90" s="246">
        <v>6033264</v>
      </c>
      <c r="B90" s="221">
        <v>78</v>
      </c>
      <c r="I90">
        <v>6033250</v>
      </c>
      <c r="J90" t="s">
        <v>598</v>
      </c>
      <c r="K90">
        <v>6032821</v>
      </c>
      <c r="L90" t="s">
        <v>516</v>
      </c>
      <c r="M90">
        <v>4</v>
      </c>
      <c r="N90" t="e">
        <f t="shared" si="1"/>
        <v>#N/A</v>
      </c>
    </row>
    <row r="91" spans="1:15" x14ac:dyDescent="0.25">
      <c r="A91" s="246">
        <v>6033312</v>
      </c>
      <c r="B91" s="221">
        <v>30</v>
      </c>
      <c r="I91" s="219">
        <v>6049614</v>
      </c>
      <c r="J91" s="219" t="s">
        <v>599</v>
      </c>
      <c r="K91" s="219">
        <v>6032817</v>
      </c>
      <c r="L91" s="219" t="s">
        <v>533</v>
      </c>
      <c r="M91" s="219">
        <v>36</v>
      </c>
      <c r="N91" s="219">
        <f t="shared" si="1"/>
        <v>40</v>
      </c>
      <c r="O91">
        <f>M91-N91</f>
        <v>-4</v>
      </c>
    </row>
    <row r="92" spans="1:15" x14ac:dyDescent="0.25">
      <c r="A92" s="246">
        <v>6033386</v>
      </c>
      <c r="B92" s="221">
        <v>30</v>
      </c>
      <c r="I92" s="219">
        <v>6049615</v>
      </c>
      <c r="J92" s="219" t="s">
        <v>600</v>
      </c>
      <c r="K92" s="219">
        <v>6032817</v>
      </c>
      <c r="L92" s="219" t="s">
        <v>533</v>
      </c>
      <c r="M92" s="219">
        <v>36</v>
      </c>
      <c r="N92" s="219">
        <f t="shared" si="1"/>
        <v>12</v>
      </c>
      <c r="O92">
        <f>M92-N92</f>
        <v>24</v>
      </c>
    </row>
    <row r="93" spans="1:15" hidden="1" x14ac:dyDescent="0.25">
      <c r="A93" s="246">
        <v>6033259</v>
      </c>
      <c r="B93" s="221">
        <v>60</v>
      </c>
      <c r="I93">
        <v>6049617</v>
      </c>
      <c r="J93" t="s">
        <v>601</v>
      </c>
      <c r="K93">
        <v>6032817</v>
      </c>
      <c r="L93" t="s">
        <v>533</v>
      </c>
      <c r="M93">
        <v>36</v>
      </c>
      <c r="N93" t="e">
        <f t="shared" si="1"/>
        <v>#N/A</v>
      </c>
    </row>
    <row r="94" spans="1:15" x14ac:dyDescent="0.25">
      <c r="A94" s="246">
        <v>6033254</v>
      </c>
      <c r="B94" s="221">
        <v>78</v>
      </c>
      <c r="I94" s="219">
        <v>6054036</v>
      </c>
      <c r="J94" s="219" t="s">
        <v>602</v>
      </c>
      <c r="K94" s="219">
        <v>6032819</v>
      </c>
      <c r="L94" s="219" t="s">
        <v>603</v>
      </c>
      <c r="M94" s="219">
        <v>1</v>
      </c>
      <c r="N94" s="219">
        <f t="shared" si="1"/>
        <v>40</v>
      </c>
      <c r="O94">
        <f>M94-N94</f>
        <v>-39</v>
      </c>
    </row>
    <row r="95" spans="1:15" hidden="1" x14ac:dyDescent="0.25">
      <c r="A95" s="246">
        <v>6046932</v>
      </c>
      <c r="B95" s="221">
        <v>60</v>
      </c>
      <c r="I95">
        <v>6054037</v>
      </c>
      <c r="J95" t="s">
        <v>604</v>
      </c>
      <c r="K95">
        <v>6032819</v>
      </c>
      <c r="L95" t="s">
        <v>603</v>
      </c>
      <c r="M95">
        <v>12</v>
      </c>
      <c r="N95">
        <f t="shared" si="1"/>
        <v>12</v>
      </c>
      <c r="O95">
        <f>M95-N95</f>
        <v>0</v>
      </c>
    </row>
    <row r="96" spans="1:15" hidden="1" x14ac:dyDescent="0.25">
      <c r="A96" s="246">
        <v>6033253</v>
      </c>
      <c r="B96" s="221">
        <v>78</v>
      </c>
      <c r="I96">
        <v>6054038</v>
      </c>
      <c r="J96" t="s">
        <v>605</v>
      </c>
      <c r="K96">
        <v>6032819</v>
      </c>
      <c r="L96" t="s">
        <v>603</v>
      </c>
      <c r="M96">
        <v>1</v>
      </c>
      <c r="N96" t="e">
        <f t="shared" si="1"/>
        <v>#N/A</v>
      </c>
    </row>
    <row r="97" spans="1:15" hidden="1" x14ac:dyDescent="0.25">
      <c r="A97" s="233">
        <v>6028013</v>
      </c>
      <c r="B97" s="227">
        <v>48</v>
      </c>
      <c r="I97">
        <v>6033236</v>
      </c>
      <c r="J97" t="s">
        <v>606</v>
      </c>
      <c r="K97">
        <v>6032821</v>
      </c>
      <c r="L97" t="s">
        <v>516</v>
      </c>
      <c r="M97">
        <v>24</v>
      </c>
      <c r="N97" t="e">
        <f t="shared" si="1"/>
        <v>#N/A</v>
      </c>
    </row>
    <row r="98" spans="1:15" hidden="1" x14ac:dyDescent="0.25">
      <c r="A98" s="233">
        <v>6033600</v>
      </c>
      <c r="B98" s="227">
        <v>24</v>
      </c>
      <c r="I98">
        <v>6054040</v>
      </c>
      <c r="J98" t="s">
        <v>607</v>
      </c>
      <c r="K98">
        <v>6032819</v>
      </c>
      <c r="L98" t="s">
        <v>603</v>
      </c>
      <c r="M98">
        <v>1</v>
      </c>
      <c r="N98" t="e">
        <f t="shared" si="1"/>
        <v>#N/A</v>
      </c>
    </row>
    <row r="99" spans="1:15" hidden="1" x14ac:dyDescent="0.25">
      <c r="A99" s="233">
        <v>6033598</v>
      </c>
      <c r="B99" s="227">
        <v>24</v>
      </c>
      <c r="I99">
        <v>6054039</v>
      </c>
      <c r="J99" t="s">
        <v>608</v>
      </c>
      <c r="K99">
        <v>6032819</v>
      </c>
      <c r="L99" t="s">
        <v>603</v>
      </c>
      <c r="M99">
        <v>1</v>
      </c>
      <c r="N99" t="e">
        <f t="shared" si="1"/>
        <v>#N/A</v>
      </c>
    </row>
    <row r="100" spans="1:15" hidden="1" x14ac:dyDescent="0.25">
      <c r="A100" s="233">
        <v>6033333</v>
      </c>
      <c r="B100" s="227">
        <v>42</v>
      </c>
      <c r="I100">
        <v>6048368</v>
      </c>
      <c r="J100" t="s">
        <v>609</v>
      </c>
      <c r="K100">
        <v>6032821</v>
      </c>
      <c r="L100" t="s">
        <v>516</v>
      </c>
      <c r="M100">
        <v>36</v>
      </c>
      <c r="N100" t="e">
        <f t="shared" si="1"/>
        <v>#N/A</v>
      </c>
    </row>
    <row r="101" spans="1:15" hidden="1" x14ac:dyDescent="0.25">
      <c r="A101" s="233">
        <v>6033255</v>
      </c>
      <c r="B101" s="227">
        <v>22</v>
      </c>
      <c r="I101">
        <v>6049143</v>
      </c>
      <c r="J101" t="s">
        <v>610</v>
      </c>
      <c r="K101">
        <v>6032822</v>
      </c>
      <c r="L101" t="s">
        <v>611</v>
      </c>
      <c r="M101">
        <v>1</v>
      </c>
      <c r="N101" t="e">
        <f t="shared" si="1"/>
        <v>#N/A</v>
      </c>
    </row>
    <row r="102" spans="1:15" hidden="1" x14ac:dyDescent="0.25">
      <c r="A102" s="233">
        <v>6033283</v>
      </c>
      <c r="B102" s="227">
        <v>56</v>
      </c>
      <c r="I102">
        <v>6048365</v>
      </c>
      <c r="J102" t="s">
        <v>612</v>
      </c>
      <c r="K102">
        <v>6032821</v>
      </c>
      <c r="L102" t="s">
        <v>516</v>
      </c>
      <c r="M102">
        <v>36</v>
      </c>
      <c r="N102" t="e">
        <f t="shared" si="1"/>
        <v>#N/A</v>
      </c>
    </row>
    <row r="103" spans="1:15" hidden="1" x14ac:dyDescent="0.25">
      <c r="A103" s="233">
        <v>6033358</v>
      </c>
      <c r="B103" s="227">
        <v>72</v>
      </c>
      <c r="I103">
        <v>6058951</v>
      </c>
      <c r="J103" t="s">
        <v>613</v>
      </c>
      <c r="K103">
        <v>6032820</v>
      </c>
      <c r="L103" t="s">
        <v>519</v>
      </c>
      <c r="M103">
        <v>1</v>
      </c>
      <c r="N103" t="e">
        <f t="shared" si="1"/>
        <v>#N/A</v>
      </c>
    </row>
    <row r="104" spans="1:15" hidden="1" x14ac:dyDescent="0.25">
      <c r="A104" s="233">
        <v>6033360</v>
      </c>
      <c r="B104" s="227">
        <v>30</v>
      </c>
      <c r="I104">
        <v>6058950</v>
      </c>
      <c r="J104" t="s">
        <v>614</v>
      </c>
      <c r="K104">
        <v>6032820</v>
      </c>
      <c r="L104" t="s">
        <v>519</v>
      </c>
      <c r="M104">
        <v>1</v>
      </c>
      <c r="N104" t="e">
        <f t="shared" si="1"/>
        <v>#N/A</v>
      </c>
    </row>
    <row r="105" spans="1:15" x14ac:dyDescent="0.25">
      <c r="A105" s="233">
        <v>6033354</v>
      </c>
      <c r="B105" s="227">
        <v>48</v>
      </c>
      <c r="I105" s="219">
        <v>6052695</v>
      </c>
      <c r="J105" s="219" t="s">
        <v>615</v>
      </c>
      <c r="K105" s="219">
        <v>6032824</v>
      </c>
      <c r="L105" s="219" t="s">
        <v>554</v>
      </c>
      <c r="M105" s="219">
        <v>1</v>
      </c>
      <c r="N105" s="219">
        <f t="shared" si="1"/>
        <v>24</v>
      </c>
      <c r="O105">
        <f t="shared" ref="O105:O111" si="2">M105-N105</f>
        <v>-23</v>
      </c>
    </row>
    <row r="106" spans="1:15" hidden="1" x14ac:dyDescent="0.25">
      <c r="A106" s="233">
        <v>6033400</v>
      </c>
      <c r="B106" s="227">
        <v>48</v>
      </c>
      <c r="I106">
        <v>6033297</v>
      </c>
      <c r="J106" t="s">
        <v>616</v>
      </c>
      <c r="K106">
        <v>6032821</v>
      </c>
      <c r="L106" t="s">
        <v>516</v>
      </c>
      <c r="M106">
        <v>30</v>
      </c>
      <c r="N106">
        <f t="shared" si="1"/>
        <v>30</v>
      </c>
      <c r="O106">
        <f t="shared" si="2"/>
        <v>0</v>
      </c>
    </row>
    <row r="107" spans="1:15" hidden="1" x14ac:dyDescent="0.25">
      <c r="A107" s="233">
        <v>6033241</v>
      </c>
      <c r="B107" s="227">
        <v>48</v>
      </c>
      <c r="I107">
        <v>6033263</v>
      </c>
      <c r="J107" t="s">
        <v>92</v>
      </c>
      <c r="K107">
        <v>6032821</v>
      </c>
      <c r="L107" t="s">
        <v>516</v>
      </c>
      <c r="M107">
        <v>24</v>
      </c>
      <c r="N107">
        <f t="shared" si="1"/>
        <v>24</v>
      </c>
      <c r="O107">
        <f t="shared" si="2"/>
        <v>0</v>
      </c>
    </row>
    <row r="108" spans="1:15" hidden="1" x14ac:dyDescent="0.25">
      <c r="A108" s="233">
        <v>6033398</v>
      </c>
      <c r="B108" s="227">
        <v>48</v>
      </c>
      <c r="I108">
        <v>6033298</v>
      </c>
      <c r="J108" t="s">
        <v>93</v>
      </c>
      <c r="K108">
        <v>6032821</v>
      </c>
      <c r="L108" t="s">
        <v>516</v>
      </c>
      <c r="M108">
        <v>30</v>
      </c>
      <c r="N108">
        <f t="shared" si="1"/>
        <v>30</v>
      </c>
      <c r="O108">
        <f t="shared" si="2"/>
        <v>0</v>
      </c>
    </row>
    <row r="109" spans="1:15" hidden="1" x14ac:dyDescent="0.25">
      <c r="A109" s="233">
        <v>6048459</v>
      </c>
      <c r="B109" s="227">
        <v>60</v>
      </c>
      <c r="I109">
        <v>6033299</v>
      </c>
      <c r="J109" t="s">
        <v>617</v>
      </c>
      <c r="K109">
        <v>6032821</v>
      </c>
      <c r="L109" t="s">
        <v>516</v>
      </c>
      <c r="M109">
        <v>30</v>
      </c>
      <c r="N109">
        <f t="shared" si="1"/>
        <v>30</v>
      </c>
      <c r="O109">
        <f t="shared" si="2"/>
        <v>0</v>
      </c>
    </row>
    <row r="110" spans="1:15" hidden="1" x14ac:dyDescent="0.25">
      <c r="A110" s="233">
        <v>6048462</v>
      </c>
      <c r="B110" s="227">
        <v>30</v>
      </c>
      <c r="I110">
        <v>6033260</v>
      </c>
      <c r="J110" t="s">
        <v>618</v>
      </c>
      <c r="K110">
        <v>6032821</v>
      </c>
      <c r="L110" t="s">
        <v>516</v>
      </c>
      <c r="M110">
        <v>24</v>
      </c>
      <c r="N110">
        <f t="shared" si="1"/>
        <v>24</v>
      </c>
      <c r="O110">
        <f t="shared" si="2"/>
        <v>0</v>
      </c>
    </row>
    <row r="111" spans="1:15" hidden="1" x14ac:dyDescent="0.25">
      <c r="A111" s="233">
        <v>6033371</v>
      </c>
      <c r="B111" s="227">
        <v>48</v>
      </c>
      <c r="I111">
        <v>6033261</v>
      </c>
      <c r="J111" t="s">
        <v>619</v>
      </c>
      <c r="K111">
        <v>6032821</v>
      </c>
      <c r="L111" t="s">
        <v>516</v>
      </c>
      <c r="M111">
        <v>24</v>
      </c>
      <c r="N111">
        <f t="shared" si="1"/>
        <v>24</v>
      </c>
      <c r="O111">
        <f t="shared" si="2"/>
        <v>0</v>
      </c>
    </row>
    <row r="112" spans="1:15" hidden="1" x14ac:dyDescent="0.25">
      <c r="A112" s="233">
        <v>6033372</v>
      </c>
      <c r="B112" s="227">
        <v>48</v>
      </c>
      <c r="I112">
        <v>6033262</v>
      </c>
      <c r="J112" t="s">
        <v>620</v>
      </c>
      <c r="K112">
        <v>6032821</v>
      </c>
      <c r="L112" t="s">
        <v>516</v>
      </c>
      <c r="M112">
        <v>24</v>
      </c>
      <c r="N112" t="e">
        <f t="shared" si="1"/>
        <v>#N/A</v>
      </c>
    </row>
    <row r="113" spans="1:15" hidden="1" x14ac:dyDescent="0.25">
      <c r="A113" s="243">
        <v>6033346</v>
      </c>
      <c r="B113" s="228">
        <v>24</v>
      </c>
      <c r="I113">
        <v>6033300</v>
      </c>
      <c r="J113" t="s">
        <v>621</v>
      </c>
      <c r="K113">
        <v>6032821</v>
      </c>
      <c r="L113" t="s">
        <v>516</v>
      </c>
      <c r="M113">
        <v>30</v>
      </c>
      <c r="N113" t="e">
        <f t="shared" si="1"/>
        <v>#N/A</v>
      </c>
    </row>
    <row r="114" spans="1:15" hidden="1" x14ac:dyDescent="0.25">
      <c r="I114">
        <v>6033468</v>
      </c>
      <c r="J114" t="s">
        <v>622</v>
      </c>
      <c r="K114">
        <v>6032821</v>
      </c>
      <c r="L114" t="s">
        <v>516</v>
      </c>
      <c r="M114">
        <v>120</v>
      </c>
      <c r="N114" t="e">
        <f t="shared" si="1"/>
        <v>#N/A</v>
      </c>
    </row>
    <row r="115" spans="1:15" hidden="1" x14ac:dyDescent="0.25">
      <c r="I115">
        <v>6033466</v>
      </c>
      <c r="J115" t="s">
        <v>622</v>
      </c>
      <c r="K115">
        <v>6032821</v>
      </c>
      <c r="L115" t="s">
        <v>516</v>
      </c>
      <c r="M115">
        <v>120</v>
      </c>
      <c r="N115" t="e">
        <f t="shared" si="1"/>
        <v>#N/A</v>
      </c>
    </row>
    <row r="116" spans="1:15" hidden="1" x14ac:dyDescent="0.25">
      <c r="I116">
        <v>6033294</v>
      </c>
      <c r="J116" t="s">
        <v>623</v>
      </c>
      <c r="K116">
        <v>6032821</v>
      </c>
      <c r="L116" t="s">
        <v>516</v>
      </c>
      <c r="M116">
        <v>120</v>
      </c>
      <c r="N116">
        <f t="shared" si="1"/>
        <v>120</v>
      </c>
      <c r="O116">
        <f>M116-N116</f>
        <v>0</v>
      </c>
    </row>
    <row r="117" spans="1:15" hidden="1" x14ac:dyDescent="0.25">
      <c r="I117">
        <v>6033295</v>
      </c>
      <c r="J117" t="s">
        <v>624</v>
      </c>
      <c r="K117">
        <v>6032821</v>
      </c>
      <c r="L117" t="s">
        <v>516</v>
      </c>
      <c r="M117">
        <v>60</v>
      </c>
      <c r="N117">
        <f t="shared" si="1"/>
        <v>60</v>
      </c>
      <c r="O117">
        <f>M117-N117</f>
        <v>0</v>
      </c>
    </row>
    <row r="118" spans="1:15" hidden="1" x14ac:dyDescent="0.25">
      <c r="I118">
        <v>6033266</v>
      </c>
      <c r="J118" t="s">
        <v>9</v>
      </c>
      <c r="K118">
        <v>6032821</v>
      </c>
      <c r="L118" t="s">
        <v>516</v>
      </c>
      <c r="M118">
        <v>48</v>
      </c>
      <c r="N118">
        <f t="shared" si="1"/>
        <v>48</v>
      </c>
      <c r="O118">
        <f>M118-N118</f>
        <v>0</v>
      </c>
    </row>
    <row r="119" spans="1:15" hidden="1" x14ac:dyDescent="0.25">
      <c r="I119">
        <v>6033240</v>
      </c>
      <c r="J119" t="s">
        <v>4</v>
      </c>
      <c r="K119">
        <v>6032821</v>
      </c>
      <c r="L119" t="s">
        <v>516</v>
      </c>
      <c r="M119">
        <v>48</v>
      </c>
      <c r="N119">
        <f t="shared" si="1"/>
        <v>48</v>
      </c>
      <c r="O119">
        <f>M119-N119</f>
        <v>0</v>
      </c>
    </row>
    <row r="120" spans="1:15" hidden="1" x14ac:dyDescent="0.25">
      <c r="I120">
        <v>6033237</v>
      </c>
      <c r="J120" t="s">
        <v>3</v>
      </c>
      <c r="K120">
        <v>6032821</v>
      </c>
      <c r="L120" t="s">
        <v>516</v>
      </c>
      <c r="M120">
        <v>40</v>
      </c>
      <c r="N120">
        <f t="shared" si="1"/>
        <v>40</v>
      </c>
      <c r="O120">
        <f>M120-N120</f>
        <v>0</v>
      </c>
    </row>
    <row r="121" spans="1:15" hidden="1" x14ac:dyDescent="0.25">
      <c r="I121">
        <v>6055340</v>
      </c>
      <c r="J121" t="s">
        <v>625</v>
      </c>
      <c r="K121">
        <v>6060047</v>
      </c>
      <c r="L121" t="s">
        <v>626</v>
      </c>
      <c r="M121">
        <v>12</v>
      </c>
      <c r="N121" t="e">
        <f t="shared" si="1"/>
        <v>#N/A</v>
      </c>
    </row>
    <row r="122" spans="1:15" hidden="1" x14ac:dyDescent="0.25">
      <c r="I122">
        <v>6059706</v>
      </c>
      <c r="J122" t="s">
        <v>627</v>
      </c>
      <c r="K122">
        <v>6056273</v>
      </c>
      <c r="L122" t="s">
        <v>628</v>
      </c>
      <c r="M122">
        <v>12</v>
      </c>
      <c r="N122" t="e">
        <f t="shared" si="1"/>
        <v>#N/A</v>
      </c>
    </row>
    <row r="123" spans="1:15" hidden="1" x14ac:dyDescent="0.25">
      <c r="I123">
        <v>6055341</v>
      </c>
      <c r="J123" t="s">
        <v>629</v>
      </c>
      <c r="K123">
        <v>6061730</v>
      </c>
      <c r="L123" t="s">
        <v>630</v>
      </c>
      <c r="M123">
        <v>12</v>
      </c>
      <c r="N123" t="e">
        <f t="shared" si="1"/>
        <v>#N/A</v>
      </c>
    </row>
    <row r="124" spans="1:15" hidden="1" x14ac:dyDescent="0.25">
      <c r="I124">
        <v>6033978</v>
      </c>
      <c r="J124" t="s">
        <v>631</v>
      </c>
      <c r="K124">
        <v>6032821</v>
      </c>
      <c r="L124" t="s">
        <v>516</v>
      </c>
      <c r="M124">
        <v>72</v>
      </c>
      <c r="N124" t="e">
        <f t="shared" si="1"/>
        <v>#N/A</v>
      </c>
    </row>
    <row r="125" spans="1:15" hidden="1" x14ac:dyDescent="0.25">
      <c r="I125">
        <v>6055338</v>
      </c>
      <c r="J125" t="s">
        <v>632</v>
      </c>
      <c r="K125">
        <v>6060046</v>
      </c>
      <c r="L125" t="s">
        <v>633</v>
      </c>
      <c r="M125">
        <v>12</v>
      </c>
      <c r="N125" t="e">
        <f t="shared" si="1"/>
        <v>#N/A</v>
      </c>
    </row>
    <row r="126" spans="1:15" hidden="1" x14ac:dyDescent="0.25">
      <c r="I126">
        <v>6033977</v>
      </c>
      <c r="J126" t="s">
        <v>634</v>
      </c>
      <c r="K126">
        <v>6032821</v>
      </c>
      <c r="L126" t="s">
        <v>516</v>
      </c>
      <c r="M126">
        <v>72</v>
      </c>
      <c r="N126" t="e">
        <f t="shared" si="1"/>
        <v>#N/A</v>
      </c>
    </row>
    <row r="127" spans="1:15" hidden="1" x14ac:dyDescent="0.25">
      <c r="I127">
        <v>6033980</v>
      </c>
      <c r="J127" t="s">
        <v>635</v>
      </c>
      <c r="K127">
        <v>6032821</v>
      </c>
      <c r="L127" t="s">
        <v>516</v>
      </c>
      <c r="M127">
        <v>72</v>
      </c>
      <c r="N127" t="e">
        <f t="shared" si="1"/>
        <v>#N/A</v>
      </c>
    </row>
    <row r="128" spans="1:15" hidden="1" x14ac:dyDescent="0.25">
      <c r="I128">
        <v>6058668</v>
      </c>
      <c r="J128" t="s">
        <v>636</v>
      </c>
      <c r="K128">
        <v>6058668</v>
      </c>
      <c r="L128" t="s">
        <v>636</v>
      </c>
      <c r="M128">
        <v>72</v>
      </c>
      <c r="N128" t="e">
        <f t="shared" si="1"/>
        <v>#N/A</v>
      </c>
    </row>
    <row r="129" spans="9:15" hidden="1" x14ac:dyDescent="0.25">
      <c r="I129">
        <v>6033275</v>
      </c>
      <c r="J129" t="s">
        <v>637</v>
      </c>
      <c r="K129">
        <v>6032821</v>
      </c>
      <c r="L129" t="s">
        <v>516</v>
      </c>
      <c r="M129">
        <v>30</v>
      </c>
      <c r="N129" t="e">
        <f t="shared" si="1"/>
        <v>#N/A</v>
      </c>
    </row>
    <row r="130" spans="9:15" hidden="1" x14ac:dyDescent="0.25">
      <c r="I130">
        <v>6033428</v>
      </c>
      <c r="J130" t="s">
        <v>638</v>
      </c>
      <c r="K130">
        <v>6032826</v>
      </c>
      <c r="L130" t="s">
        <v>523</v>
      </c>
      <c r="M130">
        <v>60</v>
      </c>
      <c r="N130" t="e">
        <f t="shared" ref="N130:N193" si="3">VLOOKUP(I130,$A:$B,2,0)</f>
        <v>#N/A</v>
      </c>
    </row>
    <row r="131" spans="9:15" hidden="1" x14ac:dyDescent="0.25">
      <c r="I131">
        <v>6033397</v>
      </c>
      <c r="J131" t="s">
        <v>639</v>
      </c>
      <c r="K131">
        <v>6032826</v>
      </c>
      <c r="L131" t="s">
        <v>523</v>
      </c>
      <c r="M131">
        <v>30</v>
      </c>
      <c r="N131">
        <f t="shared" si="3"/>
        <v>30</v>
      </c>
      <c r="O131">
        <f>M131-N131</f>
        <v>0</v>
      </c>
    </row>
    <row r="132" spans="9:15" hidden="1" x14ac:dyDescent="0.25">
      <c r="I132">
        <v>6055081</v>
      </c>
      <c r="J132" t="s">
        <v>640</v>
      </c>
      <c r="K132">
        <v>6032817</v>
      </c>
      <c r="L132" t="s">
        <v>533</v>
      </c>
      <c r="M132">
        <v>1</v>
      </c>
      <c r="N132" t="e">
        <f t="shared" si="3"/>
        <v>#N/A</v>
      </c>
    </row>
    <row r="133" spans="9:15" hidden="1" x14ac:dyDescent="0.25">
      <c r="I133">
        <v>6033278</v>
      </c>
      <c r="J133" t="s">
        <v>641</v>
      </c>
      <c r="K133">
        <v>6032821</v>
      </c>
      <c r="L133" t="s">
        <v>516</v>
      </c>
      <c r="M133">
        <v>56</v>
      </c>
      <c r="N133">
        <f t="shared" si="3"/>
        <v>56</v>
      </c>
      <c r="O133">
        <f>M133-N133</f>
        <v>0</v>
      </c>
    </row>
    <row r="134" spans="9:15" hidden="1" x14ac:dyDescent="0.25">
      <c r="I134">
        <v>6058751</v>
      </c>
      <c r="J134" t="s">
        <v>642</v>
      </c>
      <c r="K134">
        <v>6032843</v>
      </c>
      <c r="L134" t="s">
        <v>530</v>
      </c>
      <c r="M134">
        <v>1</v>
      </c>
      <c r="N134" t="e">
        <f t="shared" si="3"/>
        <v>#N/A</v>
      </c>
    </row>
    <row r="135" spans="9:15" hidden="1" x14ac:dyDescent="0.25">
      <c r="I135">
        <v>6055079</v>
      </c>
      <c r="J135" t="s">
        <v>643</v>
      </c>
      <c r="K135">
        <v>6032817</v>
      </c>
      <c r="L135" t="s">
        <v>533</v>
      </c>
      <c r="M135">
        <v>1</v>
      </c>
      <c r="N135" t="e">
        <f t="shared" si="3"/>
        <v>#N/A</v>
      </c>
    </row>
    <row r="136" spans="9:15" hidden="1" x14ac:dyDescent="0.25">
      <c r="I136">
        <v>6058752</v>
      </c>
      <c r="J136" t="s">
        <v>644</v>
      </c>
      <c r="K136">
        <v>6032843</v>
      </c>
      <c r="L136" t="s">
        <v>530</v>
      </c>
      <c r="M136">
        <v>1</v>
      </c>
      <c r="N136" t="e">
        <f t="shared" si="3"/>
        <v>#N/A</v>
      </c>
    </row>
    <row r="137" spans="9:15" hidden="1" x14ac:dyDescent="0.25">
      <c r="I137">
        <v>6033276</v>
      </c>
      <c r="J137" t="s">
        <v>645</v>
      </c>
      <c r="K137">
        <v>6032821</v>
      </c>
      <c r="L137" t="s">
        <v>516</v>
      </c>
      <c r="M137">
        <v>72</v>
      </c>
      <c r="N137">
        <f t="shared" si="3"/>
        <v>72</v>
      </c>
      <c r="O137">
        <f>M137-N137</f>
        <v>0</v>
      </c>
    </row>
    <row r="138" spans="9:15" hidden="1" x14ac:dyDescent="0.25">
      <c r="I138">
        <v>6055080</v>
      </c>
      <c r="J138" t="s">
        <v>646</v>
      </c>
      <c r="K138">
        <v>6032817</v>
      </c>
      <c r="L138" t="s">
        <v>533</v>
      </c>
      <c r="M138">
        <v>1</v>
      </c>
      <c r="N138" t="e">
        <f t="shared" si="3"/>
        <v>#N/A</v>
      </c>
    </row>
    <row r="139" spans="9:15" hidden="1" x14ac:dyDescent="0.25">
      <c r="I139">
        <v>6033461</v>
      </c>
      <c r="J139" t="s">
        <v>647</v>
      </c>
      <c r="K139">
        <v>6032821</v>
      </c>
      <c r="L139" t="s">
        <v>516</v>
      </c>
      <c r="M139">
        <v>40</v>
      </c>
      <c r="N139" t="e">
        <f t="shared" si="3"/>
        <v>#N/A</v>
      </c>
    </row>
    <row r="140" spans="9:15" hidden="1" x14ac:dyDescent="0.25">
      <c r="I140">
        <v>6067800</v>
      </c>
      <c r="J140" t="s">
        <v>648</v>
      </c>
      <c r="K140">
        <v>6032826</v>
      </c>
      <c r="L140" t="s">
        <v>523</v>
      </c>
      <c r="M140">
        <v>1</v>
      </c>
      <c r="N140" t="e">
        <f t="shared" si="3"/>
        <v>#N/A</v>
      </c>
    </row>
    <row r="141" spans="9:15" hidden="1" x14ac:dyDescent="0.25">
      <c r="I141">
        <v>6033279</v>
      </c>
      <c r="J141" t="s">
        <v>101</v>
      </c>
      <c r="K141">
        <v>6032821</v>
      </c>
      <c r="L141" t="s">
        <v>516</v>
      </c>
      <c r="M141">
        <v>56</v>
      </c>
      <c r="N141">
        <f t="shared" si="3"/>
        <v>56</v>
      </c>
      <c r="O141">
        <f>M141-N141</f>
        <v>0</v>
      </c>
    </row>
    <row r="142" spans="9:15" hidden="1" x14ac:dyDescent="0.25">
      <c r="I142">
        <v>6033485</v>
      </c>
      <c r="J142" t="s">
        <v>649</v>
      </c>
      <c r="K142">
        <v>6032821</v>
      </c>
      <c r="L142" t="s">
        <v>516</v>
      </c>
      <c r="M142">
        <v>48</v>
      </c>
      <c r="N142" t="e">
        <f t="shared" si="3"/>
        <v>#N/A</v>
      </c>
    </row>
    <row r="143" spans="9:15" hidden="1" x14ac:dyDescent="0.25">
      <c r="I143">
        <v>6047975</v>
      </c>
      <c r="J143" t="s">
        <v>499</v>
      </c>
      <c r="K143">
        <v>6032843</v>
      </c>
      <c r="L143" t="s">
        <v>530</v>
      </c>
      <c r="M143">
        <v>48</v>
      </c>
      <c r="N143" t="e">
        <f t="shared" si="3"/>
        <v>#N/A</v>
      </c>
    </row>
    <row r="144" spans="9:15" hidden="1" x14ac:dyDescent="0.25">
      <c r="I144">
        <v>6033277</v>
      </c>
      <c r="J144" t="s">
        <v>650</v>
      </c>
      <c r="K144">
        <v>6032821</v>
      </c>
      <c r="L144" t="s">
        <v>516</v>
      </c>
      <c r="M144">
        <v>72</v>
      </c>
      <c r="N144">
        <f t="shared" si="3"/>
        <v>72</v>
      </c>
      <c r="O144">
        <f>M144-N144</f>
        <v>0</v>
      </c>
    </row>
    <row r="145" spans="9:15" hidden="1" x14ac:dyDescent="0.25">
      <c r="I145">
        <v>6067799</v>
      </c>
      <c r="J145" t="s">
        <v>651</v>
      </c>
      <c r="K145">
        <v>6032826</v>
      </c>
      <c r="L145" t="s">
        <v>523</v>
      </c>
      <c r="M145">
        <v>1</v>
      </c>
      <c r="N145" t="e">
        <f t="shared" si="3"/>
        <v>#N/A</v>
      </c>
    </row>
    <row r="146" spans="9:15" hidden="1" x14ac:dyDescent="0.25">
      <c r="I146">
        <v>6033281</v>
      </c>
      <c r="J146" t="s">
        <v>652</v>
      </c>
      <c r="K146">
        <v>6032821</v>
      </c>
      <c r="L146" t="s">
        <v>516</v>
      </c>
      <c r="M146">
        <v>20</v>
      </c>
      <c r="N146">
        <f t="shared" si="3"/>
        <v>20</v>
      </c>
      <c r="O146">
        <f>M146-N146</f>
        <v>0</v>
      </c>
    </row>
    <row r="147" spans="9:15" hidden="1" x14ac:dyDescent="0.25">
      <c r="I147">
        <v>6033273</v>
      </c>
      <c r="J147" t="s">
        <v>653</v>
      </c>
      <c r="K147">
        <v>6032821</v>
      </c>
      <c r="L147" t="s">
        <v>516</v>
      </c>
      <c r="M147">
        <v>40</v>
      </c>
      <c r="N147" t="e">
        <f t="shared" si="3"/>
        <v>#N/A</v>
      </c>
    </row>
    <row r="148" spans="9:15" hidden="1" x14ac:dyDescent="0.25">
      <c r="I148">
        <v>6033271</v>
      </c>
      <c r="J148" t="s">
        <v>654</v>
      </c>
      <c r="K148">
        <v>6032821</v>
      </c>
      <c r="L148" t="s">
        <v>516</v>
      </c>
      <c r="M148">
        <v>120</v>
      </c>
      <c r="N148">
        <f t="shared" si="3"/>
        <v>120</v>
      </c>
      <c r="O148">
        <f>M148-N148</f>
        <v>0</v>
      </c>
    </row>
    <row r="149" spans="9:15" hidden="1" x14ac:dyDescent="0.25">
      <c r="I149">
        <v>6033272</v>
      </c>
      <c r="J149" t="s">
        <v>655</v>
      </c>
      <c r="K149">
        <v>6032821</v>
      </c>
      <c r="L149" t="s">
        <v>516</v>
      </c>
      <c r="M149">
        <v>40</v>
      </c>
      <c r="N149" t="e">
        <f t="shared" si="3"/>
        <v>#N/A</v>
      </c>
    </row>
    <row r="150" spans="9:15" hidden="1" x14ac:dyDescent="0.25">
      <c r="I150">
        <v>6069073</v>
      </c>
      <c r="J150" t="s">
        <v>656</v>
      </c>
      <c r="K150">
        <v>6052377</v>
      </c>
      <c r="L150" t="s">
        <v>657</v>
      </c>
      <c r="M150">
        <v>1</v>
      </c>
      <c r="N150" t="e">
        <f t="shared" si="3"/>
        <v>#N/A</v>
      </c>
    </row>
    <row r="151" spans="9:15" hidden="1" x14ac:dyDescent="0.25">
      <c r="I151">
        <v>6069074</v>
      </c>
      <c r="J151" t="s">
        <v>658</v>
      </c>
      <c r="K151">
        <v>6052377</v>
      </c>
      <c r="L151" t="s">
        <v>657</v>
      </c>
      <c r="M151">
        <v>1</v>
      </c>
      <c r="N151" t="e">
        <f t="shared" si="3"/>
        <v>#N/A</v>
      </c>
    </row>
    <row r="152" spans="9:15" hidden="1" x14ac:dyDescent="0.25">
      <c r="I152">
        <v>6048796</v>
      </c>
      <c r="J152" t="s">
        <v>659</v>
      </c>
      <c r="K152">
        <v>6048856</v>
      </c>
      <c r="L152" t="s">
        <v>660</v>
      </c>
      <c r="M152">
        <v>24</v>
      </c>
      <c r="N152" t="e">
        <f t="shared" si="3"/>
        <v>#N/A</v>
      </c>
    </row>
    <row r="153" spans="9:15" hidden="1" x14ac:dyDescent="0.25">
      <c r="I153">
        <v>6066324</v>
      </c>
      <c r="J153" t="s">
        <v>661</v>
      </c>
      <c r="K153">
        <v>6032820</v>
      </c>
      <c r="L153" t="s">
        <v>519</v>
      </c>
      <c r="M153">
        <v>24</v>
      </c>
      <c r="N153" t="e">
        <f t="shared" si="3"/>
        <v>#N/A</v>
      </c>
    </row>
    <row r="154" spans="9:15" hidden="1" x14ac:dyDescent="0.25">
      <c r="I154">
        <v>6033976</v>
      </c>
      <c r="J154" t="s">
        <v>662</v>
      </c>
      <c r="K154">
        <v>6032821</v>
      </c>
      <c r="L154" t="s">
        <v>516</v>
      </c>
      <c r="M154">
        <v>24</v>
      </c>
      <c r="N154" t="e">
        <f t="shared" si="3"/>
        <v>#N/A</v>
      </c>
    </row>
    <row r="155" spans="9:15" hidden="1" x14ac:dyDescent="0.25">
      <c r="I155">
        <v>6033975</v>
      </c>
      <c r="J155" t="s">
        <v>663</v>
      </c>
      <c r="K155">
        <v>6032821</v>
      </c>
      <c r="L155" t="s">
        <v>516</v>
      </c>
      <c r="M155">
        <v>24</v>
      </c>
      <c r="N155" t="e">
        <f t="shared" si="3"/>
        <v>#N/A</v>
      </c>
    </row>
    <row r="156" spans="9:15" hidden="1" x14ac:dyDescent="0.25">
      <c r="I156">
        <v>6033613</v>
      </c>
      <c r="J156" t="s">
        <v>53</v>
      </c>
      <c r="K156">
        <v>6032815</v>
      </c>
      <c r="L156" t="s">
        <v>538</v>
      </c>
      <c r="M156">
        <v>36</v>
      </c>
      <c r="N156">
        <f t="shared" si="3"/>
        <v>36</v>
      </c>
      <c r="O156">
        <f>M156-N156</f>
        <v>0</v>
      </c>
    </row>
    <row r="157" spans="9:15" hidden="1" x14ac:dyDescent="0.25">
      <c r="I157">
        <v>6033625</v>
      </c>
      <c r="J157" t="s">
        <v>54</v>
      </c>
      <c r="K157">
        <v>6032815</v>
      </c>
      <c r="L157" t="s">
        <v>538</v>
      </c>
      <c r="M157">
        <v>36</v>
      </c>
      <c r="N157">
        <f t="shared" si="3"/>
        <v>36</v>
      </c>
      <c r="O157">
        <f>M157-N157</f>
        <v>0</v>
      </c>
    </row>
    <row r="158" spans="9:15" hidden="1" x14ac:dyDescent="0.25">
      <c r="I158">
        <v>6033338</v>
      </c>
      <c r="J158" t="s">
        <v>664</v>
      </c>
      <c r="K158">
        <v>6032821</v>
      </c>
      <c r="L158" t="s">
        <v>516</v>
      </c>
      <c r="M158">
        <v>72</v>
      </c>
      <c r="N158">
        <f t="shared" si="3"/>
        <v>72</v>
      </c>
      <c r="O158">
        <f>M158-N158</f>
        <v>0</v>
      </c>
    </row>
    <row r="159" spans="9:15" hidden="1" x14ac:dyDescent="0.25">
      <c r="I159">
        <v>6033339</v>
      </c>
      <c r="J159" t="s">
        <v>665</v>
      </c>
      <c r="K159">
        <v>6032821</v>
      </c>
      <c r="L159" t="s">
        <v>516</v>
      </c>
      <c r="M159">
        <v>60</v>
      </c>
      <c r="N159">
        <f t="shared" si="3"/>
        <v>60</v>
      </c>
      <c r="O159">
        <f>M159-N159</f>
        <v>0</v>
      </c>
    </row>
    <row r="160" spans="9:15" hidden="1" x14ac:dyDescent="0.25">
      <c r="I160">
        <v>6033595</v>
      </c>
      <c r="J160" t="s">
        <v>666</v>
      </c>
      <c r="L160" t="s">
        <v>666</v>
      </c>
      <c r="M160">
        <v>72</v>
      </c>
      <c r="N160" t="e">
        <f t="shared" si="3"/>
        <v>#N/A</v>
      </c>
    </row>
    <row r="161" spans="9:15" hidden="1" x14ac:dyDescent="0.25">
      <c r="I161">
        <v>6033596</v>
      </c>
      <c r="J161" t="s">
        <v>667</v>
      </c>
      <c r="K161">
        <v>6032819</v>
      </c>
      <c r="L161" t="s">
        <v>603</v>
      </c>
      <c r="M161">
        <v>120</v>
      </c>
      <c r="N161" t="e">
        <f t="shared" si="3"/>
        <v>#N/A</v>
      </c>
    </row>
    <row r="162" spans="9:15" hidden="1" x14ac:dyDescent="0.25">
      <c r="I162">
        <v>6050252</v>
      </c>
      <c r="J162" t="s">
        <v>57</v>
      </c>
      <c r="K162">
        <v>6032831</v>
      </c>
      <c r="L162" t="s">
        <v>668</v>
      </c>
      <c r="M162">
        <v>8</v>
      </c>
      <c r="N162">
        <f t="shared" si="3"/>
        <v>8</v>
      </c>
      <c r="O162">
        <f>M162-N162</f>
        <v>0</v>
      </c>
    </row>
    <row r="163" spans="9:15" hidden="1" x14ac:dyDescent="0.25">
      <c r="I163">
        <v>6033368</v>
      </c>
      <c r="J163" t="s">
        <v>493</v>
      </c>
      <c r="K163">
        <v>6032821</v>
      </c>
      <c r="L163" t="s">
        <v>516</v>
      </c>
      <c r="M163">
        <v>24</v>
      </c>
      <c r="N163" t="e">
        <f t="shared" si="3"/>
        <v>#N/A</v>
      </c>
    </row>
    <row r="164" spans="9:15" hidden="1" x14ac:dyDescent="0.25">
      <c r="I164">
        <v>6033310</v>
      </c>
      <c r="J164" t="s">
        <v>58</v>
      </c>
      <c r="K164">
        <v>6032821</v>
      </c>
      <c r="L164" t="s">
        <v>516</v>
      </c>
      <c r="M164">
        <v>126</v>
      </c>
      <c r="N164">
        <f t="shared" si="3"/>
        <v>126</v>
      </c>
      <c r="O164">
        <f>M164-N164</f>
        <v>0</v>
      </c>
    </row>
    <row r="165" spans="9:15" hidden="1" x14ac:dyDescent="0.25">
      <c r="I165">
        <v>6033321</v>
      </c>
      <c r="J165" t="s">
        <v>669</v>
      </c>
      <c r="K165">
        <v>6032821</v>
      </c>
      <c r="L165" t="s">
        <v>516</v>
      </c>
      <c r="M165">
        <v>12</v>
      </c>
      <c r="N165">
        <f t="shared" si="3"/>
        <v>12</v>
      </c>
      <c r="O165">
        <f>M165-N165</f>
        <v>0</v>
      </c>
    </row>
    <row r="166" spans="9:15" hidden="1" x14ac:dyDescent="0.25">
      <c r="I166">
        <v>6050734</v>
      </c>
      <c r="J166" t="s">
        <v>670</v>
      </c>
      <c r="K166">
        <v>6032823</v>
      </c>
      <c r="L166" t="s">
        <v>548</v>
      </c>
      <c r="M166">
        <v>1</v>
      </c>
      <c r="N166" t="e">
        <f t="shared" si="3"/>
        <v>#N/A</v>
      </c>
    </row>
    <row r="167" spans="9:15" x14ac:dyDescent="0.25">
      <c r="I167" s="219">
        <v>6050735</v>
      </c>
      <c r="J167" s="219" t="s">
        <v>59</v>
      </c>
      <c r="K167" s="219">
        <v>6032823</v>
      </c>
      <c r="L167" s="219" t="s">
        <v>548</v>
      </c>
      <c r="M167" s="219">
        <v>1</v>
      </c>
      <c r="N167" s="219">
        <f t="shared" si="3"/>
        <v>77</v>
      </c>
      <c r="O167">
        <f>M167-N167</f>
        <v>-76</v>
      </c>
    </row>
    <row r="168" spans="9:15" hidden="1" x14ac:dyDescent="0.25">
      <c r="I168">
        <v>6033959</v>
      </c>
      <c r="J168" t="s">
        <v>671</v>
      </c>
      <c r="K168">
        <v>6032825</v>
      </c>
      <c r="L168" t="s">
        <v>672</v>
      </c>
      <c r="M168">
        <v>24</v>
      </c>
      <c r="N168" t="e">
        <f t="shared" si="3"/>
        <v>#N/A</v>
      </c>
    </row>
    <row r="169" spans="9:15" hidden="1" x14ac:dyDescent="0.25">
      <c r="I169">
        <v>6033494</v>
      </c>
      <c r="J169" t="s">
        <v>673</v>
      </c>
      <c r="K169">
        <v>6032821</v>
      </c>
      <c r="L169" t="s">
        <v>516</v>
      </c>
      <c r="M169">
        <v>30</v>
      </c>
      <c r="N169" t="e">
        <f t="shared" si="3"/>
        <v>#N/A</v>
      </c>
    </row>
    <row r="170" spans="9:15" hidden="1" x14ac:dyDescent="0.25">
      <c r="I170">
        <v>6033301</v>
      </c>
      <c r="J170" t="s">
        <v>674</v>
      </c>
      <c r="K170">
        <v>6032821</v>
      </c>
      <c r="L170" t="s">
        <v>516</v>
      </c>
      <c r="M170">
        <v>120</v>
      </c>
      <c r="N170">
        <f t="shared" si="3"/>
        <v>120</v>
      </c>
      <c r="O170">
        <f>M170-N170</f>
        <v>0</v>
      </c>
    </row>
    <row r="171" spans="9:15" hidden="1" x14ac:dyDescent="0.25">
      <c r="I171">
        <v>6049773</v>
      </c>
      <c r="J171" t="s">
        <v>675</v>
      </c>
      <c r="K171">
        <v>6032820</v>
      </c>
      <c r="L171" t="s">
        <v>519</v>
      </c>
      <c r="M171">
        <v>1</v>
      </c>
      <c r="N171" t="e">
        <f t="shared" si="3"/>
        <v>#N/A</v>
      </c>
    </row>
    <row r="172" spans="9:15" hidden="1" x14ac:dyDescent="0.25">
      <c r="I172">
        <v>6049775</v>
      </c>
      <c r="J172" t="s">
        <v>676</v>
      </c>
      <c r="K172">
        <v>6032820</v>
      </c>
      <c r="L172" t="s">
        <v>519</v>
      </c>
      <c r="M172">
        <v>1</v>
      </c>
      <c r="N172" t="e">
        <f t="shared" si="3"/>
        <v>#N/A</v>
      </c>
    </row>
    <row r="173" spans="9:15" hidden="1" x14ac:dyDescent="0.25">
      <c r="I173">
        <v>6049776</v>
      </c>
      <c r="J173" t="s">
        <v>677</v>
      </c>
      <c r="K173">
        <v>6032820</v>
      </c>
      <c r="L173" t="s">
        <v>519</v>
      </c>
      <c r="M173">
        <v>1</v>
      </c>
      <c r="N173" t="e">
        <f t="shared" si="3"/>
        <v>#N/A</v>
      </c>
    </row>
    <row r="174" spans="9:15" hidden="1" x14ac:dyDescent="0.25">
      <c r="I174">
        <v>6048530</v>
      </c>
      <c r="J174" t="s">
        <v>678</v>
      </c>
      <c r="K174">
        <v>6032821</v>
      </c>
      <c r="L174" t="s">
        <v>516</v>
      </c>
      <c r="M174">
        <v>24</v>
      </c>
      <c r="N174" t="e">
        <f t="shared" si="3"/>
        <v>#N/A</v>
      </c>
    </row>
    <row r="175" spans="9:15" hidden="1" x14ac:dyDescent="0.25">
      <c r="I175">
        <v>6033227</v>
      </c>
      <c r="J175" t="s">
        <v>679</v>
      </c>
      <c r="K175">
        <v>6032821</v>
      </c>
      <c r="L175" t="s">
        <v>516</v>
      </c>
      <c r="M175">
        <v>40</v>
      </c>
      <c r="N175" t="e">
        <f t="shared" si="3"/>
        <v>#N/A</v>
      </c>
    </row>
    <row r="176" spans="9:15" hidden="1" x14ac:dyDescent="0.25">
      <c r="I176">
        <v>6033448</v>
      </c>
      <c r="J176" t="s">
        <v>680</v>
      </c>
      <c r="K176">
        <v>6032821</v>
      </c>
      <c r="L176" t="s">
        <v>516</v>
      </c>
      <c r="M176">
        <v>60</v>
      </c>
      <c r="N176" t="e">
        <f t="shared" si="3"/>
        <v>#N/A</v>
      </c>
    </row>
    <row r="177" spans="9:15" hidden="1" x14ac:dyDescent="0.25">
      <c r="I177">
        <v>6033238</v>
      </c>
      <c r="J177" t="s">
        <v>681</v>
      </c>
      <c r="K177">
        <v>6032821</v>
      </c>
      <c r="L177" t="s">
        <v>516</v>
      </c>
      <c r="M177">
        <v>60</v>
      </c>
      <c r="N177" t="e">
        <f t="shared" si="3"/>
        <v>#N/A</v>
      </c>
    </row>
    <row r="178" spans="9:15" hidden="1" x14ac:dyDescent="0.25">
      <c r="I178">
        <v>6033334</v>
      </c>
      <c r="J178" t="s">
        <v>15</v>
      </c>
      <c r="K178">
        <v>6032821</v>
      </c>
      <c r="L178" t="s">
        <v>516</v>
      </c>
      <c r="M178">
        <v>30</v>
      </c>
      <c r="N178">
        <f t="shared" si="3"/>
        <v>30</v>
      </c>
      <c r="O178">
        <f>M178-N178</f>
        <v>0</v>
      </c>
    </row>
    <row r="179" spans="9:15" hidden="1" x14ac:dyDescent="0.25">
      <c r="I179">
        <v>6033335</v>
      </c>
      <c r="J179" t="s">
        <v>682</v>
      </c>
      <c r="K179">
        <v>6032821</v>
      </c>
      <c r="L179" t="s">
        <v>516</v>
      </c>
      <c r="M179">
        <v>30</v>
      </c>
      <c r="N179">
        <f t="shared" si="3"/>
        <v>30</v>
      </c>
      <c r="O179">
        <f>M179-N179</f>
        <v>0</v>
      </c>
    </row>
    <row r="180" spans="9:15" hidden="1" x14ac:dyDescent="0.25">
      <c r="I180">
        <v>6065104</v>
      </c>
      <c r="J180" t="s">
        <v>683</v>
      </c>
      <c r="K180">
        <v>6032817</v>
      </c>
      <c r="L180" t="s">
        <v>533</v>
      </c>
      <c r="M180">
        <v>1</v>
      </c>
      <c r="N180" t="e">
        <f t="shared" si="3"/>
        <v>#N/A</v>
      </c>
    </row>
    <row r="181" spans="9:15" hidden="1" x14ac:dyDescent="0.25">
      <c r="I181">
        <v>6033486</v>
      </c>
      <c r="J181" t="s">
        <v>684</v>
      </c>
      <c r="K181">
        <v>6032821</v>
      </c>
      <c r="L181" t="s">
        <v>516</v>
      </c>
      <c r="M181">
        <v>120</v>
      </c>
      <c r="N181" t="e">
        <f t="shared" si="3"/>
        <v>#N/A</v>
      </c>
    </row>
    <row r="182" spans="9:15" hidden="1" x14ac:dyDescent="0.25">
      <c r="I182">
        <v>6033319</v>
      </c>
      <c r="J182" t="s">
        <v>685</v>
      </c>
      <c r="K182">
        <v>6032821</v>
      </c>
      <c r="L182" t="s">
        <v>516</v>
      </c>
      <c r="M182">
        <v>120</v>
      </c>
      <c r="N182">
        <f t="shared" si="3"/>
        <v>120</v>
      </c>
      <c r="O182">
        <f>M182-N182</f>
        <v>0</v>
      </c>
    </row>
    <row r="183" spans="9:15" hidden="1" x14ac:dyDescent="0.25">
      <c r="I183">
        <v>6033258</v>
      </c>
      <c r="J183" t="s">
        <v>686</v>
      </c>
      <c r="K183">
        <v>6032821</v>
      </c>
      <c r="L183" t="s">
        <v>516</v>
      </c>
      <c r="M183">
        <v>30</v>
      </c>
      <c r="N183">
        <f t="shared" si="3"/>
        <v>30</v>
      </c>
      <c r="O183">
        <f>M183-N183</f>
        <v>0</v>
      </c>
    </row>
    <row r="184" spans="9:15" hidden="1" x14ac:dyDescent="0.25">
      <c r="I184">
        <v>6033336</v>
      </c>
      <c r="J184" t="s">
        <v>687</v>
      </c>
      <c r="K184">
        <v>6032821</v>
      </c>
      <c r="L184" t="s">
        <v>516</v>
      </c>
      <c r="M184">
        <v>40</v>
      </c>
      <c r="N184">
        <f t="shared" si="3"/>
        <v>40</v>
      </c>
      <c r="O184">
        <f>M184-N184</f>
        <v>0</v>
      </c>
    </row>
    <row r="185" spans="9:15" hidden="1" x14ac:dyDescent="0.25">
      <c r="I185">
        <v>6033366</v>
      </c>
      <c r="J185" t="s">
        <v>17</v>
      </c>
      <c r="K185">
        <v>6032821</v>
      </c>
      <c r="L185" t="s">
        <v>516</v>
      </c>
      <c r="M185">
        <v>21</v>
      </c>
      <c r="N185">
        <f t="shared" si="3"/>
        <v>21</v>
      </c>
      <c r="O185">
        <f>M185-N185</f>
        <v>0</v>
      </c>
    </row>
    <row r="186" spans="9:15" hidden="1" x14ac:dyDescent="0.25">
      <c r="I186">
        <v>6033479</v>
      </c>
      <c r="J186" t="s">
        <v>688</v>
      </c>
      <c r="K186">
        <v>6032821</v>
      </c>
      <c r="L186" t="s">
        <v>516</v>
      </c>
      <c r="M186">
        <v>21</v>
      </c>
      <c r="N186" t="e">
        <f t="shared" si="3"/>
        <v>#N/A</v>
      </c>
    </row>
    <row r="187" spans="9:15" hidden="1" x14ac:dyDescent="0.25">
      <c r="I187">
        <v>6033320</v>
      </c>
      <c r="J187" t="s">
        <v>689</v>
      </c>
      <c r="K187">
        <v>6032817</v>
      </c>
      <c r="L187" t="s">
        <v>533</v>
      </c>
      <c r="M187">
        <v>60</v>
      </c>
      <c r="N187" t="e">
        <f t="shared" si="3"/>
        <v>#N/A</v>
      </c>
    </row>
    <row r="188" spans="9:15" hidden="1" x14ac:dyDescent="0.25">
      <c r="I188">
        <v>6033476</v>
      </c>
      <c r="J188" t="s">
        <v>690</v>
      </c>
      <c r="K188">
        <v>6032821</v>
      </c>
      <c r="L188" t="s">
        <v>516</v>
      </c>
      <c r="M188">
        <v>60</v>
      </c>
      <c r="N188" t="e">
        <f t="shared" si="3"/>
        <v>#N/A</v>
      </c>
    </row>
    <row r="189" spans="9:15" hidden="1" x14ac:dyDescent="0.25">
      <c r="I189">
        <v>6033311</v>
      </c>
      <c r="J189" t="s">
        <v>12</v>
      </c>
      <c r="K189">
        <v>6032821</v>
      </c>
      <c r="L189" t="s">
        <v>516</v>
      </c>
      <c r="M189">
        <v>30</v>
      </c>
      <c r="N189">
        <f t="shared" si="3"/>
        <v>30</v>
      </c>
      <c r="O189">
        <f>M189-N189</f>
        <v>0</v>
      </c>
    </row>
    <row r="190" spans="9:15" hidden="1" x14ac:dyDescent="0.25">
      <c r="I190">
        <v>6033265</v>
      </c>
      <c r="J190" t="s">
        <v>8</v>
      </c>
      <c r="K190">
        <v>6032821</v>
      </c>
      <c r="L190" t="s">
        <v>516</v>
      </c>
      <c r="M190">
        <v>78</v>
      </c>
      <c r="N190">
        <f t="shared" si="3"/>
        <v>78</v>
      </c>
      <c r="O190">
        <f>M190-N190</f>
        <v>0</v>
      </c>
    </row>
    <row r="191" spans="9:15" hidden="1" x14ac:dyDescent="0.25">
      <c r="I191">
        <v>6046925</v>
      </c>
      <c r="J191" t="s">
        <v>8</v>
      </c>
      <c r="K191">
        <v>6046748</v>
      </c>
      <c r="L191" t="s">
        <v>691</v>
      </c>
      <c r="M191">
        <v>78</v>
      </c>
      <c r="N191" t="e">
        <f t="shared" si="3"/>
        <v>#N/A</v>
      </c>
    </row>
    <row r="192" spans="9:15" hidden="1" x14ac:dyDescent="0.25">
      <c r="I192">
        <v>6046923</v>
      </c>
      <c r="J192" t="s">
        <v>692</v>
      </c>
      <c r="K192">
        <v>6032817</v>
      </c>
      <c r="L192" t="s">
        <v>533</v>
      </c>
      <c r="M192">
        <v>60</v>
      </c>
      <c r="N192" t="e">
        <f t="shared" si="3"/>
        <v>#N/A</v>
      </c>
    </row>
    <row r="193" spans="9:15" hidden="1" x14ac:dyDescent="0.25">
      <c r="I193">
        <v>6033233</v>
      </c>
      <c r="J193" t="s">
        <v>2</v>
      </c>
      <c r="K193">
        <v>6032821</v>
      </c>
      <c r="L193" t="s">
        <v>516</v>
      </c>
      <c r="M193">
        <v>60</v>
      </c>
      <c r="N193">
        <f t="shared" si="3"/>
        <v>60</v>
      </c>
      <c r="O193">
        <f>M193-N193</f>
        <v>0</v>
      </c>
    </row>
    <row r="194" spans="9:15" hidden="1" x14ac:dyDescent="0.25">
      <c r="I194">
        <v>6046926</v>
      </c>
      <c r="J194" t="s">
        <v>2</v>
      </c>
      <c r="K194">
        <v>6032821</v>
      </c>
      <c r="L194" t="s">
        <v>516</v>
      </c>
      <c r="M194">
        <v>60</v>
      </c>
      <c r="N194" t="e">
        <f t="shared" ref="N194:N257" si="4">VLOOKUP(I194,$A:$B,2,0)</f>
        <v>#N/A</v>
      </c>
    </row>
    <row r="195" spans="9:15" hidden="1" x14ac:dyDescent="0.25">
      <c r="I195">
        <v>6046927</v>
      </c>
      <c r="J195" t="s">
        <v>511</v>
      </c>
      <c r="K195">
        <v>6032821</v>
      </c>
      <c r="L195" t="s">
        <v>516</v>
      </c>
      <c r="M195">
        <v>30</v>
      </c>
      <c r="N195" t="e">
        <f t="shared" si="4"/>
        <v>#N/A</v>
      </c>
    </row>
    <row r="196" spans="9:15" hidden="1" x14ac:dyDescent="0.25">
      <c r="I196">
        <v>6046928</v>
      </c>
      <c r="J196" t="s">
        <v>510</v>
      </c>
      <c r="K196">
        <v>6032821</v>
      </c>
      <c r="L196" t="s">
        <v>516</v>
      </c>
      <c r="M196">
        <v>30</v>
      </c>
      <c r="N196" t="e">
        <f t="shared" si="4"/>
        <v>#N/A</v>
      </c>
    </row>
    <row r="197" spans="9:15" hidden="1" x14ac:dyDescent="0.25">
      <c r="I197">
        <v>6033385</v>
      </c>
      <c r="J197" t="s">
        <v>510</v>
      </c>
      <c r="K197">
        <v>6032821</v>
      </c>
      <c r="L197" t="s">
        <v>516</v>
      </c>
      <c r="M197">
        <v>30</v>
      </c>
      <c r="N197">
        <f t="shared" si="4"/>
        <v>30</v>
      </c>
      <c r="O197">
        <f>M197-N197</f>
        <v>0</v>
      </c>
    </row>
    <row r="198" spans="9:15" hidden="1" x14ac:dyDescent="0.25">
      <c r="I198">
        <v>6033264</v>
      </c>
      <c r="J198" t="s">
        <v>7</v>
      </c>
      <c r="K198">
        <v>6032821</v>
      </c>
      <c r="L198" t="s">
        <v>516</v>
      </c>
      <c r="M198">
        <v>78</v>
      </c>
      <c r="N198">
        <f t="shared" si="4"/>
        <v>78</v>
      </c>
      <c r="O198">
        <f>M198-N198</f>
        <v>0</v>
      </c>
    </row>
    <row r="199" spans="9:15" hidden="1" x14ac:dyDescent="0.25">
      <c r="I199">
        <v>6046924</v>
      </c>
      <c r="J199" t="s">
        <v>7</v>
      </c>
      <c r="K199">
        <v>6032821</v>
      </c>
      <c r="L199" t="s">
        <v>516</v>
      </c>
      <c r="M199">
        <v>78</v>
      </c>
      <c r="N199" t="e">
        <f t="shared" si="4"/>
        <v>#N/A</v>
      </c>
    </row>
    <row r="200" spans="9:15" hidden="1" x14ac:dyDescent="0.25">
      <c r="I200">
        <v>6033312</v>
      </c>
      <c r="J200" t="s">
        <v>13</v>
      </c>
      <c r="K200">
        <v>6032821</v>
      </c>
      <c r="L200" t="s">
        <v>516</v>
      </c>
      <c r="M200">
        <v>30</v>
      </c>
      <c r="N200">
        <f t="shared" si="4"/>
        <v>30</v>
      </c>
      <c r="O200">
        <f>M200-N200</f>
        <v>0</v>
      </c>
    </row>
    <row r="201" spans="9:15" hidden="1" x14ac:dyDescent="0.25">
      <c r="I201">
        <v>6046934</v>
      </c>
      <c r="J201" t="s">
        <v>505</v>
      </c>
      <c r="K201">
        <v>6032821</v>
      </c>
      <c r="L201" t="s">
        <v>516</v>
      </c>
      <c r="M201">
        <v>30</v>
      </c>
      <c r="N201" t="e">
        <f t="shared" si="4"/>
        <v>#N/A</v>
      </c>
    </row>
    <row r="202" spans="9:15" hidden="1" x14ac:dyDescent="0.25">
      <c r="I202">
        <v>6028013</v>
      </c>
      <c r="J202" t="s">
        <v>693</v>
      </c>
      <c r="K202">
        <v>6032821</v>
      </c>
      <c r="L202" t="s">
        <v>516</v>
      </c>
      <c r="M202">
        <v>48</v>
      </c>
      <c r="N202">
        <f t="shared" si="4"/>
        <v>48</v>
      </c>
      <c r="O202">
        <f>M202-N202</f>
        <v>0</v>
      </c>
    </row>
    <row r="203" spans="9:15" hidden="1" x14ac:dyDescent="0.25">
      <c r="I203">
        <v>6033326</v>
      </c>
      <c r="J203" t="s">
        <v>694</v>
      </c>
      <c r="K203">
        <v>6032821</v>
      </c>
      <c r="L203" t="s">
        <v>516</v>
      </c>
      <c r="M203">
        <v>78</v>
      </c>
      <c r="N203" t="e">
        <f t="shared" si="4"/>
        <v>#N/A</v>
      </c>
    </row>
    <row r="204" spans="9:15" hidden="1" x14ac:dyDescent="0.25">
      <c r="I204">
        <v>6033477</v>
      </c>
      <c r="J204" t="s">
        <v>695</v>
      </c>
      <c r="K204">
        <v>6032821</v>
      </c>
      <c r="L204" t="s">
        <v>516</v>
      </c>
      <c r="M204">
        <v>60</v>
      </c>
      <c r="N204" t="e">
        <f t="shared" si="4"/>
        <v>#N/A</v>
      </c>
    </row>
    <row r="205" spans="9:15" hidden="1" x14ac:dyDescent="0.25">
      <c r="I205">
        <v>6046931</v>
      </c>
      <c r="J205" t="s">
        <v>6</v>
      </c>
      <c r="K205">
        <v>6032821</v>
      </c>
      <c r="L205" t="s">
        <v>516</v>
      </c>
      <c r="M205">
        <v>78</v>
      </c>
      <c r="N205" t="e">
        <f t="shared" si="4"/>
        <v>#N/A</v>
      </c>
    </row>
    <row r="206" spans="9:15" hidden="1" x14ac:dyDescent="0.25">
      <c r="I206">
        <v>6033254</v>
      </c>
      <c r="J206" t="s">
        <v>6</v>
      </c>
      <c r="K206">
        <v>6032821</v>
      </c>
      <c r="L206" t="s">
        <v>516</v>
      </c>
      <c r="M206">
        <v>78</v>
      </c>
      <c r="N206">
        <f t="shared" si="4"/>
        <v>78</v>
      </c>
      <c r="O206">
        <f>M206-N206</f>
        <v>0</v>
      </c>
    </row>
    <row r="207" spans="9:15" hidden="1" x14ac:dyDescent="0.25">
      <c r="I207">
        <v>6046929</v>
      </c>
      <c r="J207" t="s">
        <v>696</v>
      </c>
      <c r="K207">
        <v>6032821</v>
      </c>
      <c r="L207" t="s">
        <v>516</v>
      </c>
      <c r="M207">
        <v>78</v>
      </c>
      <c r="N207" t="e">
        <f t="shared" si="4"/>
        <v>#N/A</v>
      </c>
    </row>
    <row r="208" spans="9:15" hidden="1" x14ac:dyDescent="0.25">
      <c r="I208">
        <v>6046937</v>
      </c>
      <c r="J208" t="s">
        <v>697</v>
      </c>
      <c r="K208">
        <v>6032821</v>
      </c>
      <c r="L208" t="s">
        <v>516</v>
      </c>
      <c r="M208">
        <v>60</v>
      </c>
      <c r="N208" t="e">
        <f t="shared" si="4"/>
        <v>#N/A</v>
      </c>
    </row>
    <row r="209" spans="9:15" hidden="1" x14ac:dyDescent="0.25">
      <c r="I209">
        <v>6046932</v>
      </c>
      <c r="J209" t="s">
        <v>512</v>
      </c>
      <c r="K209">
        <v>6032821</v>
      </c>
      <c r="L209" t="s">
        <v>516</v>
      </c>
      <c r="M209">
        <v>60</v>
      </c>
      <c r="N209">
        <f t="shared" si="4"/>
        <v>60</v>
      </c>
      <c r="O209">
        <f>M209-N209</f>
        <v>0</v>
      </c>
    </row>
    <row r="210" spans="9:15" hidden="1" x14ac:dyDescent="0.25">
      <c r="I210">
        <v>6033259</v>
      </c>
      <c r="J210" t="s">
        <v>512</v>
      </c>
      <c r="K210">
        <v>6032821</v>
      </c>
      <c r="L210" t="s">
        <v>516</v>
      </c>
      <c r="M210">
        <v>60</v>
      </c>
      <c r="N210">
        <f t="shared" si="4"/>
        <v>60</v>
      </c>
      <c r="O210">
        <f>M210-N210</f>
        <v>0</v>
      </c>
    </row>
    <row r="211" spans="9:15" hidden="1" x14ac:dyDescent="0.25">
      <c r="I211">
        <v>6046933</v>
      </c>
      <c r="J211" t="s">
        <v>513</v>
      </c>
      <c r="K211">
        <v>6032821</v>
      </c>
      <c r="L211" t="s">
        <v>516</v>
      </c>
      <c r="M211">
        <v>30</v>
      </c>
      <c r="N211" t="e">
        <f t="shared" si="4"/>
        <v>#N/A</v>
      </c>
    </row>
    <row r="212" spans="9:15" hidden="1" x14ac:dyDescent="0.25">
      <c r="I212">
        <v>6033386</v>
      </c>
      <c r="J212" t="s">
        <v>698</v>
      </c>
      <c r="K212">
        <v>6032821</v>
      </c>
      <c r="L212" t="s">
        <v>516</v>
      </c>
      <c r="M212">
        <v>30</v>
      </c>
      <c r="N212">
        <f t="shared" si="4"/>
        <v>30</v>
      </c>
      <c r="O212">
        <f>M212-N212</f>
        <v>0</v>
      </c>
    </row>
    <row r="213" spans="9:15" hidden="1" x14ac:dyDescent="0.25">
      <c r="I213">
        <v>6033253</v>
      </c>
      <c r="J213" t="s">
        <v>5</v>
      </c>
      <c r="K213">
        <v>6032821</v>
      </c>
      <c r="L213" t="s">
        <v>516</v>
      </c>
      <c r="M213">
        <v>78</v>
      </c>
      <c r="N213">
        <f t="shared" si="4"/>
        <v>78</v>
      </c>
      <c r="O213">
        <f>M213-N213</f>
        <v>0</v>
      </c>
    </row>
    <row r="214" spans="9:15" hidden="1" x14ac:dyDescent="0.25">
      <c r="I214">
        <v>6046930</v>
      </c>
      <c r="J214" t="s">
        <v>5</v>
      </c>
      <c r="K214">
        <v>6032821</v>
      </c>
      <c r="L214" t="s">
        <v>516</v>
      </c>
      <c r="M214">
        <v>78</v>
      </c>
      <c r="N214" t="e">
        <f t="shared" si="4"/>
        <v>#N/A</v>
      </c>
    </row>
    <row r="215" spans="9:15" hidden="1" x14ac:dyDescent="0.25">
      <c r="I215">
        <v>6033325</v>
      </c>
      <c r="J215" t="s">
        <v>14</v>
      </c>
      <c r="K215">
        <v>6032821</v>
      </c>
      <c r="L215" t="s">
        <v>516</v>
      </c>
      <c r="M215">
        <v>30</v>
      </c>
      <c r="N215">
        <f t="shared" si="4"/>
        <v>30</v>
      </c>
      <c r="O215">
        <f>M215-N215</f>
        <v>0</v>
      </c>
    </row>
    <row r="216" spans="9:15" hidden="1" x14ac:dyDescent="0.25">
      <c r="I216">
        <v>6047328</v>
      </c>
      <c r="J216" t="s">
        <v>699</v>
      </c>
      <c r="K216">
        <v>6032820</v>
      </c>
      <c r="L216" t="s">
        <v>519</v>
      </c>
      <c r="M216">
        <v>30</v>
      </c>
      <c r="N216" t="e">
        <f t="shared" si="4"/>
        <v>#N/A</v>
      </c>
    </row>
    <row r="217" spans="9:15" hidden="1" x14ac:dyDescent="0.25">
      <c r="I217">
        <v>6033497</v>
      </c>
      <c r="J217" t="s">
        <v>700</v>
      </c>
      <c r="K217">
        <v>6032821</v>
      </c>
      <c r="L217" t="s">
        <v>516</v>
      </c>
      <c r="M217">
        <v>30</v>
      </c>
      <c r="N217" t="e">
        <f t="shared" si="4"/>
        <v>#N/A</v>
      </c>
    </row>
    <row r="218" spans="9:15" hidden="1" x14ac:dyDescent="0.25">
      <c r="I218">
        <v>6033600</v>
      </c>
      <c r="J218" t="s">
        <v>19</v>
      </c>
      <c r="K218">
        <v>6032826</v>
      </c>
      <c r="L218" t="s">
        <v>523</v>
      </c>
      <c r="M218">
        <v>24</v>
      </c>
      <c r="N218">
        <f t="shared" si="4"/>
        <v>24</v>
      </c>
      <c r="O218">
        <f>M218-N218</f>
        <v>0</v>
      </c>
    </row>
    <row r="219" spans="9:15" hidden="1" x14ac:dyDescent="0.25">
      <c r="I219">
        <v>6033598</v>
      </c>
      <c r="J219" t="s">
        <v>18</v>
      </c>
      <c r="K219">
        <v>6032682</v>
      </c>
      <c r="L219" t="s">
        <v>701</v>
      </c>
      <c r="M219">
        <v>24</v>
      </c>
      <c r="N219">
        <f t="shared" si="4"/>
        <v>24</v>
      </c>
      <c r="O219">
        <f>M219-N219</f>
        <v>0</v>
      </c>
    </row>
    <row r="220" spans="9:15" hidden="1" x14ac:dyDescent="0.25">
      <c r="I220">
        <v>6056678</v>
      </c>
      <c r="J220" t="s">
        <v>702</v>
      </c>
      <c r="K220">
        <v>6032822</v>
      </c>
      <c r="L220" t="s">
        <v>611</v>
      </c>
      <c r="M220">
        <v>1</v>
      </c>
      <c r="N220" t="e">
        <f t="shared" si="4"/>
        <v>#N/A</v>
      </c>
    </row>
    <row r="221" spans="9:15" hidden="1" x14ac:dyDescent="0.25">
      <c r="I221">
        <v>6033333</v>
      </c>
      <c r="J221" t="s">
        <v>703</v>
      </c>
      <c r="K221">
        <v>6032821</v>
      </c>
      <c r="L221" t="s">
        <v>516</v>
      </c>
      <c r="M221">
        <v>42</v>
      </c>
      <c r="N221">
        <f t="shared" si="4"/>
        <v>42</v>
      </c>
      <c r="O221">
        <f>M221-N221</f>
        <v>0</v>
      </c>
    </row>
    <row r="222" spans="9:15" hidden="1" x14ac:dyDescent="0.25">
      <c r="I222">
        <v>6033452</v>
      </c>
      <c r="J222" t="s">
        <v>704</v>
      </c>
      <c r="K222">
        <v>6032821</v>
      </c>
      <c r="L222" t="s">
        <v>516</v>
      </c>
      <c r="M222">
        <v>40</v>
      </c>
      <c r="N222" t="e">
        <f t="shared" si="4"/>
        <v>#N/A</v>
      </c>
    </row>
    <row r="223" spans="9:15" hidden="1" x14ac:dyDescent="0.25">
      <c r="I223">
        <v>6033255</v>
      </c>
      <c r="J223" t="s">
        <v>111</v>
      </c>
      <c r="K223">
        <v>6032821</v>
      </c>
      <c r="L223" t="s">
        <v>516</v>
      </c>
      <c r="M223">
        <v>22</v>
      </c>
      <c r="N223">
        <f t="shared" si="4"/>
        <v>22</v>
      </c>
      <c r="O223">
        <f>M223-N223</f>
        <v>0</v>
      </c>
    </row>
    <row r="224" spans="9:15" hidden="1" x14ac:dyDescent="0.25">
      <c r="I224">
        <v>6033462</v>
      </c>
      <c r="J224" t="s">
        <v>705</v>
      </c>
      <c r="K224">
        <v>6032821</v>
      </c>
      <c r="L224" t="s">
        <v>516</v>
      </c>
      <c r="M224">
        <v>40</v>
      </c>
      <c r="N224" t="e">
        <f t="shared" si="4"/>
        <v>#N/A</v>
      </c>
    </row>
    <row r="225" spans="9:15" hidden="1" x14ac:dyDescent="0.25">
      <c r="I225">
        <v>6033283</v>
      </c>
      <c r="J225" t="s">
        <v>706</v>
      </c>
      <c r="K225">
        <v>6032821</v>
      </c>
      <c r="L225" t="s">
        <v>516</v>
      </c>
      <c r="M225">
        <v>56</v>
      </c>
      <c r="N225">
        <f t="shared" si="4"/>
        <v>56</v>
      </c>
      <c r="O225">
        <f>M225-N225</f>
        <v>0</v>
      </c>
    </row>
    <row r="226" spans="9:15" hidden="1" x14ac:dyDescent="0.25">
      <c r="I226">
        <v>6049842</v>
      </c>
      <c r="J226" t="s">
        <v>707</v>
      </c>
      <c r="K226">
        <v>6032823</v>
      </c>
      <c r="L226" t="s">
        <v>548</v>
      </c>
      <c r="M226">
        <v>56</v>
      </c>
      <c r="N226" t="e">
        <f t="shared" si="4"/>
        <v>#N/A</v>
      </c>
    </row>
    <row r="227" spans="9:15" x14ac:dyDescent="0.25">
      <c r="I227" s="219">
        <v>6033288</v>
      </c>
      <c r="J227" s="219" t="s">
        <v>708</v>
      </c>
      <c r="K227" s="219">
        <v>6032821</v>
      </c>
      <c r="L227" s="219" t="s">
        <v>516</v>
      </c>
      <c r="M227" s="219">
        <v>36</v>
      </c>
      <c r="N227" s="219">
        <f t="shared" si="4"/>
        <v>25</v>
      </c>
      <c r="O227">
        <f>M227-N227</f>
        <v>11</v>
      </c>
    </row>
    <row r="228" spans="9:15" hidden="1" x14ac:dyDescent="0.25">
      <c r="I228">
        <v>6033287</v>
      </c>
      <c r="J228" t="s">
        <v>709</v>
      </c>
      <c r="K228">
        <v>6032821</v>
      </c>
      <c r="L228" t="s">
        <v>516</v>
      </c>
      <c r="M228">
        <v>42</v>
      </c>
      <c r="N228">
        <f t="shared" si="4"/>
        <v>42</v>
      </c>
      <c r="O228">
        <f>M228-N228</f>
        <v>0</v>
      </c>
    </row>
    <row r="229" spans="9:15" hidden="1" x14ac:dyDescent="0.25">
      <c r="I229">
        <v>6033247</v>
      </c>
      <c r="J229" t="s">
        <v>710</v>
      </c>
      <c r="K229">
        <v>6032821</v>
      </c>
      <c r="L229" t="s">
        <v>516</v>
      </c>
      <c r="M229">
        <v>72</v>
      </c>
      <c r="N229">
        <f t="shared" si="4"/>
        <v>72</v>
      </c>
      <c r="O229">
        <f>M229-N229</f>
        <v>0</v>
      </c>
    </row>
    <row r="230" spans="9:15" hidden="1" x14ac:dyDescent="0.25">
      <c r="I230">
        <v>6033248</v>
      </c>
      <c r="J230" t="s">
        <v>711</v>
      </c>
      <c r="K230">
        <v>6032821</v>
      </c>
      <c r="L230" t="s">
        <v>516</v>
      </c>
      <c r="M230">
        <v>24</v>
      </c>
      <c r="N230">
        <f t="shared" si="4"/>
        <v>24</v>
      </c>
      <c r="O230">
        <f>M230-N230</f>
        <v>0</v>
      </c>
    </row>
    <row r="231" spans="9:15" hidden="1" x14ac:dyDescent="0.25">
      <c r="I231">
        <v>6033239</v>
      </c>
      <c r="J231" t="s">
        <v>20</v>
      </c>
      <c r="K231">
        <v>6032821</v>
      </c>
      <c r="L231" t="s">
        <v>516</v>
      </c>
      <c r="M231">
        <v>24</v>
      </c>
      <c r="N231">
        <f t="shared" si="4"/>
        <v>24</v>
      </c>
      <c r="O231">
        <f>M231-N231</f>
        <v>0</v>
      </c>
    </row>
    <row r="232" spans="9:15" hidden="1" x14ac:dyDescent="0.25">
      <c r="I232">
        <v>6060898</v>
      </c>
      <c r="J232" t="s">
        <v>712</v>
      </c>
      <c r="K232">
        <v>6032826</v>
      </c>
      <c r="L232" t="s">
        <v>523</v>
      </c>
      <c r="M232">
        <v>1</v>
      </c>
      <c r="N232" t="e">
        <f t="shared" si="4"/>
        <v>#N/A</v>
      </c>
    </row>
    <row r="233" spans="9:15" hidden="1" x14ac:dyDescent="0.25">
      <c r="I233">
        <v>6060899</v>
      </c>
      <c r="J233" t="s">
        <v>713</v>
      </c>
      <c r="K233">
        <v>6032826</v>
      </c>
      <c r="L233" t="s">
        <v>523</v>
      </c>
      <c r="M233">
        <v>1</v>
      </c>
      <c r="N233" t="e">
        <f t="shared" si="4"/>
        <v>#N/A</v>
      </c>
    </row>
    <row r="234" spans="9:15" hidden="1" x14ac:dyDescent="0.25">
      <c r="I234">
        <v>6060897</v>
      </c>
      <c r="J234" t="s">
        <v>714</v>
      </c>
      <c r="K234">
        <v>6032826</v>
      </c>
      <c r="L234" t="s">
        <v>523</v>
      </c>
      <c r="M234">
        <v>1</v>
      </c>
      <c r="N234" t="e">
        <f t="shared" si="4"/>
        <v>#N/A</v>
      </c>
    </row>
    <row r="235" spans="9:15" hidden="1" x14ac:dyDescent="0.25">
      <c r="I235">
        <v>6062134</v>
      </c>
      <c r="J235" t="s">
        <v>715</v>
      </c>
      <c r="K235">
        <v>6032826</v>
      </c>
      <c r="L235" t="s">
        <v>523</v>
      </c>
      <c r="M235">
        <v>1</v>
      </c>
      <c r="N235" t="e">
        <f t="shared" si="4"/>
        <v>#N/A</v>
      </c>
    </row>
    <row r="236" spans="9:15" hidden="1" x14ac:dyDescent="0.25">
      <c r="I236">
        <v>6062132</v>
      </c>
      <c r="J236" t="s">
        <v>716</v>
      </c>
      <c r="K236">
        <v>6032826</v>
      </c>
      <c r="L236" t="s">
        <v>523</v>
      </c>
      <c r="M236">
        <v>1</v>
      </c>
      <c r="N236" t="e">
        <f t="shared" si="4"/>
        <v>#N/A</v>
      </c>
    </row>
    <row r="237" spans="9:15" hidden="1" x14ac:dyDescent="0.25">
      <c r="I237">
        <v>6060882</v>
      </c>
      <c r="J237" t="s">
        <v>717</v>
      </c>
      <c r="K237">
        <v>6032826</v>
      </c>
      <c r="L237" t="s">
        <v>523</v>
      </c>
      <c r="M237">
        <v>1</v>
      </c>
      <c r="N237" t="e">
        <f t="shared" si="4"/>
        <v>#N/A</v>
      </c>
    </row>
    <row r="238" spans="9:15" hidden="1" x14ac:dyDescent="0.25">
      <c r="I238">
        <v>6033357</v>
      </c>
      <c r="J238" t="s">
        <v>718</v>
      </c>
      <c r="K238">
        <v>6032821</v>
      </c>
      <c r="L238" t="s">
        <v>516</v>
      </c>
      <c r="M238">
        <v>48</v>
      </c>
      <c r="N238" t="e">
        <f t="shared" si="4"/>
        <v>#N/A</v>
      </c>
    </row>
    <row r="239" spans="9:15" hidden="1" x14ac:dyDescent="0.25">
      <c r="I239">
        <v>6033490</v>
      </c>
      <c r="J239" t="s">
        <v>719</v>
      </c>
      <c r="K239">
        <v>6032821</v>
      </c>
      <c r="L239" t="s">
        <v>516</v>
      </c>
      <c r="M239">
        <v>48</v>
      </c>
      <c r="N239" t="e">
        <f t="shared" si="4"/>
        <v>#N/A</v>
      </c>
    </row>
    <row r="240" spans="9:15" hidden="1" x14ac:dyDescent="0.25">
      <c r="I240">
        <v>6033359</v>
      </c>
      <c r="J240" t="s">
        <v>720</v>
      </c>
      <c r="K240">
        <v>6032843</v>
      </c>
      <c r="L240" t="s">
        <v>530</v>
      </c>
      <c r="M240">
        <v>48</v>
      </c>
      <c r="N240" t="e">
        <f t="shared" si="4"/>
        <v>#N/A</v>
      </c>
    </row>
    <row r="241" spans="9:15" hidden="1" x14ac:dyDescent="0.25">
      <c r="I241">
        <v>6033358</v>
      </c>
      <c r="J241" t="s">
        <v>721</v>
      </c>
      <c r="K241">
        <v>6032821</v>
      </c>
      <c r="L241" t="s">
        <v>516</v>
      </c>
      <c r="M241">
        <v>72</v>
      </c>
      <c r="N241">
        <f t="shared" si="4"/>
        <v>72</v>
      </c>
      <c r="O241">
        <f>M241-N241</f>
        <v>0</v>
      </c>
    </row>
    <row r="242" spans="9:15" hidden="1" x14ac:dyDescent="0.25">
      <c r="I242">
        <v>6033360</v>
      </c>
      <c r="J242" t="s">
        <v>722</v>
      </c>
      <c r="K242">
        <v>6032821</v>
      </c>
      <c r="L242" t="s">
        <v>516</v>
      </c>
      <c r="M242">
        <v>30</v>
      </c>
      <c r="N242">
        <f t="shared" si="4"/>
        <v>30</v>
      </c>
      <c r="O242">
        <f>M242-N242</f>
        <v>0</v>
      </c>
    </row>
    <row r="243" spans="9:15" hidden="1" x14ac:dyDescent="0.25">
      <c r="I243">
        <v>6033354</v>
      </c>
      <c r="J243" t="s">
        <v>723</v>
      </c>
      <c r="K243">
        <v>6032821</v>
      </c>
      <c r="L243" t="s">
        <v>516</v>
      </c>
      <c r="M243">
        <v>48</v>
      </c>
      <c r="N243">
        <f t="shared" si="4"/>
        <v>48</v>
      </c>
      <c r="O243">
        <f>M243-N243</f>
        <v>0</v>
      </c>
    </row>
    <row r="244" spans="9:15" hidden="1" x14ac:dyDescent="0.25">
      <c r="I244">
        <v>6052691</v>
      </c>
      <c r="J244" t="s">
        <v>724</v>
      </c>
      <c r="K244">
        <v>6032824</v>
      </c>
      <c r="L244" t="s">
        <v>554</v>
      </c>
      <c r="M244">
        <v>1</v>
      </c>
      <c r="N244" t="e">
        <f t="shared" si="4"/>
        <v>#N/A</v>
      </c>
    </row>
    <row r="245" spans="9:15" hidden="1" x14ac:dyDescent="0.25">
      <c r="I245">
        <v>6052692</v>
      </c>
      <c r="J245" t="s">
        <v>725</v>
      </c>
      <c r="K245">
        <v>6032824</v>
      </c>
      <c r="L245" t="s">
        <v>554</v>
      </c>
      <c r="M245">
        <v>1</v>
      </c>
      <c r="N245" t="e">
        <f t="shared" si="4"/>
        <v>#N/A</v>
      </c>
    </row>
    <row r="246" spans="9:15" hidden="1" x14ac:dyDescent="0.25">
      <c r="I246">
        <v>6052694</v>
      </c>
      <c r="J246" t="s">
        <v>726</v>
      </c>
      <c r="K246">
        <v>6032824</v>
      </c>
      <c r="L246" t="s">
        <v>554</v>
      </c>
      <c r="M246">
        <v>1</v>
      </c>
      <c r="N246" t="e">
        <f t="shared" si="4"/>
        <v>#N/A</v>
      </c>
    </row>
    <row r="247" spans="9:15" hidden="1" x14ac:dyDescent="0.25">
      <c r="I247">
        <v>6052693</v>
      </c>
      <c r="J247" t="s">
        <v>727</v>
      </c>
      <c r="K247">
        <v>6032824</v>
      </c>
      <c r="L247" t="s">
        <v>554</v>
      </c>
      <c r="M247">
        <v>1</v>
      </c>
      <c r="N247" t="e">
        <f t="shared" si="4"/>
        <v>#N/A</v>
      </c>
    </row>
    <row r="248" spans="9:15" hidden="1" x14ac:dyDescent="0.25">
      <c r="I248">
        <v>6033351</v>
      </c>
      <c r="J248" t="s">
        <v>728</v>
      </c>
      <c r="K248">
        <v>6032821</v>
      </c>
      <c r="L248" t="s">
        <v>516</v>
      </c>
      <c r="M248">
        <v>48</v>
      </c>
      <c r="N248" t="e">
        <f t="shared" si="4"/>
        <v>#N/A</v>
      </c>
    </row>
    <row r="249" spans="9:15" hidden="1" x14ac:dyDescent="0.25">
      <c r="I249">
        <v>6033482</v>
      </c>
      <c r="J249" t="s">
        <v>729</v>
      </c>
      <c r="K249">
        <v>6032821</v>
      </c>
      <c r="L249" t="s">
        <v>516</v>
      </c>
      <c r="M249">
        <v>48</v>
      </c>
      <c r="N249" t="e">
        <f t="shared" si="4"/>
        <v>#N/A</v>
      </c>
    </row>
    <row r="250" spans="9:15" hidden="1" x14ac:dyDescent="0.25">
      <c r="I250">
        <v>6033270</v>
      </c>
      <c r="J250" t="s">
        <v>730</v>
      </c>
      <c r="K250">
        <v>6032821</v>
      </c>
      <c r="L250" t="s">
        <v>516</v>
      </c>
      <c r="M250">
        <v>48</v>
      </c>
      <c r="N250" t="e">
        <f t="shared" si="4"/>
        <v>#N/A</v>
      </c>
    </row>
    <row r="251" spans="9:15" hidden="1" x14ac:dyDescent="0.25">
      <c r="I251">
        <v>6033400</v>
      </c>
      <c r="J251" t="s">
        <v>731</v>
      </c>
      <c r="K251">
        <v>6032843</v>
      </c>
      <c r="L251" t="s">
        <v>530</v>
      </c>
      <c r="M251">
        <v>48</v>
      </c>
      <c r="N251">
        <f t="shared" si="4"/>
        <v>48</v>
      </c>
      <c r="O251">
        <f>M251-N251</f>
        <v>0</v>
      </c>
    </row>
    <row r="252" spans="9:15" hidden="1" x14ac:dyDescent="0.25">
      <c r="I252">
        <v>6033241</v>
      </c>
      <c r="J252" t="s">
        <v>732</v>
      </c>
      <c r="K252">
        <v>6032821</v>
      </c>
      <c r="L252" t="s">
        <v>516</v>
      </c>
      <c r="M252">
        <v>48</v>
      </c>
      <c r="N252">
        <f t="shared" si="4"/>
        <v>48</v>
      </c>
      <c r="O252">
        <f>M252-N252</f>
        <v>0</v>
      </c>
    </row>
    <row r="253" spans="9:15" hidden="1" x14ac:dyDescent="0.25">
      <c r="I253">
        <v>6033369</v>
      </c>
      <c r="J253" t="s">
        <v>733</v>
      </c>
      <c r="K253">
        <v>6032821</v>
      </c>
      <c r="L253" t="s">
        <v>516</v>
      </c>
      <c r="M253">
        <v>48</v>
      </c>
      <c r="N253" t="e">
        <f t="shared" si="4"/>
        <v>#N/A</v>
      </c>
    </row>
    <row r="254" spans="9:15" hidden="1" x14ac:dyDescent="0.25">
      <c r="I254">
        <v>6033483</v>
      </c>
      <c r="J254" t="s">
        <v>734</v>
      </c>
      <c r="K254">
        <v>6032821</v>
      </c>
      <c r="L254" t="s">
        <v>516</v>
      </c>
      <c r="M254">
        <v>48</v>
      </c>
      <c r="N254" t="e">
        <f t="shared" si="4"/>
        <v>#N/A</v>
      </c>
    </row>
    <row r="255" spans="9:15" hidden="1" x14ac:dyDescent="0.25">
      <c r="I255">
        <v>6033251</v>
      </c>
      <c r="J255" t="s">
        <v>735</v>
      </c>
      <c r="K255">
        <v>6032821</v>
      </c>
      <c r="L255" t="s">
        <v>516</v>
      </c>
      <c r="M255">
        <v>48</v>
      </c>
      <c r="N255" t="e">
        <f t="shared" si="4"/>
        <v>#N/A</v>
      </c>
    </row>
    <row r="256" spans="9:15" hidden="1" x14ac:dyDescent="0.25">
      <c r="I256">
        <v>6033398</v>
      </c>
      <c r="J256" t="s">
        <v>736</v>
      </c>
      <c r="K256">
        <v>6032843</v>
      </c>
      <c r="L256" t="s">
        <v>530</v>
      </c>
      <c r="M256">
        <v>48</v>
      </c>
      <c r="N256">
        <f t="shared" si="4"/>
        <v>48</v>
      </c>
      <c r="O256">
        <f>M256-N256</f>
        <v>0</v>
      </c>
    </row>
    <row r="257" spans="9:15" hidden="1" x14ac:dyDescent="0.25">
      <c r="I257">
        <v>6033379</v>
      </c>
      <c r="J257" t="s">
        <v>737</v>
      </c>
      <c r="K257">
        <v>6032826</v>
      </c>
      <c r="L257" t="s">
        <v>523</v>
      </c>
      <c r="M257">
        <v>78</v>
      </c>
      <c r="N257" t="e">
        <f t="shared" si="4"/>
        <v>#N/A</v>
      </c>
    </row>
    <row r="258" spans="9:15" hidden="1" x14ac:dyDescent="0.25">
      <c r="I258">
        <v>6056700</v>
      </c>
      <c r="J258" t="s">
        <v>738</v>
      </c>
      <c r="K258">
        <v>6032981</v>
      </c>
      <c r="L258" t="s">
        <v>541</v>
      </c>
      <c r="M258">
        <v>1</v>
      </c>
      <c r="N258" t="e">
        <f t="shared" ref="N258:N321" si="5">VLOOKUP(I258,$A:$B,2,0)</f>
        <v>#N/A</v>
      </c>
    </row>
    <row r="259" spans="9:15" hidden="1" x14ac:dyDescent="0.25">
      <c r="I259">
        <v>6048459</v>
      </c>
      <c r="J259" t="s">
        <v>739</v>
      </c>
      <c r="K259">
        <v>6032821</v>
      </c>
      <c r="L259" t="s">
        <v>516</v>
      </c>
      <c r="M259">
        <v>60</v>
      </c>
      <c r="N259">
        <f t="shared" si="5"/>
        <v>60</v>
      </c>
      <c r="O259">
        <f>M259-N259</f>
        <v>0</v>
      </c>
    </row>
    <row r="260" spans="9:15" hidden="1" x14ac:dyDescent="0.25">
      <c r="I260">
        <v>6048461</v>
      </c>
      <c r="J260" t="s">
        <v>740</v>
      </c>
      <c r="K260">
        <v>6032821</v>
      </c>
      <c r="L260" t="s">
        <v>516</v>
      </c>
      <c r="M260">
        <v>1</v>
      </c>
      <c r="N260" t="e">
        <f t="shared" si="5"/>
        <v>#N/A</v>
      </c>
    </row>
    <row r="261" spans="9:15" hidden="1" x14ac:dyDescent="0.25">
      <c r="I261">
        <v>6048462</v>
      </c>
      <c r="J261" t="s">
        <v>741</v>
      </c>
      <c r="K261">
        <v>6032821</v>
      </c>
      <c r="L261" t="s">
        <v>516</v>
      </c>
      <c r="M261">
        <v>30</v>
      </c>
      <c r="N261">
        <f t="shared" si="5"/>
        <v>30</v>
      </c>
      <c r="O261">
        <f>M261-N261</f>
        <v>0</v>
      </c>
    </row>
    <row r="262" spans="9:15" hidden="1" x14ac:dyDescent="0.25">
      <c r="I262">
        <v>6033370</v>
      </c>
      <c r="J262" t="s">
        <v>742</v>
      </c>
      <c r="K262">
        <v>6032843</v>
      </c>
      <c r="L262" t="s">
        <v>530</v>
      </c>
      <c r="M262">
        <v>48</v>
      </c>
      <c r="N262" t="e">
        <f t="shared" si="5"/>
        <v>#N/A</v>
      </c>
    </row>
    <row r="263" spans="9:15" hidden="1" x14ac:dyDescent="0.25">
      <c r="I263">
        <v>6033371</v>
      </c>
      <c r="J263" t="s">
        <v>494</v>
      </c>
      <c r="K263">
        <v>6032843</v>
      </c>
      <c r="L263" t="s">
        <v>530</v>
      </c>
      <c r="M263">
        <v>48</v>
      </c>
      <c r="N263">
        <f t="shared" si="5"/>
        <v>48</v>
      </c>
      <c r="O263">
        <f>M263-N263</f>
        <v>0</v>
      </c>
    </row>
    <row r="264" spans="9:15" hidden="1" x14ac:dyDescent="0.25">
      <c r="I264">
        <v>6053775</v>
      </c>
      <c r="J264" t="s">
        <v>743</v>
      </c>
      <c r="K264">
        <v>6057069</v>
      </c>
      <c r="L264" t="s">
        <v>744</v>
      </c>
      <c r="M264">
        <v>48</v>
      </c>
      <c r="N264" t="e">
        <f t="shared" si="5"/>
        <v>#N/A</v>
      </c>
    </row>
    <row r="265" spans="9:15" hidden="1" x14ac:dyDescent="0.25">
      <c r="I265">
        <v>6033372</v>
      </c>
      <c r="J265" t="s">
        <v>495</v>
      </c>
      <c r="L265" t="s">
        <v>495</v>
      </c>
      <c r="M265">
        <v>48</v>
      </c>
      <c r="N265">
        <f t="shared" si="5"/>
        <v>48</v>
      </c>
      <c r="O265">
        <f>M265-N265</f>
        <v>0</v>
      </c>
    </row>
    <row r="266" spans="9:15" hidden="1" x14ac:dyDescent="0.25">
      <c r="I266">
        <v>6033481</v>
      </c>
      <c r="J266" t="s">
        <v>745</v>
      </c>
      <c r="K266">
        <v>6032821</v>
      </c>
      <c r="L266" t="s">
        <v>516</v>
      </c>
      <c r="M266">
        <v>48</v>
      </c>
      <c r="N266" t="e">
        <f t="shared" si="5"/>
        <v>#N/A</v>
      </c>
    </row>
    <row r="267" spans="9:15" hidden="1" x14ac:dyDescent="0.25">
      <c r="I267">
        <v>6033329</v>
      </c>
      <c r="J267" t="s">
        <v>746</v>
      </c>
      <c r="K267">
        <v>6032821</v>
      </c>
      <c r="L267" t="s">
        <v>516</v>
      </c>
      <c r="M267">
        <v>48</v>
      </c>
      <c r="N267" t="e">
        <f t="shared" si="5"/>
        <v>#N/A</v>
      </c>
    </row>
    <row r="268" spans="9:15" hidden="1" x14ac:dyDescent="0.25">
      <c r="I268">
        <v>6033274</v>
      </c>
      <c r="J268" t="s">
        <v>747</v>
      </c>
      <c r="K268">
        <v>6032821</v>
      </c>
      <c r="L268" t="s">
        <v>516</v>
      </c>
      <c r="M268">
        <v>48</v>
      </c>
      <c r="N268" t="e">
        <f t="shared" si="5"/>
        <v>#N/A</v>
      </c>
    </row>
    <row r="269" spans="9:15" hidden="1" x14ac:dyDescent="0.25">
      <c r="I269">
        <v>6033346</v>
      </c>
      <c r="J269" t="s">
        <v>123</v>
      </c>
      <c r="K269">
        <v>6032821</v>
      </c>
      <c r="L269" t="s">
        <v>516</v>
      </c>
      <c r="M269">
        <v>24</v>
      </c>
      <c r="N269">
        <f t="shared" si="5"/>
        <v>24</v>
      </c>
      <c r="O269">
        <f>M269-N269</f>
        <v>0</v>
      </c>
    </row>
    <row r="270" spans="9:15" hidden="1" x14ac:dyDescent="0.25">
      <c r="I270">
        <v>6069388</v>
      </c>
      <c r="J270" t="s">
        <v>748</v>
      </c>
      <c r="K270">
        <v>6032815</v>
      </c>
      <c r="L270" t="s">
        <v>538</v>
      </c>
      <c r="M270">
        <v>1</v>
      </c>
      <c r="N270" t="e">
        <f t="shared" si="5"/>
        <v>#N/A</v>
      </c>
    </row>
    <row r="271" spans="9:15" hidden="1" x14ac:dyDescent="0.25">
      <c r="I271">
        <v>6033491</v>
      </c>
      <c r="J271" t="s">
        <v>749</v>
      </c>
      <c r="K271">
        <v>6032821</v>
      </c>
      <c r="L271" t="s">
        <v>516</v>
      </c>
      <c r="M271">
        <v>40</v>
      </c>
      <c r="N271" t="e">
        <f t="shared" si="5"/>
        <v>#N/A</v>
      </c>
    </row>
    <row r="272" spans="9:15" hidden="1" x14ac:dyDescent="0.25">
      <c r="I272">
        <v>6033393</v>
      </c>
      <c r="J272" t="s">
        <v>750</v>
      </c>
      <c r="K272">
        <v>6032819</v>
      </c>
      <c r="L272" t="s">
        <v>603</v>
      </c>
      <c r="M272">
        <v>24</v>
      </c>
      <c r="N272" t="e">
        <f t="shared" si="5"/>
        <v>#N/A</v>
      </c>
    </row>
    <row r="273" spans="9:15" hidden="1" x14ac:dyDescent="0.25">
      <c r="I273">
        <v>6033330</v>
      </c>
      <c r="J273" t="s">
        <v>751</v>
      </c>
      <c r="K273">
        <v>6032824</v>
      </c>
      <c r="L273" t="s">
        <v>554</v>
      </c>
      <c r="M273">
        <v>48</v>
      </c>
      <c r="N273">
        <f t="shared" si="5"/>
        <v>48</v>
      </c>
      <c r="O273">
        <f>M273-N273</f>
        <v>0</v>
      </c>
    </row>
    <row r="274" spans="9:15" hidden="1" x14ac:dyDescent="0.25">
      <c r="I274">
        <v>6065508</v>
      </c>
      <c r="J274" t="s">
        <v>752</v>
      </c>
      <c r="K274">
        <v>6032843</v>
      </c>
      <c r="L274" t="s">
        <v>530</v>
      </c>
      <c r="M274">
        <v>1</v>
      </c>
      <c r="N274" t="e">
        <f t="shared" si="5"/>
        <v>#N/A</v>
      </c>
    </row>
    <row r="275" spans="9:15" hidden="1" x14ac:dyDescent="0.25">
      <c r="I275">
        <v>6065511</v>
      </c>
      <c r="J275" t="s">
        <v>753</v>
      </c>
      <c r="K275">
        <v>6032843</v>
      </c>
      <c r="L275" t="s">
        <v>530</v>
      </c>
      <c r="M275">
        <v>1</v>
      </c>
      <c r="N275" t="e">
        <f t="shared" si="5"/>
        <v>#N/A</v>
      </c>
    </row>
    <row r="276" spans="9:15" hidden="1" x14ac:dyDescent="0.25">
      <c r="I276">
        <v>6033303</v>
      </c>
      <c r="J276" t="s">
        <v>22</v>
      </c>
      <c r="K276">
        <v>6032821</v>
      </c>
      <c r="L276" t="s">
        <v>516</v>
      </c>
      <c r="M276">
        <v>36</v>
      </c>
      <c r="N276">
        <f t="shared" si="5"/>
        <v>36</v>
      </c>
      <c r="O276">
        <f>M276-N276</f>
        <v>0</v>
      </c>
    </row>
    <row r="277" spans="9:15" hidden="1" x14ac:dyDescent="0.25">
      <c r="I277">
        <v>6033307</v>
      </c>
      <c r="J277" t="s">
        <v>754</v>
      </c>
      <c r="K277">
        <v>6032821</v>
      </c>
      <c r="L277" t="s">
        <v>516</v>
      </c>
      <c r="M277">
        <v>4</v>
      </c>
      <c r="N277">
        <f t="shared" si="5"/>
        <v>4</v>
      </c>
      <c r="O277">
        <f>M277-N277</f>
        <v>0</v>
      </c>
    </row>
    <row r="278" spans="9:15" hidden="1" x14ac:dyDescent="0.25">
      <c r="I278">
        <v>6033304</v>
      </c>
      <c r="J278" t="s">
        <v>755</v>
      </c>
      <c r="K278">
        <v>6032821</v>
      </c>
      <c r="L278" t="s">
        <v>516</v>
      </c>
      <c r="M278">
        <v>40</v>
      </c>
      <c r="N278">
        <f t="shared" si="5"/>
        <v>40</v>
      </c>
      <c r="O278">
        <f>M278-N278</f>
        <v>0</v>
      </c>
    </row>
    <row r="279" spans="9:15" hidden="1" x14ac:dyDescent="0.25">
      <c r="I279">
        <v>6033306</v>
      </c>
      <c r="J279" t="s">
        <v>68</v>
      </c>
      <c r="K279">
        <v>6032821</v>
      </c>
      <c r="L279" t="s">
        <v>516</v>
      </c>
      <c r="M279">
        <v>28</v>
      </c>
      <c r="N279">
        <f t="shared" si="5"/>
        <v>28</v>
      </c>
      <c r="O279">
        <f>M279-N279</f>
        <v>0</v>
      </c>
    </row>
    <row r="280" spans="9:15" hidden="1" x14ac:dyDescent="0.25">
      <c r="I280">
        <v>6033305</v>
      </c>
      <c r="J280" t="s">
        <v>756</v>
      </c>
      <c r="K280">
        <v>6032821</v>
      </c>
      <c r="L280" t="s">
        <v>516</v>
      </c>
      <c r="M280">
        <v>48</v>
      </c>
      <c r="N280" t="e">
        <f t="shared" si="5"/>
        <v>#N/A</v>
      </c>
    </row>
    <row r="281" spans="9:15" hidden="1" x14ac:dyDescent="0.25">
      <c r="I281">
        <v>6061215</v>
      </c>
      <c r="J281" t="s">
        <v>757</v>
      </c>
      <c r="K281">
        <v>6032843</v>
      </c>
      <c r="L281" t="s">
        <v>530</v>
      </c>
      <c r="M281">
        <v>1</v>
      </c>
      <c r="N281" t="e">
        <f t="shared" si="5"/>
        <v>#N/A</v>
      </c>
    </row>
    <row r="282" spans="9:15" hidden="1" x14ac:dyDescent="0.25">
      <c r="I282">
        <v>6061217</v>
      </c>
      <c r="J282" t="s">
        <v>758</v>
      </c>
      <c r="K282">
        <v>6032843</v>
      </c>
      <c r="L282" t="s">
        <v>530</v>
      </c>
      <c r="M282">
        <v>1</v>
      </c>
      <c r="N282" t="e">
        <f t="shared" si="5"/>
        <v>#N/A</v>
      </c>
    </row>
    <row r="283" spans="9:15" hidden="1" x14ac:dyDescent="0.25">
      <c r="I283">
        <v>6061218</v>
      </c>
      <c r="J283" t="s">
        <v>759</v>
      </c>
      <c r="K283">
        <v>6032843</v>
      </c>
      <c r="L283" t="s">
        <v>530</v>
      </c>
      <c r="M283">
        <v>1</v>
      </c>
      <c r="N283" t="e">
        <f t="shared" si="5"/>
        <v>#N/A</v>
      </c>
    </row>
    <row r="284" spans="9:15" hidden="1" x14ac:dyDescent="0.25">
      <c r="I284">
        <v>6061220</v>
      </c>
      <c r="J284" t="s">
        <v>760</v>
      </c>
      <c r="K284">
        <v>6032843</v>
      </c>
      <c r="L284" t="s">
        <v>530</v>
      </c>
      <c r="M284">
        <v>1</v>
      </c>
      <c r="N284" t="e">
        <f t="shared" si="5"/>
        <v>#N/A</v>
      </c>
    </row>
    <row r="285" spans="9:15" hidden="1" x14ac:dyDescent="0.25">
      <c r="I285">
        <v>6061222</v>
      </c>
      <c r="J285" t="s">
        <v>761</v>
      </c>
      <c r="K285">
        <v>6032843</v>
      </c>
      <c r="L285" t="s">
        <v>530</v>
      </c>
      <c r="M285">
        <v>1</v>
      </c>
      <c r="N285" t="e">
        <f t="shared" si="5"/>
        <v>#N/A</v>
      </c>
    </row>
    <row r="286" spans="9:15" hidden="1" x14ac:dyDescent="0.25">
      <c r="I286">
        <v>6061224</v>
      </c>
      <c r="J286" t="s">
        <v>762</v>
      </c>
      <c r="K286">
        <v>6032843</v>
      </c>
      <c r="L286" t="s">
        <v>530</v>
      </c>
      <c r="M286">
        <v>1</v>
      </c>
      <c r="N286" t="e">
        <f t="shared" si="5"/>
        <v>#N/A</v>
      </c>
    </row>
    <row r="287" spans="9:15" hidden="1" x14ac:dyDescent="0.25">
      <c r="I287">
        <v>6061210</v>
      </c>
      <c r="J287" t="s">
        <v>763</v>
      </c>
      <c r="K287">
        <v>6032843</v>
      </c>
      <c r="L287" t="s">
        <v>530</v>
      </c>
      <c r="M287">
        <v>1</v>
      </c>
      <c r="N287" t="e">
        <f t="shared" si="5"/>
        <v>#N/A</v>
      </c>
    </row>
    <row r="288" spans="9:15" hidden="1" x14ac:dyDescent="0.25">
      <c r="I288">
        <v>6061211</v>
      </c>
      <c r="J288" t="s">
        <v>764</v>
      </c>
      <c r="K288">
        <v>6032843</v>
      </c>
      <c r="L288" t="s">
        <v>530</v>
      </c>
      <c r="M288">
        <v>1</v>
      </c>
      <c r="N288" t="e">
        <f t="shared" si="5"/>
        <v>#N/A</v>
      </c>
    </row>
    <row r="289" spans="9:14" hidden="1" x14ac:dyDescent="0.25">
      <c r="I289">
        <v>6061213</v>
      </c>
      <c r="J289" t="s">
        <v>765</v>
      </c>
      <c r="K289">
        <v>6032843</v>
      </c>
      <c r="L289" t="s">
        <v>530</v>
      </c>
      <c r="M289">
        <v>1</v>
      </c>
      <c r="N289" t="e">
        <f t="shared" si="5"/>
        <v>#N/A</v>
      </c>
    </row>
    <row r="290" spans="9:14" hidden="1" x14ac:dyDescent="0.25">
      <c r="I290">
        <v>6033252</v>
      </c>
      <c r="J290" t="s">
        <v>766</v>
      </c>
      <c r="K290">
        <v>6032821</v>
      </c>
      <c r="L290" t="s">
        <v>516</v>
      </c>
      <c r="M290">
        <v>20</v>
      </c>
      <c r="N290" t="e">
        <f t="shared" si="5"/>
        <v>#N/A</v>
      </c>
    </row>
    <row r="291" spans="9:14" hidden="1" x14ac:dyDescent="0.25">
      <c r="I291">
        <v>6033453</v>
      </c>
      <c r="J291" t="s">
        <v>767</v>
      </c>
      <c r="K291">
        <v>6032821</v>
      </c>
      <c r="L291" t="s">
        <v>516</v>
      </c>
      <c r="M291">
        <v>120</v>
      </c>
      <c r="N291" t="e">
        <f t="shared" si="5"/>
        <v>#N/A</v>
      </c>
    </row>
    <row r="292" spans="9:14" hidden="1" x14ac:dyDescent="0.25">
      <c r="I292">
        <v>6033430</v>
      </c>
      <c r="J292" t="s">
        <v>768</v>
      </c>
      <c r="K292">
        <v>6032821</v>
      </c>
      <c r="L292" t="s">
        <v>516</v>
      </c>
      <c r="M292">
        <v>32</v>
      </c>
      <c r="N292" t="e">
        <f t="shared" si="5"/>
        <v>#N/A</v>
      </c>
    </row>
    <row r="293" spans="9:14" hidden="1" x14ac:dyDescent="0.25">
      <c r="I293">
        <v>6033429</v>
      </c>
      <c r="J293" t="s">
        <v>769</v>
      </c>
      <c r="K293">
        <v>6032821</v>
      </c>
      <c r="L293" t="s">
        <v>516</v>
      </c>
      <c r="M293">
        <v>32</v>
      </c>
      <c r="N293" t="e">
        <f t="shared" si="5"/>
        <v>#N/A</v>
      </c>
    </row>
    <row r="294" spans="9:14" hidden="1" x14ac:dyDescent="0.25">
      <c r="I294">
        <v>6033431</v>
      </c>
      <c r="J294" t="s">
        <v>770</v>
      </c>
      <c r="K294">
        <v>6032821</v>
      </c>
      <c r="L294" t="s">
        <v>516</v>
      </c>
      <c r="M294">
        <v>32</v>
      </c>
      <c r="N294" t="e">
        <f t="shared" si="5"/>
        <v>#N/A</v>
      </c>
    </row>
    <row r="295" spans="9:14" hidden="1" x14ac:dyDescent="0.25">
      <c r="I295">
        <v>6033432</v>
      </c>
      <c r="J295" t="s">
        <v>771</v>
      </c>
      <c r="K295">
        <v>6032821</v>
      </c>
      <c r="L295" t="s">
        <v>516</v>
      </c>
      <c r="M295">
        <v>32</v>
      </c>
      <c r="N295" t="e">
        <f t="shared" si="5"/>
        <v>#N/A</v>
      </c>
    </row>
    <row r="296" spans="9:14" hidden="1" x14ac:dyDescent="0.25">
      <c r="I296">
        <v>6033246</v>
      </c>
      <c r="J296" t="s">
        <v>772</v>
      </c>
      <c r="K296">
        <v>6032821</v>
      </c>
      <c r="L296" t="s">
        <v>516</v>
      </c>
      <c r="M296">
        <v>48</v>
      </c>
      <c r="N296" t="e">
        <f t="shared" si="5"/>
        <v>#N/A</v>
      </c>
    </row>
    <row r="297" spans="9:14" hidden="1" x14ac:dyDescent="0.25">
      <c r="I297">
        <v>6033437</v>
      </c>
      <c r="J297" t="s">
        <v>773</v>
      </c>
      <c r="K297">
        <v>6032821</v>
      </c>
      <c r="L297" t="s">
        <v>516</v>
      </c>
      <c r="M297">
        <v>48</v>
      </c>
      <c r="N297" t="e">
        <f t="shared" si="5"/>
        <v>#N/A</v>
      </c>
    </row>
    <row r="298" spans="9:14" hidden="1" x14ac:dyDescent="0.25">
      <c r="I298">
        <v>6046910</v>
      </c>
      <c r="J298" t="s">
        <v>774</v>
      </c>
      <c r="K298">
        <v>6032821</v>
      </c>
      <c r="L298" t="s">
        <v>516</v>
      </c>
      <c r="M298">
        <v>48</v>
      </c>
      <c r="N298" t="e">
        <f t="shared" si="5"/>
        <v>#N/A</v>
      </c>
    </row>
    <row r="299" spans="9:14" hidden="1" x14ac:dyDescent="0.25">
      <c r="I299">
        <v>6033456</v>
      </c>
      <c r="J299" t="s">
        <v>775</v>
      </c>
      <c r="K299">
        <v>6032821</v>
      </c>
      <c r="L299" t="s">
        <v>516</v>
      </c>
      <c r="M299">
        <v>48</v>
      </c>
      <c r="N299" t="e">
        <f t="shared" si="5"/>
        <v>#N/A</v>
      </c>
    </row>
    <row r="300" spans="9:14" hidden="1" x14ac:dyDescent="0.25">
      <c r="I300">
        <v>6033433</v>
      </c>
      <c r="J300" t="s">
        <v>776</v>
      </c>
      <c r="K300">
        <v>6032821</v>
      </c>
      <c r="L300" t="s">
        <v>516</v>
      </c>
      <c r="M300">
        <v>4</v>
      </c>
      <c r="N300" t="e">
        <f t="shared" si="5"/>
        <v>#N/A</v>
      </c>
    </row>
    <row r="301" spans="9:14" hidden="1" x14ac:dyDescent="0.25">
      <c r="I301">
        <v>6033435</v>
      </c>
      <c r="J301" t="s">
        <v>777</v>
      </c>
      <c r="K301">
        <v>6032821</v>
      </c>
      <c r="L301" t="s">
        <v>516</v>
      </c>
      <c r="M301">
        <v>32</v>
      </c>
      <c r="N301" t="e">
        <f t="shared" si="5"/>
        <v>#N/A</v>
      </c>
    </row>
    <row r="302" spans="9:14" hidden="1" x14ac:dyDescent="0.25">
      <c r="I302">
        <v>6033434</v>
      </c>
      <c r="J302" t="s">
        <v>778</v>
      </c>
      <c r="K302">
        <v>6032821</v>
      </c>
      <c r="L302" t="s">
        <v>516</v>
      </c>
      <c r="M302">
        <v>8</v>
      </c>
      <c r="N302" t="e">
        <f t="shared" si="5"/>
        <v>#N/A</v>
      </c>
    </row>
    <row r="303" spans="9:14" hidden="1" x14ac:dyDescent="0.25">
      <c r="I303">
        <v>6033436</v>
      </c>
      <c r="J303" t="s">
        <v>779</v>
      </c>
      <c r="K303">
        <v>6032821</v>
      </c>
      <c r="L303" t="s">
        <v>516</v>
      </c>
      <c r="M303">
        <v>120</v>
      </c>
      <c r="N303" t="e">
        <f t="shared" si="5"/>
        <v>#N/A</v>
      </c>
    </row>
    <row r="304" spans="9:14" hidden="1" x14ac:dyDescent="0.25">
      <c r="I304">
        <v>6033451</v>
      </c>
      <c r="J304" t="s">
        <v>780</v>
      </c>
      <c r="K304">
        <v>6032821</v>
      </c>
      <c r="L304" t="s">
        <v>516</v>
      </c>
      <c r="M304">
        <v>60</v>
      </c>
      <c r="N304" t="e">
        <f t="shared" si="5"/>
        <v>#N/A</v>
      </c>
    </row>
    <row r="305" spans="9:14" hidden="1" x14ac:dyDescent="0.25">
      <c r="I305">
        <v>6033470</v>
      </c>
      <c r="J305" t="s">
        <v>781</v>
      </c>
      <c r="K305">
        <v>6032821</v>
      </c>
      <c r="L305" t="s">
        <v>516</v>
      </c>
      <c r="M305">
        <v>10</v>
      </c>
      <c r="N305" t="e">
        <f t="shared" si="5"/>
        <v>#N/A</v>
      </c>
    </row>
    <row r="306" spans="9:14" hidden="1" x14ac:dyDescent="0.25">
      <c r="I306">
        <v>6033446</v>
      </c>
      <c r="J306" t="s">
        <v>782</v>
      </c>
      <c r="K306">
        <v>6032821</v>
      </c>
      <c r="L306" t="s">
        <v>516</v>
      </c>
      <c r="M306">
        <v>30</v>
      </c>
      <c r="N306" t="e">
        <f t="shared" si="5"/>
        <v>#N/A</v>
      </c>
    </row>
    <row r="307" spans="9:14" hidden="1" x14ac:dyDescent="0.25">
      <c r="I307">
        <v>6033979</v>
      </c>
      <c r="J307" t="s">
        <v>783</v>
      </c>
      <c r="K307">
        <v>6032821</v>
      </c>
      <c r="L307" t="s">
        <v>516</v>
      </c>
      <c r="M307">
        <v>72</v>
      </c>
      <c r="N307" t="e">
        <f t="shared" si="5"/>
        <v>#N/A</v>
      </c>
    </row>
    <row r="308" spans="9:14" hidden="1" x14ac:dyDescent="0.25">
      <c r="I308">
        <v>6033438</v>
      </c>
      <c r="J308" t="s">
        <v>784</v>
      </c>
      <c r="K308">
        <v>6032821</v>
      </c>
      <c r="L308" t="s">
        <v>516</v>
      </c>
      <c r="M308">
        <v>56</v>
      </c>
      <c r="N308" t="e">
        <f t="shared" si="5"/>
        <v>#N/A</v>
      </c>
    </row>
    <row r="309" spans="9:14" hidden="1" x14ac:dyDescent="0.25">
      <c r="I309">
        <v>6033458</v>
      </c>
      <c r="J309" t="s">
        <v>785</v>
      </c>
      <c r="K309">
        <v>6032821</v>
      </c>
      <c r="L309" t="s">
        <v>516</v>
      </c>
      <c r="M309">
        <v>120</v>
      </c>
      <c r="N309" t="e">
        <f t="shared" si="5"/>
        <v>#N/A</v>
      </c>
    </row>
    <row r="310" spans="9:14" hidden="1" x14ac:dyDescent="0.25">
      <c r="I310">
        <v>6033440</v>
      </c>
      <c r="J310" t="s">
        <v>786</v>
      </c>
      <c r="K310">
        <v>6032821</v>
      </c>
      <c r="L310" t="s">
        <v>516</v>
      </c>
      <c r="M310">
        <v>72</v>
      </c>
      <c r="N310" t="e">
        <f t="shared" si="5"/>
        <v>#N/A</v>
      </c>
    </row>
    <row r="311" spans="9:14" hidden="1" x14ac:dyDescent="0.25">
      <c r="I311">
        <v>6033439</v>
      </c>
      <c r="J311" t="s">
        <v>787</v>
      </c>
      <c r="K311">
        <v>6032821</v>
      </c>
      <c r="L311" t="s">
        <v>516</v>
      </c>
      <c r="M311">
        <v>56</v>
      </c>
      <c r="N311" t="e">
        <f t="shared" si="5"/>
        <v>#N/A</v>
      </c>
    </row>
    <row r="312" spans="9:14" hidden="1" x14ac:dyDescent="0.25">
      <c r="I312">
        <v>6033459</v>
      </c>
      <c r="J312" t="s">
        <v>788</v>
      </c>
      <c r="K312">
        <v>6032821</v>
      </c>
      <c r="L312" t="s">
        <v>516</v>
      </c>
      <c r="M312">
        <v>48</v>
      </c>
      <c r="N312" t="e">
        <f t="shared" si="5"/>
        <v>#N/A</v>
      </c>
    </row>
    <row r="313" spans="9:14" hidden="1" x14ac:dyDescent="0.25">
      <c r="I313">
        <v>6033441</v>
      </c>
      <c r="J313" t="s">
        <v>789</v>
      </c>
      <c r="K313">
        <v>6032821</v>
      </c>
      <c r="L313" t="s">
        <v>516</v>
      </c>
      <c r="M313">
        <v>72</v>
      </c>
      <c r="N313" t="e">
        <f t="shared" si="5"/>
        <v>#N/A</v>
      </c>
    </row>
    <row r="314" spans="9:14" hidden="1" x14ac:dyDescent="0.25">
      <c r="I314">
        <v>6033454</v>
      </c>
      <c r="J314" t="s">
        <v>790</v>
      </c>
      <c r="K314">
        <v>6032821</v>
      </c>
      <c r="L314" t="s">
        <v>516</v>
      </c>
      <c r="M314">
        <v>60</v>
      </c>
      <c r="N314" t="e">
        <f t="shared" si="5"/>
        <v>#N/A</v>
      </c>
    </row>
    <row r="315" spans="9:14" hidden="1" x14ac:dyDescent="0.25">
      <c r="I315">
        <v>6047322</v>
      </c>
      <c r="J315" t="s">
        <v>791</v>
      </c>
      <c r="K315">
        <v>6032821</v>
      </c>
      <c r="L315" t="s">
        <v>516</v>
      </c>
      <c r="M315">
        <v>60</v>
      </c>
      <c r="N315" t="e">
        <f t="shared" si="5"/>
        <v>#N/A</v>
      </c>
    </row>
    <row r="316" spans="9:14" hidden="1" x14ac:dyDescent="0.25">
      <c r="I316">
        <v>6033469</v>
      </c>
      <c r="J316" t="s">
        <v>792</v>
      </c>
      <c r="K316">
        <v>6032821</v>
      </c>
      <c r="L316" t="s">
        <v>516</v>
      </c>
      <c r="M316">
        <v>72</v>
      </c>
      <c r="N316" t="e">
        <f t="shared" si="5"/>
        <v>#N/A</v>
      </c>
    </row>
    <row r="317" spans="9:14" hidden="1" x14ac:dyDescent="0.25">
      <c r="I317">
        <v>6033442</v>
      </c>
      <c r="J317" t="s">
        <v>793</v>
      </c>
      <c r="K317">
        <v>6032821</v>
      </c>
      <c r="L317" t="s">
        <v>516</v>
      </c>
      <c r="M317">
        <v>72</v>
      </c>
      <c r="N317" t="e">
        <f t="shared" si="5"/>
        <v>#N/A</v>
      </c>
    </row>
    <row r="318" spans="9:14" hidden="1" x14ac:dyDescent="0.25">
      <c r="I318">
        <v>6033472</v>
      </c>
      <c r="J318" t="s">
        <v>794</v>
      </c>
      <c r="K318">
        <v>6032821</v>
      </c>
      <c r="L318" t="s">
        <v>516</v>
      </c>
      <c r="M318">
        <v>10</v>
      </c>
      <c r="N318" t="e">
        <f t="shared" si="5"/>
        <v>#N/A</v>
      </c>
    </row>
    <row r="319" spans="9:14" hidden="1" x14ac:dyDescent="0.25">
      <c r="I319">
        <v>6033467</v>
      </c>
      <c r="J319" t="s">
        <v>795</v>
      </c>
      <c r="K319">
        <v>6032821</v>
      </c>
      <c r="L319" t="s">
        <v>516</v>
      </c>
      <c r="M319">
        <v>120</v>
      </c>
      <c r="N319" t="e">
        <f t="shared" si="5"/>
        <v>#N/A</v>
      </c>
    </row>
    <row r="320" spans="9:14" hidden="1" x14ac:dyDescent="0.25">
      <c r="I320">
        <v>6033455</v>
      </c>
      <c r="J320" t="s">
        <v>796</v>
      </c>
      <c r="K320">
        <v>6032821</v>
      </c>
      <c r="L320" t="s">
        <v>516</v>
      </c>
      <c r="M320">
        <v>60</v>
      </c>
      <c r="N320" t="e">
        <f t="shared" si="5"/>
        <v>#N/A</v>
      </c>
    </row>
    <row r="321" spans="9:14" hidden="1" x14ac:dyDescent="0.25">
      <c r="I321">
        <v>6033449</v>
      </c>
      <c r="J321" t="s">
        <v>797</v>
      </c>
      <c r="K321">
        <v>6032821</v>
      </c>
      <c r="L321" t="s">
        <v>516</v>
      </c>
      <c r="M321">
        <v>60</v>
      </c>
      <c r="N321" t="e">
        <f t="shared" si="5"/>
        <v>#N/A</v>
      </c>
    </row>
    <row r="322" spans="9:14" hidden="1" x14ac:dyDescent="0.25">
      <c r="I322">
        <v>6033242</v>
      </c>
      <c r="J322" t="s">
        <v>798</v>
      </c>
      <c r="K322">
        <v>6032821</v>
      </c>
      <c r="L322" t="s">
        <v>516</v>
      </c>
      <c r="M322">
        <v>60</v>
      </c>
      <c r="N322" t="e">
        <f t="shared" ref="N322:N343" si="6">VLOOKUP(I322,$A:$B,2,0)</f>
        <v>#N/A</v>
      </c>
    </row>
    <row r="323" spans="9:14" hidden="1" x14ac:dyDescent="0.25">
      <c r="I323">
        <v>6033475</v>
      </c>
      <c r="J323" t="s">
        <v>799</v>
      </c>
      <c r="K323">
        <v>6032821</v>
      </c>
      <c r="L323" t="s">
        <v>516</v>
      </c>
      <c r="M323">
        <v>120</v>
      </c>
      <c r="N323" t="e">
        <f t="shared" si="6"/>
        <v>#N/A</v>
      </c>
    </row>
    <row r="324" spans="9:14" hidden="1" x14ac:dyDescent="0.25">
      <c r="I324">
        <v>6048465</v>
      </c>
      <c r="J324" t="s">
        <v>800</v>
      </c>
      <c r="K324">
        <v>6032821</v>
      </c>
      <c r="L324" t="s">
        <v>516</v>
      </c>
      <c r="M324">
        <v>21</v>
      </c>
      <c r="N324" t="e">
        <f t="shared" si="6"/>
        <v>#N/A</v>
      </c>
    </row>
    <row r="325" spans="9:14" hidden="1" x14ac:dyDescent="0.25">
      <c r="I325">
        <v>6033228</v>
      </c>
      <c r="J325" t="s">
        <v>801</v>
      </c>
      <c r="K325">
        <v>6032821</v>
      </c>
      <c r="L325" t="s">
        <v>516</v>
      </c>
      <c r="M325">
        <v>40</v>
      </c>
      <c r="N325" t="e">
        <f t="shared" si="6"/>
        <v>#N/A</v>
      </c>
    </row>
    <row r="326" spans="9:14" hidden="1" x14ac:dyDescent="0.25">
      <c r="I326">
        <v>6033229</v>
      </c>
      <c r="J326" t="s">
        <v>802</v>
      </c>
      <c r="K326">
        <v>6032821</v>
      </c>
      <c r="L326" t="s">
        <v>516</v>
      </c>
      <c r="M326">
        <v>40</v>
      </c>
      <c r="N326" t="e">
        <f t="shared" si="6"/>
        <v>#N/A</v>
      </c>
    </row>
    <row r="327" spans="9:14" hidden="1" x14ac:dyDescent="0.25">
      <c r="I327">
        <v>6033257</v>
      </c>
      <c r="J327" t="s">
        <v>803</v>
      </c>
      <c r="K327">
        <v>6032821</v>
      </c>
      <c r="L327" t="s">
        <v>516</v>
      </c>
      <c r="M327">
        <v>30</v>
      </c>
      <c r="N327" t="e">
        <f t="shared" si="6"/>
        <v>#N/A</v>
      </c>
    </row>
    <row r="328" spans="9:14" hidden="1" x14ac:dyDescent="0.25">
      <c r="I328">
        <v>6033268</v>
      </c>
      <c r="J328" t="s">
        <v>804</v>
      </c>
      <c r="K328">
        <v>6032821</v>
      </c>
      <c r="L328" t="s">
        <v>516</v>
      </c>
      <c r="M328">
        <v>30</v>
      </c>
      <c r="N328" t="e">
        <f t="shared" si="6"/>
        <v>#N/A</v>
      </c>
    </row>
    <row r="329" spans="9:14" hidden="1" x14ac:dyDescent="0.25">
      <c r="I329">
        <v>6033256</v>
      </c>
      <c r="J329" t="s">
        <v>805</v>
      </c>
      <c r="K329">
        <v>6032821</v>
      </c>
      <c r="L329" t="s">
        <v>516</v>
      </c>
      <c r="M329">
        <v>30</v>
      </c>
      <c r="N329" t="e">
        <f t="shared" si="6"/>
        <v>#N/A</v>
      </c>
    </row>
    <row r="330" spans="9:14" hidden="1" x14ac:dyDescent="0.25">
      <c r="I330">
        <v>6033443</v>
      </c>
      <c r="J330" t="s">
        <v>806</v>
      </c>
      <c r="K330">
        <v>6032821</v>
      </c>
      <c r="L330" t="s">
        <v>516</v>
      </c>
      <c r="M330">
        <v>98</v>
      </c>
      <c r="N330" t="e">
        <f t="shared" si="6"/>
        <v>#N/A</v>
      </c>
    </row>
    <row r="331" spans="9:14" hidden="1" x14ac:dyDescent="0.25">
      <c r="I331">
        <v>6033464</v>
      </c>
      <c r="J331" t="s">
        <v>807</v>
      </c>
      <c r="K331">
        <v>6032821</v>
      </c>
      <c r="L331" t="s">
        <v>516</v>
      </c>
      <c r="M331">
        <v>110</v>
      </c>
      <c r="N331" t="e">
        <f t="shared" si="6"/>
        <v>#N/A</v>
      </c>
    </row>
    <row r="332" spans="9:14" hidden="1" x14ac:dyDescent="0.25">
      <c r="I332">
        <v>6033460</v>
      </c>
      <c r="J332" t="s">
        <v>808</v>
      </c>
      <c r="K332">
        <v>6032821</v>
      </c>
      <c r="L332" t="s">
        <v>516</v>
      </c>
      <c r="M332">
        <v>40</v>
      </c>
      <c r="N332" t="e">
        <f t="shared" si="6"/>
        <v>#N/A</v>
      </c>
    </row>
    <row r="333" spans="9:14" hidden="1" x14ac:dyDescent="0.25">
      <c r="I333">
        <v>6033478</v>
      </c>
      <c r="J333" t="s">
        <v>809</v>
      </c>
      <c r="K333">
        <v>6032821</v>
      </c>
      <c r="L333" t="s">
        <v>516</v>
      </c>
      <c r="M333">
        <v>48</v>
      </c>
      <c r="N333" t="e">
        <f t="shared" si="6"/>
        <v>#N/A</v>
      </c>
    </row>
    <row r="334" spans="9:14" hidden="1" x14ac:dyDescent="0.25">
      <c r="I334">
        <v>6033284</v>
      </c>
      <c r="J334" t="s">
        <v>810</v>
      </c>
      <c r="K334">
        <v>6032821</v>
      </c>
      <c r="L334" t="s">
        <v>516</v>
      </c>
      <c r="M334">
        <v>60</v>
      </c>
      <c r="N334" t="e">
        <f t="shared" si="6"/>
        <v>#N/A</v>
      </c>
    </row>
    <row r="335" spans="9:14" hidden="1" x14ac:dyDescent="0.25">
      <c r="I335">
        <v>6048458</v>
      </c>
      <c r="J335" t="s">
        <v>811</v>
      </c>
      <c r="K335">
        <v>6032821</v>
      </c>
      <c r="L335" t="s">
        <v>516</v>
      </c>
      <c r="M335">
        <v>60</v>
      </c>
      <c r="N335" t="e">
        <f t="shared" si="6"/>
        <v>#N/A</v>
      </c>
    </row>
    <row r="336" spans="9:14" hidden="1" x14ac:dyDescent="0.25">
      <c r="I336">
        <v>6033382</v>
      </c>
      <c r="J336" t="s">
        <v>812</v>
      </c>
      <c r="K336">
        <v>6032826</v>
      </c>
      <c r="L336" t="s">
        <v>523</v>
      </c>
      <c r="M336">
        <v>60</v>
      </c>
      <c r="N336" t="e">
        <f t="shared" si="6"/>
        <v>#N/A</v>
      </c>
    </row>
    <row r="337" spans="7:14" hidden="1" x14ac:dyDescent="0.25">
      <c r="I337">
        <v>6033450</v>
      </c>
      <c r="J337" t="s">
        <v>813</v>
      </c>
      <c r="K337">
        <v>6032821</v>
      </c>
      <c r="L337" t="s">
        <v>516</v>
      </c>
      <c r="M337">
        <v>48</v>
      </c>
      <c r="N337" t="e">
        <f t="shared" si="6"/>
        <v>#N/A</v>
      </c>
    </row>
    <row r="338" spans="7:14" hidden="1" x14ac:dyDescent="0.25">
      <c r="I338">
        <v>6033328</v>
      </c>
      <c r="J338" t="s">
        <v>814</v>
      </c>
      <c r="K338">
        <v>6032821</v>
      </c>
      <c r="L338" t="s">
        <v>516</v>
      </c>
      <c r="M338">
        <v>48</v>
      </c>
      <c r="N338" t="e">
        <f t="shared" si="6"/>
        <v>#N/A</v>
      </c>
    </row>
    <row r="339" spans="7:14" hidden="1" x14ac:dyDescent="0.25">
      <c r="I339">
        <v>6033230</v>
      </c>
      <c r="J339" t="s">
        <v>815</v>
      </c>
      <c r="K339">
        <v>6032821</v>
      </c>
      <c r="L339" t="s">
        <v>516</v>
      </c>
      <c r="M339">
        <v>120</v>
      </c>
      <c r="N339" t="e">
        <f t="shared" si="6"/>
        <v>#N/A</v>
      </c>
    </row>
    <row r="340" spans="7:14" hidden="1" x14ac:dyDescent="0.25">
      <c r="I340">
        <v>6033444</v>
      </c>
      <c r="J340" t="s">
        <v>816</v>
      </c>
      <c r="K340">
        <v>6032821</v>
      </c>
      <c r="L340" t="s">
        <v>516</v>
      </c>
      <c r="M340">
        <v>48</v>
      </c>
      <c r="N340" t="e">
        <f t="shared" si="6"/>
        <v>#N/A</v>
      </c>
    </row>
    <row r="341" spans="7:14" hidden="1" x14ac:dyDescent="0.25">
      <c r="I341">
        <v>6033465</v>
      </c>
      <c r="J341" t="s">
        <v>817</v>
      </c>
      <c r="K341">
        <v>6032821</v>
      </c>
      <c r="L341" t="s">
        <v>516</v>
      </c>
      <c r="M341">
        <v>40</v>
      </c>
      <c r="N341" t="e">
        <f t="shared" si="6"/>
        <v>#N/A</v>
      </c>
    </row>
    <row r="342" spans="7:14" hidden="1" x14ac:dyDescent="0.25">
      <c r="I342">
        <v>6069347</v>
      </c>
      <c r="J342" t="s">
        <v>818</v>
      </c>
      <c r="K342">
        <v>6032815</v>
      </c>
      <c r="L342" t="s">
        <v>538</v>
      </c>
      <c r="M342">
        <v>1</v>
      </c>
      <c r="N342" t="e">
        <f t="shared" si="6"/>
        <v>#N/A</v>
      </c>
    </row>
    <row r="343" spans="7:14" hidden="1" x14ac:dyDescent="0.25">
      <c r="I343">
        <v>6033286</v>
      </c>
      <c r="J343" t="s">
        <v>819</v>
      </c>
      <c r="K343">
        <v>6032821</v>
      </c>
      <c r="L343" t="s">
        <v>516</v>
      </c>
      <c r="M343">
        <v>24</v>
      </c>
      <c r="N343" t="e">
        <f t="shared" si="6"/>
        <v>#N/A</v>
      </c>
    </row>
    <row r="344" spans="7:14" hidden="1" x14ac:dyDescent="0.25">
      <c r="I344" t="s">
        <v>820</v>
      </c>
      <c r="J344" t="s">
        <v>821</v>
      </c>
      <c r="K344" t="s">
        <v>820</v>
      </c>
      <c r="L344" t="s">
        <v>821</v>
      </c>
      <c r="M344" t="s">
        <v>822</v>
      </c>
    </row>
    <row r="346" spans="7:14" x14ac:dyDescent="0.25">
      <c r="G346" t="s">
        <v>825</v>
      </c>
    </row>
    <row r="347" spans="7:14" x14ac:dyDescent="0.25">
      <c r="G347" t="s">
        <v>825</v>
      </c>
    </row>
    <row r="348" spans="7:14" x14ac:dyDescent="0.25">
      <c r="G348" t="s">
        <v>825</v>
      </c>
    </row>
    <row r="349" spans="7:14" x14ac:dyDescent="0.25">
      <c r="G349" t="s">
        <v>825</v>
      </c>
    </row>
    <row r="350" spans="7:14" x14ac:dyDescent="0.25">
      <c r="G350" t="s">
        <v>825</v>
      </c>
    </row>
    <row r="351" spans="7:14" x14ac:dyDescent="0.25">
      <c r="G351" t="s">
        <v>825</v>
      </c>
    </row>
    <row r="352" spans="7:14" x14ac:dyDescent="0.25">
      <c r="G352" t="s">
        <v>825</v>
      </c>
    </row>
    <row r="353" spans="7:7" x14ac:dyDescent="0.25">
      <c r="G353" t="s">
        <v>825</v>
      </c>
    </row>
    <row r="354" spans="7:7" x14ac:dyDescent="0.25">
      <c r="G354" t="s">
        <v>825</v>
      </c>
    </row>
    <row r="355" spans="7:7" x14ac:dyDescent="0.25">
      <c r="G355" t="s">
        <v>825</v>
      </c>
    </row>
    <row r="356" spans="7:7" x14ac:dyDescent="0.25">
      <c r="G356" t="s">
        <v>825</v>
      </c>
    </row>
    <row r="357" spans="7:7" x14ac:dyDescent="0.25">
      <c r="G357" t="s">
        <v>825</v>
      </c>
    </row>
    <row r="358" spans="7:7" x14ac:dyDescent="0.25">
      <c r="G358" t="s">
        <v>825</v>
      </c>
    </row>
    <row r="359" spans="7:7" x14ac:dyDescent="0.25">
      <c r="G359" t="s">
        <v>825</v>
      </c>
    </row>
    <row r="360" spans="7:7" x14ac:dyDescent="0.25">
      <c r="G360" t="s">
        <v>825</v>
      </c>
    </row>
    <row r="361" spans="7:7" x14ac:dyDescent="0.25">
      <c r="G361" t="s">
        <v>825</v>
      </c>
    </row>
    <row r="362" spans="7:7" x14ac:dyDescent="0.25">
      <c r="G362" t="s">
        <v>825</v>
      </c>
    </row>
    <row r="363" spans="7:7" x14ac:dyDescent="0.25">
      <c r="G363" t="s">
        <v>825</v>
      </c>
    </row>
    <row r="364" spans="7:7" x14ac:dyDescent="0.25">
      <c r="G364" t="s">
        <v>825</v>
      </c>
    </row>
    <row r="365" spans="7:7" x14ac:dyDescent="0.25">
      <c r="G365" t="s">
        <v>825</v>
      </c>
    </row>
    <row r="366" spans="7:7" x14ac:dyDescent="0.25">
      <c r="G366" t="s">
        <v>825</v>
      </c>
    </row>
    <row r="367" spans="7:7" x14ac:dyDescent="0.25">
      <c r="G367" t="s">
        <v>825</v>
      </c>
    </row>
    <row r="368" spans="7:7" x14ac:dyDescent="0.25">
      <c r="G368" t="s">
        <v>825</v>
      </c>
    </row>
    <row r="369" spans="7:7" x14ac:dyDescent="0.25">
      <c r="G369" t="s">
        <v>825</v>
      </c>
    </row>
  </sheetData>
  <autoFilter ref="I1:O344">
    <filterColumn colId="6">
      <filters>
        <filter val="11"/>
        <filter val="-23"/>
        <filter val="24"/>
        <filter val="-39"/>
        <filter val="-4"/>
        <filter val="-76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1"/>
  <sheetViews>
    <sheetView workbookViewId="0">
      <selection activeCell="B7" sqref="B7:B8"/>
    </sheetView>
  </sheetViews>
  <sheetFormatPr defaultRowHeight="15" x14ac:dyDescent="0.25"/>
  <cols>
    <col min="1" max="1" width="26.5703125" customWidth="1"/>
    <col min="2" max="2" width="42.140625" bestFit="1" customWidth="1"/>
    <col min="3" max="3" width="29.85546875" style="267" bestFit="1" customWidth="1"/>
    <col min="4" max="4" width="31.5703125" style="267" bestFit="1" customWidth="1"/>
    <col min="5" max="5" width="16.85546875" bestFit="1" customWidth="1"/>
  </cols>
  <sheetData>
    <row r="1" spans="1:5" x14ac:dyDescent="0.25">
      <c r="A1" s="262" t="s">
        <v>929</v>
      </c>
      <c r="B1" s="262" t="s">
        <v>930</v>
      </c>
      <c r="C1" s="263" t="s">
        <v>931</v>
      </c>
      <c r="D1" s="263" t="s">
        <v>932</v>
      </c>
      <c r="E1" s="262" t="s">
        <v>933</v>
      </c>
    </row>
    <row r="2" spans="1:5" x14ac:dyDescent="0.25">
      <c r="A2" s="264" t="s">
        <v>934</v>
      </c>
      <c r="B2" s="264" t="s">
        <v>72</v>
      </c>
      <c r="C2" s="265">
        <v>6033224</v>
      </c>
      <c r="D2" s="266" t="s">
        <v>935</v>
      </c>
      <c r="E2" s="264">
        <v>25</v>
      </c>
    </row>
    <row r="3" spans="1:5" x14ac:dyDescent="0.25">
      <c r="A3" s="264" t="s">
        <v>934</v>
      </c>
      <c r="B3" s="264" t="s">
        <v>526</v>
      </c>
      <c r="C3" s="265">
        <v>6033225</v>
      </c>
      <c r="D3" s="266" t="s">
        <v>936</v>
      </c>
      <c r="E3" s="264">
        <v>91</v>
      </c>
    </row>
    <row r="4" spans="1:5" x14ac:dyDescent="0.25">
      <c r="A4" s="264" t="s">
        <v>934</v>
      </c>
      <c r="B4" s="264" t="s">
        <v>527</v>
      </c>
      <c r="C4" s="265">
        <v>6033226</v>
      </c>
      <c r="D4" s="266" t="s">
        <v>937</v>
      </c>
      <c r="E4" s="264">
        <v>120</v>
      </c>
    </row>
    <row r="5" spans="1:5" x14ac:dyDescent="0.25">
      <c r="A5" s="264" t="s">
        <v>934</v>
      </c>
      <c r="B5" s="264" t="s">
        <v>0</v>
      </c>
      <c r="C5" s="265">
        <v>6033231</v>
      </c>
      <c r="D5" s="266" t="s">
        <v>938</v>
      </c>
      <c r="E5" s="264">
        <v>54</v>
      </c>
    </row>
    <row r="6" spans="1:5" x14ac:dyDescent="0.25">
      <c r="A6" s="264" t="s">
        <v>934</v>
      </c>
      <c r="B6" s="264" t="s">
        <v>1</v>
      </c>
      <c r="C6" s="265">
        <v>6033232</v>
      </c>
      <c r="D6" s="266" t="s">
        <v>939</v>
      </c>
      <c r="E6" s="264">
        <v>21</v>
      </c>
    </row>
    <row r="7" spans="1:5" x14ac:dyDescent="0.25">
      <c r="A7" s="264" t="s">
        <v>934</v>
      </c>
      <c r="B7" s="264" t="s">
        <v>43</v>
      </c>
      <c r="C7" s="265">
        <v>6033235</v>
      </c>
      <c r="D7" s="266" t="s">
        <v>940</v>
      </c>
      <c r="E7" s="264">
        <v>48</v>
      </c>
    </row>
    <row r="8" spans="1:5" x14ac:dyDescent="0.25">
      <c r="A8" s="264" t="s">
        <v>934</v>
      </c>
      <c r="B8" s="264" t="s">
        <v>3</v>
      </c>
      <c r="C8" s="265">
        <v>6033237</v>
      </c>
      <c r="D8" s="266" t="s">
        <v>941</v>
      </c>
      <c r="E8" s="264">
        <v>40</v>
      </c>
    </row>
    <row r="9" spans="1:5" x14ac:dyDescent="0.25">
      <c r="A9" s="264" t="s">
        <v>934</v>
      </c>
      <c r="B9" s="264" t="s">
        <v>20</v>
      </c>
      <c r="C9" s="265">
        <v>6033239</v>
      </c>
      <c r="D9" s="266" t="s">
        <v>942</v>
      </c>
      <c r="E9" s="264">
        <v>24</v>
      </c>
    </row>
    <row r="10" spans="1:5" x14ac:dyDescent="0.25">
      <c r="A10" s="264" t="s">
        <v>934</v>
      </c>
      <c r="B10" s="264" t="s">
        <v>4</v>
      </c>
      <c r="C10" s="265">
        <v>6033240</v>
      </c>
      <c r="D10" s="266" t="s">
        <v>943</v>
      </c>
      <c r="E10" s="264">
        <v>48</v>
      </c>
    </row>
    <row r="11" spans="1:5" x14ac:dyDescent="0.25">
      <c r="A11" s="264" t="s">
        <v>934</v>
      </c>
      <c r="B11" s="264" t="s">
        <v>732</v>
      </c>
      <c r="C11" s="265">
        <v>6033241</v>
      </c>
      <c r="D11" s="266" t="s">
        <v>944</v>
      </c>
      <c r="E11" s="264">
        <v>48</v>
      </c>
    </row>
    <row r="12" spans="1:5" x14ac:dyDescent="0.25">
      <c r="A12" s="264" t="s">
        <v>934</v>
      </c>
      <c r="B12" s="264" t="s">
        <v>21</v>
      </c>
      <c r="C12" s="265">
        <v>6033243</v>
      </c>
      <c r="D12" s="266" t="s">
        <v>945</v>
      </c>
      <c r="E12" s="264">
        <v>6</v>
      </c>
    </row>
    <row r="13" spans="1:5" x14ac:dyDescent="0.25">
      <c r="A13" s="264" t="s">
        <v>934</v>
      </c>
      <c r="B13" s="264" t="s">
        <v>710</v>
      </c>
      <c r="C13" s="265">
        <v>6033247</v>
      </c>
      <c r="D13" s="266" t="s">
        <v>946</v>
      </c>
      <c r="E13" s="264">
        <v>72</v>
      </c>
    </row>
    <row r="14" spans="1:5" x14ac:dyDescent="0.25">
      <c r="A14" s="264" t="s">
        <v>934</v>
      </c>
      <c r="B14" s="264" t="s">
        <v>711</v>
      </c>
      <c r="C14" s="265">
        <v>6033248</v>
      </c>
      <c r="D14" s="266" t="s">
        <v>947</v>
      </c>
      <c r="E14" s="264">
        <v>24</v>
      </c>
    </row>
    <row r="15" spans="1:5" x14ac:dyDescent="0.25">
      <c r="A15" s="264" t="s">
        <v>934</v>
      </c>
      <c r="B15" s="264" t="s">
        <v>6</v>
      </c>
      <c r="C15" s="265">
        <v>6033254</v>
      </c>
      <c r="D15" s="266" t="s">
        <v>948</v>
      </c>
      <c r="E15" s="264">
        <v>78</v>
      </c>
    </row>
    <row r="16" spans="1:5" x14ac:dyDescent="0.25">
      <c r="A16" s="264" t="s">
        <v>934</v>
      </c>
      <c r="B16" s="264" t="s">
        <v>111</v>
      </c>
      <c r="C16" s="265">
        <v>6033255</v>
      </c>
      <c r="D16" s="266" t="s">
        <v>949</v>
      </c>
      <c r="E16" s="264">
        <v>22</v>
      </c>
    </row>
    <row r="17" spans="1:5" x14ac:dyDescent="0.25">
      <c r="A17" s="264" t="s">
        <v>934</v>
      </c>
      <c r="B17" s="264" t="s">
        <v>686</v>
      </c>
      <c r="C17" s="265">
        <v>6033258</v>
      </c>
      <c r="D17" s="266" t="s">
        <v>950</v>
      </c>
      <c r="E17" s="264">
        <v>30</v>
      </c>
    </row>
    <row r="18" spans="1:5" x14ac:dyDescent="0.25">
      <c r="A18" s="264" t="s">
        <v>934</v>
      </c>
      <c r="B18" s="264" t="s">
        <v>618</v>
      </c>
      <c r="C18" s="265">
        <v>6033260</v>
      </c>
      <c r="D18" s="266" t="s">
        <v>951</v>
      </c>
      <c r="E18" s="264">
        <v>24</v>
      </c>
    </row>
    <row r="19" spans="1:5" x14ac:dyDescent="0.25">
      <c r="A19" s="264" t="s">
        <v>934</v>
      </c>
      <c r="B19" s="264" t="s">
        <v>619</v>
      </c>
      <c r="C19" s="265">
        <v>6033261</v>
      </c>
      <c r="D19" s="266" t="s">
        <v>952</v>
      </c>
      <c r="E19" s="264">
        <v>24</v>
      </c>
    </row>
    <row r="20" spans="1:5" x14ac:dyDescent="0.25">
      <c r="A20" s="264" t="s">
        <v>934</v>
      </c>
      <c r="B20" s="264" t="s">
        <v>92</v>
      </c>
      <c r="C20" s="265">
        <v>6033263</v>
      </c>
      <c r="D20" s="266" t="s">
        <v>953</v>
      </c>
      <c r="E20" s="264">
        <v>24</v>
      </c>
    </row>
    <row r="21" spans="1:5" x14ac:dyDescent="0.25">
      <c r="A21" s="264" t="s">
        <v>934</v>
      </c>
      <c r="B21" s="264" t="s">
        <v>8</v>
      </c>
      <c r="C21" s="265">
        <v>6033265</v>
      </c>
      <c r="D21" s="266" t="s">
        <v>954</v>
      </c>
      <c r="E21" s="264">
        <v>78</v>
      </c>
    </row>
    <row r="22" spans="1:5" x14ac:dyDescent="0.25">
      <c r="A22" s="264" t="s">
        <v>934</v>
      </c>
      <c r="B22" s="264" t="s">
        <v>9</v>
      </c>
      <c r="C22" s="265">
        <v>6033266</v>
      </c>
      <c r="D22" s="266" t="s">
        <v>955</v>
      </c>
      <c r="E22" s="264">
        <v>48</v>
      </c>
    </row>
    <row r="23" spans="1:5" x14ac:dyDescent="0.25">
      <c r="A23" s="264" t="s">
        <v>934</v>
      </c>
      <c r="B23" s="264" t="s">
        <v>654</v>
      </c>
      <c r="C23" s="265">
        <v>6033271</v>
      </c>
      <c r="D23" s="266" t="s">
        <v>956</v>
      </c>
      <c r="E23" s="264">
        <v>120</v>
      </c>
    </row>
    <row r="24" spans="1:5" x14ac:dyDescent="0.25">
      <c r="A24" s="264" t="s">
        <v>934</v>
      </c>
      <c r="B24" s="264" t="s">
        <v>645</v>
      </c>
      <c r="C24" s="265">
        <v>6033276</v>
      </c>
      <c r="D24" s="266" t="s">
        <v>957</v>
      </c>
      <c r="E24" s="264">
        <v>72</v>
      </c>
    </row>
    <row r="25" spans="1:5" x14ac:dyDescent="0.25">
      <c r="A25" s="264" t="s">
        <v>934</v>
      </c>
      <c r="B25" s="264" t="s">
        <v>650</v>
      </c>
      <c r="C25" s="265">
        <v>6033277</v>
      </c>
      <c r="D25" s="266" t="s">
        <v>958</v>
      </c>
      <c r="E25" s="264">
        <v>72</v>
      </c>
    </row>
    <row r="26" spans="1:5" x14ac:dyDescent="0.25">
      <c r="A26" s="264" t="s">
        <v>934</v>
      </c>
      <c r="B26" s="264" t="s">
        <v>641</v>
      </c>
      <c r="C26" s="265">
        <v>6033278</v>
      </c>
      <c r="D26" s="266" t="s">
        <v>959</v>
      </c>
      <c r="E26" s="264">
        <v>56</v>
      </c>
    </row>
    <row r="27" spans="1:5" x14ac:dyDescent="0.25">
      <c r="A27" s="264" t="s">
        <v>934</v>
      </c>
      <c r="B27" s="264" t="s">
        <v>101</v>
      </c>
      <c r="C27" s="265">
        <v>6033279</v>
      </c>
      <c r="D27" s="266" t="s">
        <v>960</v>
      </c>
      <c r="E27" s="264">
        <v>56</v>
      </c>
    </row>
    <row r="28" spans="1:5" x14ac:dyDescent="0.25">
      <c r="A28" s="264" t="s">
        <v>934</v>
      </c>
      <c r="B28" s="264" t="s">
        <v>652</v>
      </c>
      <c r="C28" s="265">
        <v>6033281</v>
      </c>
      <c r="D28" s="266" t="s">
        <v>961</v>
      </c>
      <c r="E28" s="264">
        <v>20</v>
      </c>
    </row>
    <row r="29" spans="1:5" x14ac:dyDescent="0.25">
      <c r="A29" s="264" t="s">
        <v>934</v>
      </c>
      <c r="B29" s="264" t="s">
        <v>586</v>
      </c>
      <c r="C29" s="265">
        <v>6033282</v>
      </c>
      <c r="D29" s="266" t="s">
        <v>962</v>
      </c>
      <c r="E29" s="264">
        <v>40</v>
      </c>
    </row>
    <row r="30" spans="1:5" x14ac:dyDescent="0.25">
      <c r="A30" s="264" t="s">
        <v>934</v>
      </c>
      <c r="B30" s="264" t="s">
        <v>706</v>
      </c>
      <c r="C30" s="265">
        <v>6033283</v>
      </c>
      <c r="D30" s="266" t="s">
        <v>963</v>
      </c>
      <c r="E30" s="264">
        <v>56</v>
      </c>
    </row>
    <row r="31" spans="1:5" x14ac:dyDescent="0.25">
      <c r="A31" s="264" t="s">
        <v>934</v>
      </c>
      <c r="B31" s="264" t="s">
        <v>709</v>
      </c>
      <c r="C31" s="265">
        <v>6033287</v>
      </c>
      <c r="D31" s="266" t="s">
        <v>964</v>
      </c>
      <c r="E31" s="264">
        <v>42</v>
      </c>
    </row>
    <row r="32" spans="1:5" x14ac:dyDescent="0.25">
      <c r="A32" s="264" t="s">
        <v>934</v>
      </c>
      <c r="B32" s="264" t="s">
        <v>708</v>
      </c>
      <c r="C32" s="265">
        <v>6033288</v>
      </c>
      <c r="D32" s="266" t="s">
        <v>965</v>
      </c>
      <c r="E32" s="264">
        <v>25</v>
      </c>
    </row>
    <row r="33" spans="1:5" x14ac:dyDescent="0.25">
      <c r="A33" s="264" t="s">
        <v>934</v>
      </c>
      <c r="B33" s="264" t="s">
        <v>10</v>
      </c>
      <c r="C33" s="265">
        <v>6033289</v>
      </c>
      <c r="D33" s="266" t="s">
        <v>966</v>
      </c>
      <c r="E33" s="264">
        <v>32</v>
      </c>
    </row>
    <row r="34" spans="1:5" x14ac:dyDescent="0.25">
      <c r="A34" s="264" t="s">
        <v>934</v>
      </c>
      <c r="B34" s="264" t="s">
        <v>11</v>
      </c>
      <c r="C34" s="265">
        <v>6033290</v>
      </c>
      <c r="D34" s="266" t="s">
        <v>967</v>
      </c>
      <c r="E34" s="264">
        <v>32</v>
      </c>
    </row>
    <row r="35" spans="1:5" x14ac:dyDescent="0.25">
      <c r="A35" s="264" t="s">
        <v>934</v>
      </c>
      <c r="B35" s="264" t="s">
        <v>542</v>
      </c>
      <c r="C35" s="265">
        <v>6033292</v>
      </c>
      <c r="D35" s="266" t="s">
        <v>968</v>
      </c>
      <c r="E35" s="264">
        <v>40</v>
      </c>
    </row>
    <row r="36" spans="1:5" x14ac:dyDescent="0.25">
      <c r="A36" s="264" t="s">
        <v>934</v>
      </c>
      <c r="B36" s="264" t="s">
        <v>597</v>
      </c>
      <c r="C36" s="265">
        <v>6033293</v>
      </c>
      <c r="D36" s="266" t="s">
        <v>969</v>
      </c>
      <c r="E36" s="264">
        <v>18</v>
      </c>
    </row>
    <row r="37" spans="1:5" x14ac:dyDescent="0.25">
      <c r="A37" s="264" t="s">
        <v>934</v>
      </c>
      <c r="B37" s="264" t="s">
        <v>623</v>
      </c>
      <c r="C37" s="265">
        <v>6033294</v>
      </c>
      <c r="D37" s="266" t="s">
        <v>970</v>
      </c>
      <c r="E37" s="264">
        <v>120</v>
      </c>
    </row>
    <row r="38" spans="1:5" x14ac:dyDescent="0.25">
      <c r="A38" s="264" t="s">
        <v>934</v>
      </c>
      <c r="B38" s="264" t="s">
        <v>624</v>
      </c>
      <c r="C38" s="265">
        <v>6033295</v>
      </c>
      <c r="D38" s="266" t="s">
        <v>971</v>
      </c>
      <c r="E38" s="264">
        <v>60</v>
      </c>
    </row>
    <row r="39" spans="1:5" x14ac:dyDescent="0.25">
      <c r="A39" s="264" t="s">
        <v>934</v>
      </c>
      <c r="B39" s="264" t="s">
        <v>616</v>
      </c>
      <c r="C39" s="265">
        <v>6033297</v>
      </c>
      <c r="D39" s="266" t="s">
        <v>972</v>
      </c>
      <c r="E39" s="264">
        <v>30</v>
      </c>
    </row>
    <row r="40" spans="1:5" x14ac:dyDescent="0.25">
      <c r="A40" s="264" t="s">
        <v>934</v>
      </c>
      <c r="B40" s="264" t="s">
        <v>93</v>
      </c>
      <c r="C40" s="265">
        <v>6033298</v>
      </c>
      <c r="D40" s="266" t="s">
        <v>973</v>
      </c>
      <c r="E40" s="264">
        <v>30</v>
      </c>
    </row>
    <row r="41" spans="1:5" x14ac:dyDescent="0.25">
      <c r="A41" s="264" t="s">
        <v>934</v>
      </c>
      <c r="B41" s="264" t="s">
        <v>617</v>
      </c>
      <c r="C41" s="265">
        <v>6033299</v>
      </c>
      <c r="D41" s="266" t="s">
        <v>974</v>
      </c>
      <c r="E41" s="264">
        <v>30</v>
      </c>
    </row>
    <row r="42" spans="1:5" x14ac:dyDescent="0.25">
      <c r="A42" s="264" t="s">
        <v>934</v>
      </c>
      <c r="B42" s="264" t="s">
        <v>674</v>
      </c>
      <c r="C42" s="265">
        <v>6033301</v>
      </c>
      <c r="D42" s="266" t="s">
        <v>975</v>
      </c>
      <c r="E42" s="264">
        <v>120</v>
      </c>
    </row>
    <row r="43" spans="1:5" x14ac:dyDescent="0.25">
      <c r="A43" s="264" t="s">
        <v>934</v>
      </c>
      <c r="B43" s="264" t="s">
        <v>22</v>
      </c>
      <c r="C43" s="265">
        <v>6033303</v>
      </c>
      <c r="D43" s="266" t="s">
        <v>976</v>
      </c>
      <c r="E43" s="264">
        <v>36</v>
      </c>
    </row>
    <row r="44" spans="1:5" x14ac:dyDescent="0.25">
      <c r="A44" s="264" t="s">
        <v>934</v>
      </c>
      <c r="B44" s="264" t="s">
        <v>755</v>
      </c>
      <c r="C44" s="265">
        <v>6033304</v>
      </c>
      <c r="D44" s="266" t="s">
        <v>977</v>
      </c>
      <c r="E44" s="264">
        <v>40</v>
      </c>
    </row>
    <row r="45" spans="1:5" x14ac:dyDescent="0.25">
      <c r="A45" s="264" t="s">
        <v>934</v>
      </c>
      <c r="B45" s="264" t="s">
        <v>68</v>
      </c>
      <c r="C45" s="265">
        <v>6033306</v>
      </c>
      <c r="D45" s="266" t="s">
        <v>978</v>
      </c>
      <c r="E45" s="264">
        <v>28</v>
      </c>
    </row>
    <row r="46" spans="1:5" x14ac:dyDescent="0.25">
      <c r="A46" s="264" t="s">
        <v>934</v>
      </c>
      <c r="B46" s="264" t="s">
        <v>754</v>
      </c>
      <c r="C46" s="265">
        <v>6033307</v>
      </c>
      <c r="D46" s="266" t="s">
        <v>979</v>
      </c>
      <c r="E46" s="264">
        <v>4</v>
      </c>
    </row>
    <row r="47" spans="1:5" x14ac:dyDescent="0.25">
      <c r="A47" s="264" t="s">
        <v>934</v>
      </c>
      <c r="B47" s="264" t="s">
        <v>58</v>
      </c>
      <c r="C47" s="265">
        <v>6033310</v>
      </c>
      <c r="D47" s="266" t="s">
        <v>980</v>
      </c>
      <c r="E47" s="264">
        <v>126</v>
      </c>
    </row>
    <row r="48" spans="1:5" x14ac:dyDescent="0.25">
      <c r="A48" s="264" t="s">
        <v>934</v>
      </c>
      <c r="B48" s="264" t="s">
        <v>489</v>
      </c>
      <c r="C48" s="265">
        <v>6033313</v>
      </c>
      <c r="D48" s="266" t="s">
        <v>981</v>
      </c>
      <c r="E48" s="264">
        <v>120</v>
      </c>
    </row>
    <row r="49" spans="1:5" x14ac:dyDescent="0.25">
      <c r="A49" s="264" t="s">
        <v>934</v>
      </c>
      <c r="B49" s="264" t="s">
        <v>544</v>
      </c>
      <c r="C49" s="265">
        <v>6033314</v>
      </c>
      <c r="D49" s="266" t="s">
        <v>982</v>
      </c>
      <c r="E49" s="264">
        <v>120</v>
      </c>
    </row>
    <row r="50" spans="1:5" x14ac:dyDescent="0.25">
      <c r="A50" s="264" t="s">
        <v>934</v>
      </c>
      <c r="B50" s="264" t="s">
        <v>685</v>
      </c>
      <c r="C50" s="265">
        <v>6033319</v>
      </c>
      <c r="D50" s="266" t="s">
        <v>983</v>
      </c>
      <c r="E50" s="264">
        <v>120</v>
      </c>
    </row>
    <row r="51" spans="1:5" x14ac:dyDescent="0.25">
      <c r="A51" s="264" t="s">
        <v>934</v>
      </c>
      <c r="B51" s="264" t="s">
        <v>669</v>
      </c>
      <c r="C51" s="265">
        <v>6033321</v>
      </c>
      <c r="D51" s="266" t="s">
        <v>984</v>
      </c>
      <c r="E51" s="264">
        <v>12</v>
      </c>
    </row>
    <row r="52" spans="1:5" x14ac:dyDescent="0.25">
      <c r="A52" s="264" t="s">
        <v>934</v>
      </c>
      <c r="B52" s="264" t="s">
        <v>36</v>
      </c>
      <c r="C52" s="265">
        <v>6033322</v>
      </c>
      <c r="D52" s="266" t="s">
        <v>985</v>
      </c>
      <c r="E52" s="264">
        <v>4</v>
      </c>
    </row>
    <row r="53" spans="1:5" x14ac:dyDescent="0.25">
      <c r="A53" s="264" t="s">
        <v>934</v>
      </c>
      <c r="B53" s="264" t="s">
        <v>575</v>
      </c>
      <c r="C53" s="265">
        <v>6033323</v>
      </c>
      <c r="D53" s="266" t="s">
        <v>986</v>
      </c>
      <c r="E53" s="264">
        <v>8</v>
      </c>
    </row>
    <row r="54" spans="1:5" x14ac:dyDescent="0.25">
      <c r="A54" s="264" t="s">
        <v>934</v>
      </c>
      <c r="B54" s="264" t="s">
        <v>14</v>
      </c>
      <c r="C54" s="265">
        <v>6033325</v>
      </c>
      <c r="D54" s="266" t="s">
        <v>987</v>
      </c>
      <c r="E54" s="264">
        <v>30</v>
      </c>
    </row>
    <row r="55" spans="1:5" x14ac:dyDescent="0.25">
      <c r="A55" s="264" t="s">
        <v>934</v>
      </c>
      <c r="B55" s="264" t="s">
        <v>703</v>
      </c>
      <c r="C55" s="265">
        <v>6033333</v>
      </c>
      <c r="D55" s="266" t="s">
        <v>988</v>
      </c>
      <c r="E55" s="264">
        <v>42</v>
      </c>
    </row>
    <row r="56" spans="1:5" x14ac:dyDescent="0.25">
      <c r="A56" s="264" t="s">
        <v>934</v>
      </c>
      <c r="B56" s="264" t="s">
        <v>15</v>
      </c>
      <c r="C56" s="265">
        <v>6033334</v>
      </c>
      <c r="D56" s="266" t="s">
        <v>989</v>
      </c>
      <c r="E56" s="264">
        <v>30</v>
      </c>
    </row>
    <row r="57" spans="1:5" x14ac:dyDescent="0.25">
      <c r="A57" s="264" t="s">
        <v>934</v>
      </c>
      <c r="B57" s="264" t="s">
        <v>682</v>
      </c>
      <c r="C57" s="265">
        <v>6033335</v>
      </c>
      <c r="D57" s="266" t="s">
        <v>990</v>
      </c>
      <c r="E57" s="264">
        <v>30</v>
      </c>
    </row>
    <row r="58" spans="1:5" x14ac:dyDescent="0.25">
      <c r="A58" s="264" t="s">
        <v>934</v>
      </c>
      <c r="B58" s="264" t="s">
        <v>687</v>
      </c>
      <c r="C58" s="265">
        <v>6033336</v>
      </c>
      <c r="D58" s="266" t="s">
        <v>991</v>
      </c>
      <c r="E58" s="264">
        <v>40</v>
      </c>
    </row>
    <row r="59" spans="1:5" x14ac:dyDescent="0.25">
      <c r="A59" s="264" t="s">
        <v>934</v>
      </c>
      <c r="B59" s="264" t="s">
        <v>83</v>
      </c>
      <c r="C59" s="265">
        <v>6033337</v>
      </c>
      <c r="D59" s="266" t="s">
        <v>992</v>
      </c>
      <c r="E59" s="264">
        <v>77</v>
      </c>
    </row>
    <row r="60" spans="1:5" x14ac:dyDescent="0.25">
      <c r="A60" s="264" t="s">
        <v>934</v>
      </c>
      <c r="B60" s="264" t="s">
        <v>664</v>
      </c>
      <c r="C60" s="265">
        <v>6033338</v>
      </c>
      <c r="D60" s="266" t="s">
        <v>993</v>
      </c>
      <c r="E60" s="264">
        <v>42</v>
      </c>
    </row>
    <row r="61" spans="1:5" x14ac:dyDescent="0.25">
      <c r="A61" s="264" t="s">
        <v>934</v>
      </c>
      <c r="B61" s="264" t="s">
        <v>665</v>
      </c>
      <c r="C61" s="265">
        <v>6033339</v>
      </c>
      <c r="D61" s="266" t="s">
        <v>994</v>
      </c>
      <c r="E61" s="264">
        <v>25</v>
      </c>
    </row>
    <row r="62" spans="1:5" x14ac:dyDescent="0.25">
      <c r="A62" s="264" t="s">
        <v>934</v>
      </c>
      <c r="B62" s="264" t="s">
        <v>723</v>
      </c>
      <c r="C62" s="265">
        <v>6033354</v>
      </c>
      <c r="D62" s="266" t="s">
        <v>995</v>
      </c>
      <c r="E62" s="264">
        <v>48</v>
      </c>
    </row>
    <row r="63" spans="1:5" x14ac:dyDescent="0.25">
      <c r="A63" s="264" t="s">
        <v>934</v>
      </c>
      <c r="B63" s="264" t="s">
        <v>721</v>
      </c>
      <c r="C63" s="265">
        <v>6033358</v>
      </c>
      <c r="D63" s="266" t="s">
        <v>996</v>
      </c>
      <c r="E63" s="264">
        <v>72</v>
      </c>
    </row>
    <row r="64" spans="1:5" x14ac:dyDescent="0.25">
      <c r="A64" s="264" t="s">
        <v>934</v>
      </c>
      <c r="B64" s="264" t="s">
        <v>722</v>
      </c>
      <c r="C64" s="265">
        <v>6033360</v>
      </c>
      <c r="D64" s="266" t="s">
        <v>997</v>
      </c>
      <c r="E64" s="264">
        <v>30</v>
      </c>
    </row>
    <row r="65" spans="1:5" x14ac:dyDescent="0.25">
      <c r="A65" s="264" t="s">
        <v>934</v>
      </c>
      <c r="B65" s="264" t="s">
        <v>84</v>
      </c>
      <c r="C65" s="265">
        <v>6033363</v>
      </c>
      <c r="D65" s="266" t="s">
        <v>998</v>
      </c>
      <c r="E65" s="264">
        <v>120</v>
      </c>
    </row>
    <row r="66" spans="1:5" x14ac:dyDescent="0.25">
      <c r="A66" s="264" t="s">
        <v>934</v>
      </c>
      <c r="B66" s="264" t="s">
        <v>17</v>
      </c>
      <c r="C66" s="265">
        <v>6033366</v>
      </c>
      <c r="D66" s="266" t="s">
        <v>999</v>
      </c>
      <c r="E66" s="264">
        <v>21</v>
      </c>
    </row>
    <row r="67" spans="1:5" x14ac:dyDescent="0.25">
      <c r="A67" s="264" t="s">
        <v>934</v>
      </c>
      <c r="B67" s="264" t="s">
        <v>571</v>
      </c>
      <c r="C67" s="265">
        <v>6033394</v>
      </c>
      <c r="D67" s="266" t="s">
        <v>1000</v>
      </c>
      <c r="E67" s="264">
        <v>48</v>
      </c>
    </row>
    <row r="68" spans="1:5" x14ac:dyDescent="0.25">
      <c r="A68" s="264" t="s">
        <v>934</v>
      </c>
      <c r="B68" s="264" t="s">
        <v>546</v>
      </c>
      <c r="C68" s="265">
        <v>6033417</v>
      </c>
      <c r="D68" s="266" t="s">
        <v>1001</v>
      </c>
      <c r="E68" s="264">
        <v>42</v>
      </c>
    </row>
    <row r="69" spans="1:5" x14ac:dyDescent="0.25">
      <c r="A69" s="264" t="s">
        <v>934</v>
      </c>
      <c r="B69" s="264" t="s">
        <v>18</v>
      </c>
      <c r="C69" s="265">
        <v>6033598</v>
      </c>
      <c r="D69" s="266" t="s">
        <v>1002</v>
      </c>
      <c r="E69" s="264">
        <v>24</v>
      </c>
    </row>
    <row r="70" spans="1:5" x14ac:dyDescent="0.25">
      <c r="A70" s="264" t="s">
        <v>934</v>
      </c>
      <c r="B70" s="264" t="s">
        <v>19</v>
      </c>
      <c r="C70" s="265">
        <v>6033600</v>
      </c>
      <c r="D70" s="266" t="s">
        <v>1003</v>
      </c>
      <c r="E70" s="264">
        <v>24</v>
      </c>
    </row>
    <row r="71" spans="1:5" x14ac:dyDescent="0.25">
      <c r="A71" s="264" t="s">
        <v>934</v>
      </c>
      <c r="B71" s="264" t="s">
        <v>53</v>
      </c>
      <c r="C71" s="265">
        <v>6033613</v>
      </c>
      <c r="D71" s="266" t="s">
        <v>1004</v>
      </c>
      <c r="E71" s="264">
        <v>36</v>
      </c>
    </row>
    <row r="72" spans="1:5" x14ac:dyDescent="0.25">
      <c r="A72" s="264" t="s">
        <v>934</v>
      </c>
      <c r="B72" s="264" t="s">
        <v>54</v>
      </c>
      <c r="C72" s="265">
        <v>6033625</v>
      </c>
      <c r="D72" s="266" t="s">
        <v>1005</v>
      </c>
      <c r="E72" s="264">
        <v>36</v>
      </c>
    </row>
    <row r="73" spans="1:5" x14ac:dyDescent="0.25">
      <c r="A73" s="264" t="s">
        <v>934</v>
      </c>
      <c r="B73" s="264" t="s">
        <v>1006</v>
      </c>
      <c r="C73" s="265">
        <v>6033597</v>
      </c>
      <c r="D73" s="266" t="s">
        <v>1007</v>
      </c>
      <c r="E73" s="264">
        <v>0</v>
      </c>
    </row>
    <row r="74" spans="1:5" x14ac:dyDescent="0.25">
      <c r="A74" s="264" t="s">
        <v>934</v>
      </c>
      <c r="B74" s="264" t="s">
        <v>556</v>
      </c>
      <c r="C74" s="265">
        <v>6033390</v>
      </c>
      <c r="D74" s="266" t="s">
        <v>1008</v>
      </c>
      <c r="E74" s="264">
        <v>42</v>
      </c>
    </row>
    <row r="75" spans="1:5" x14ac:dyDescent="0.25">
      <c r="A75" s="264" t="s">
        <v>934</v>
      </c>
      <c r="B75" s="264" t="s">
        <v>639</v>
      </c>
      <c r="C75" s="265">
        <v>6033397</v>
      </c>
      <c r="D75" s="266" t="s">
        <v>1009</v>
      </c>
      <c r="E75" s="264">
        <v>30</v>
      </c>
    </row>
    <row r="76" spans="1:5" x14ac:dyDescent="0.25">
      <c r="A76" s="264" t="s">
        <v>934</v>
      </c>
      <c r="B76" s="264" t="s">
        <v>736</v>
      </c>
      <c r="C76" s="265">
        <v>6033398</v>
      </c>
      <c r="D76" s="266" t="s">
        <v>1010</v>
      </c>
      <c r="E76" s="264">
        <v>48</v>
      </c>
    </row>
    <row r="77" spans="1:5" x14ac:dyDescent="0.25">
      <c r="A77" s="264" t="s">
        <v>934</v>
      </c>
      <c r="B77" s="264" t="s">
        <v>731</v>
      </c>
      <c r="C77" s="265">
        <v>6033400</v>
      </c>
      <c r="D77" s="266" t="s">
        <v>1011</v>
      </c>
      <c r="E77" s="264">
        <v>48</v>
      </c>
    </row>
    <row r="78" spans="1:5" x14ac:dyDescent="0.25">
      <c r="A78" s="264" t="s">
        <v>934</v>
      </c>
      <c r="B78" s="264" t="s">
        <v>495</v>
      </c>
      <c r="C78" s="265">
        <v>6033372</v>
      </c>
      <c r="D78" s="266" t="s">
        <v>1012</v>
      </c>
      <c r="E78" s="264">
        <v>77</v>
      </c>
    </row>
    <row r="79" spans="1:5" x14ac:dyDescent="0.25">
      <c r="A79" s="264" t="s">
        <v>934</v>
      </c>
      <c r="B79" s="264" t="s">
        <v>85</v>
      </c>
      <c r="C79" s="265">
        <v>6033244</v>
      </c>
      <c r="D79" s="266" t="s">
        <v>1013</v>
      </c>
      <c r="E79" s="264">
        <v>120</v>
      </c>
    </row>
    <row r="80" spans="1:5" x14ac:dyDescent="0.25">
      <c r="A80" s="264" t="s">
        <v>934</v>
      </c>
      <c r="B80" s="264" t="s">
        <v>494</v>
      </c>
      <c r="C80" s="265">
        <v>6033371</v>
      </c>
      <c r="D80" s="266" t="s">
        <v>1014</v>
      </c>
      <c r="E80" s="264">
        <v>77</v>
      </c>
    </row>
    <row r="81" spans="1:5" x14ac:dyDescent="0.25">
      <c r="A81" s="264" t="s">
        <v>934</v>
      </c>
      <c r="B81" s="264" t="s">
        <v>583</v>
      </c>
      <c r="C81" s="265">
        <v>6033344</v>
      </c>
      <c r="D81" s="266" t="s">
        <v>1015</v>
      </c>
      <c r="E81" s="264">
        <v>20</v>
      </c>
    </row>
    <row r="82" spans="1:5" x14ac:dyDescent="0.25">
      <c r="A82" s="264" t="s">
        <v>934</v>
      </c>
      <c r="B82" s="264" t="s">
        <v>582</v>
      </c>
      <c r="C82" s="265">
        <v>6033408</v>
      </c>
      <c r="D82" s="266" t="s">
        <v>1016</v>
      </c>
      <c r="E82" s="264">
        <v>48</v>
      </c>
    </row>
    <row r="83" spans="1:5" x14ac:dyDescent="0.25">
      <c r="A83" s="264" t="s">
        <v>934</v>
      </c>
      <c r="B83" s="264" t="s">
        <v>585</v>
      </c>
      <c r="C83" s="265">
        <v>6033409</v>
      </c>
      <c r="D83" s="266" t="s">
        <v>1017</v>
      </c>
      <c r="E83" s="264">
        <v>48</v>
      </c>
    </row>
    <row r="84" spans="1:5" x14ac:dyDescent="0.25">
      <c r="A84" s="264" t="s">
        <v>934</v>
      </c>
      <c r="B84" s="264" t="s">
        <v>612</v>
      </c>
      <c r="C84" s="265">
        <v>6048365</v>
      </c>
      <c r="D84" s="266" t="s">
        <v>1018</v>
      </c>
      <c r="E84" s="264">
        <v>24</v>
      </c>
    </row>
    <row r="85" spans="1:5" x14ac:dyDescent="0.25">
      <c r="A85" s="264" t="s">
        <v>934</v>
      </c>
      <c r="B85" s="264" t="s">
        <v>609</v>
      </c>
      <c r="C85" s="265">
        <v>6048368</v>
      </c>
      <c r="D85" s="266" t="s">
        <v>1019</v>
      </c>
      <c r="E85" s="264">
        <v>40</v>
      </c>
    </row>
    <row r="86" spans="1:5" x14ac:dyDescent="0.25">
      <c r="A86" s="264" t="s">
        <v>934</v>
      </c>
      <c r="B86" s="264" t="s">
        <v>827</v>
      </c>
      <c r="C86" s="265">
        <v>6048369</v>
      </c>
      <c r="D86" s="266" t="s">
        <v>1020</v>
      </c>
      <c r="E86" s="264">
        <v>8</v>
      </c>
    </row>
    <row r="87" spans="1:5" x14ac:dyDescent="0.25">
      <c r="A87" s="264" t="s">
        <v>934</v>
      </c>
      <c r="B87" s="264" t="s">
        <v>599</v>
      </c>
      <c r="C87" s="265">
        <v>6049614</v>
      </c>
      <c r="D87" s="266" t="s">
        <v>1021</v>
      </c>
      <c r="E87" s="264">
        <v>40</v>
      </c>
    </row>
    <row r="88" spans="1:5" x14ac:dyDescent="0.25">
      <c r="A88" s="264" t="s">
        <v>934</v>
      </c>
      <c r="B88" s="264" t="s">
        <v>600</v>
      </c>
      <c r="C88" s="265">
        <v>6049615</v>
      </c>
      <c r="D88" s="266" t="s">
        <v>1022</v>
      </c>
      <c r="E88" s="264">
        <v>12</v>
      </c>
    </row>
    <row r="89" spans="1:5" x14ac:dyDescent="0.25">
      <c r="A89" s="264" t="s">
        <v>934</v>
      </c>
      <c r="B89" s="264" t="s">
        <v>602</v>
      </c>
      <c r="C89" s="265">
        <v>6054036</v>
      </c>
      <c r="D89" s="266" t="s">
        <v>1023</v>
      </c>
      <c r="E89" s="264">
        <v>40</v>
      </c>
    </row>
    <row r="90" spans="1:5" x14ac:dyDescent="0.25">
      <c r="A90" s="264" t="s">
        <v>934</v>
      </c>
      <c r="B90" s="264" t="s">
        <v>604</v>
      </c>
      <c r="C90" s="265">
        <v>6054037</v>
      </c>
      <c r="D90" s="266" t="s">
        <v>1024</v>
      </c>
      <c r="E90" s="264">
        <v>12</v>
      </c>
    </row>
    <row r="91" spans="1:5" x14ac:dyDescent="0.25">
      <c r="A91" s="264" t="s">
        <v>934</v>
      </c>
      <c r="B91" s="264" t="s">
        <v>577</v>
      </c>
      <c r="C91" s="265">
        <v>6033406</v>
      </c>
      <c r="D91" s="266" t="s">
        <v>1025</v>
      </c>
      <c r="E91" s="264">
        <v>48</v>
      </c>
    </row>
    <row r="92" spans="1:5" x14ac:dyDescent="0.25">
      <c r="A92" s="264" t="s">
        <v>934</v>
      </c>
      <c r="B92" s="264" t="s">
        <v>739</v>
      </c>
      <c r="C92" s="265">
        <v>6048459</v>
      </c>
      <c r="D92" s="266" t="s">
        <v>1026</v>
      </c>
      <c r="E92" s="264">
        <v>60</v>
      </c>
    </row>
    <row r="93" spans="1:5" x14ac:dyDescent="0.25">
      <c r="A93" s="264" t="s">
        <v>934</v>
      </c>
      <c r="B93" s="264" t="s">
        <v>741</v>
      </c>
      <c r="C93" s="265">
        <v>6048462</v>
      </c>
      <c r="D93" s="266" t="s">
        <v>1027</v>
      </c>
      <c r="E93" s="264">
        <v>30</v>
      </c>
    </row>
    <row r="94" spans="1:5" x14ac:dyDescent="0.25">
      <c r="A94" s="264" t="s">
        <v>934</v>
      </c>
      <c r="B94" s="264" t="s">
        <v>57</v>
      </c>
      <c r="C94" s="265">
        <v>6050252</v>
      </c>
      <c r="D94" s="266" t="s">
        <v>1028</v>
      </c>
      <c r="E94" s="264">
        <v>8</v>
      </c>
    </row>
    <row r="95" spans="1:5" x14ac:dyDescent="0.25">
      <c r="A95" s="264" t="s">
        <v>934</v>
      </c>
      <c r="B95" s="264" t="s">
        <v>751</v>
      </c>
      <c r="C95" s="265">
        <v>6033330</v>
      </c>
      <c r="D95" s="266" t="s">
        <v>1029</v>
      </c>
      <c r="E95" s="264">
        <v>77</v>
      </c>
    </row>
    <row r="96" spans="1:5" x14ac:dyDescent="0.25">
      <c r="A96" s="264" t="s">
        <v>934</v>
      </c>
      <c r="B96" s="264" t="s">
        <v>528</v>
      </c>
      <c r="C96" s="265">
        <v>6033415</v>
      </c>
      <c r="D96" s="266" t="s">
        <v>1030</v>
      </c>
      <c r="E96" s="264">
        <v>78</v>
      </c>
    </row>
    <row r="97" spans="1:5" x14ac:dyDescent="0.25">
      <c r="A97" s="264" t="s">
        <v>934</v>
      </c>
      <c r="B97" s="264" t="s">
        <v>531</v>
      </c>
      <c r="C97" s="265">
        <v>6033420</v>
      </c>
      <c r="D97" s="266" t="s">
        <v>1031</v>
      </c>
      <c r="E97" s="264">
        <v>60</v>
      </c>
    </row>
    <row r="98" spans="1:5" x14ac:dyDescent="0.25">
      <c r="A98" s="264" t="s">
        <v>934</v>
      </c>
      <c r="B98" s="264" t="s">
        <v>518</v>
      </c>
      <c r="C98" s="265">
        <v>6049898</v>
      </c>
      <c r="D98" s="266" t="s">
        <v>1032</v>
      </c>
      <c r="E98" s="264">
        <v>120</v>
      </c>
    </row>
    <row r="99" spans="1:5" x14ac:dyDescent="0.25">
      <c r="A99" s="264" t="s">
        <v>934</v>
      </c>
      <c r="B99" s="264" t="s">
        <v>59</v>
      </c>
      <c r="C99" s="265">
        <v>6050735</v>
      </c>
      <c r="D99" s="266" t="s">
        <v>1033</v>
      </c>
      <c r="E99" s="264">
        <v>77</v>
      </c>
    </row>
    <row r="100" spans="1:5" x14ac:dyDescent="0.25">
      <c r="A100" s="264" t="s">
        <v>934</v>
      </c>
      <c r="B100" s="264" t="s">
        <v>666</v>
      </c>
      <c r="C100" s="265">
        <v>6070334</v>
      </c>
      <c r="D100" s="266" t="s">
        <v>1034</v>
      </c>
      <c r="E100" s="264">
        <v>72</v>
      </c>
    </row>
    <row r="101" spans="1:5" x14ac:dyDescent="0.25">
      <c r="A101" s="264" t="s">
        <v>934</v>
      </c>
      <c r="B101" s="264" t="s">
        <v>1035</v>
      </c>
      <c r="C101" s="265">
        <v>6070335</v>
      </c>
      <c r="D101" s="266" t="s">
        <v>1036</v>
      </c>
      <c r="E101" s="264">
        <v>120</v>
      </c>
    </row>
    <row r="102" spans="1:5" x14ac:dyDescent="0.25">
      <c r="A102" s="264" t="s">
        <v>934</v>
      </c>
      <c r="B102" s="264" t="s">
        <v>748</v>
      </c>
      <c r="C102" s="265">
        <v>6069388</v>
      </c>
      <c r="D102" s="266" t="s">
        <v>1037</v>
      </c>
      <c r="E102" s="264">
        <v>14</v>
      </c>
    </row>
    <row r="103" spans="1:5" x14ac:dyDescent="0.25">
      <c r="A103" s="264" t="s">
        <v>934</v>
      </c>
      <c r="B103" s="264" t="s">
        <v>911</v>
      </c>
      <c r="C103" s="265">
        <v>6082816</v>
      </c>
      <c r="D103" s="266" t="s">
        <v>1038</v>
      </c>
      <c r="E103" s="264">
        <v>35</v>
      </c>
    </row>
    <row r="104" spans="1:5" x14ac:dyDescent="0.25">
      <c r="A104" s="264" t="s">
        <v>934</v>
      </c>
      <c r="B104" s="264" t="s">
        <v>2</v>
      </c>
      <c r="C104" s="265">
        <v>6046926</v>
      </c>
      <c r="D104" s="266" t="s">
        <v>1039</v>
      </c>
      <c r="E104" s="264">
        <v>60</v>
      </c>
    </row>
    <row r="105" spans="1:5" x14ac:dyDescent="0.25">
      <c r="A105" s="264" t="s">
        <v>934</v>
      </c>
      <c r="B105" s="264" t="s">
        <v>511</v>
      </c>
      <c r="C105" s="265">
        <v>6046927</v>
      </c>
      <c r="D105" s="266" t="s">
        <v>1040</v>
      </c>
      <c r="E105" s="264">
        <v>30</v>
      </c>
    </row>
    <row r="106" spans="1:5" x14ac:dyDescent="0.25">
      <c r="A106" s="264" t="s">
        <v>934</v>
      </c>
      <c r="B106" s="264" t="s">
        <v>510</v>
      </c>
      <c r="C106" s="265">
        <v>6046928</v>
      </c>
      <c r="D106" s="266" t="s">
        <v>1041</v>
      </c>
      <c r="E106" s="264">
        <v>30</v>
      </c>
    </row>
    <row r="107" spans="1:5" x14ac:dyDescent="0.25">
      <c r="A107" s="264" t="s">
        <v>934</v>
      </c>
      <c r="B107" s="264" t="s">
        <v>512</v>
      </c>
      <c r="C107" s="265">
        <v>6046932</v>
      </c>
      <c r="D107" s="266" t="s">
        <v>1042</v>
      </c>
      <c r="E107" s="264">
        <v>60</v>
      </c>
    </row>
    <row r="108" spans="1:5" x14ac:dyDescent="0.25">
      <c r="A108" s="264" t="s">
        <v>934</v>
      </c>
      <c r="B108" s="264" t="s">
        <v>513</v>
      </c>
      <c r="C108" s="265">
        <v>6046933</v>
      </c>
      <c r="D108" s="266" t="s">
        <v>1043</v>
      </c>
      <c r="E108" s="264">
        <v>30</v>
      </c>
    </row>
    <row r="109" spans="1:5" x14ac:dyDescent="0.25">
      <c r="A109" s="264" t="s">
        <v>934</v>
      </c>
      <c r="B109" s="264" t="s">
        <v>505</v>
      </c>
      <c r="C109" s="265">
        <v>6046934</v>
      </c>
      <c r="D109" s="266" t="s">
        <v>1044</v>
      </c>
      <c r="E109" s="264">
        <v>30</v>
      </c>
    </row>
    <row r="110" spans="1:5" x14ac:dyDescent="0.25">
      <c r="A110" s="264" t="s">
        <v>934</v>
      </c>
      <c r="B110" s="264" t="s">
        <v>41</v>
      </c>
      <c r="C110" s="265">
        <v>6033597</v>
      </c>
      <c r="D110" s="266" t="s">
        <v>1007</v>
      </c>
      <c r="E110" s="264">
        <v>120</v>
      </c>
    </row>
    <row r="111" spans="1:5" x14ac:dyDescent="0.25">
      <c r="A111" s="264" t="s">
        <v>934</v>
      </c>
      <c r="B111" s="264" t="s">
        <v>491</v>
      </c>
      <c r="C111" s="265">
        <v>6033324</v>
      </c>
      <c r="D111" s="266" t="s">
        <v>1045</v>
      </c>
      <c r="E111" s="264">
        <v>32</v>
      </c>
    </row>
    <row r="112" spans="1:5" x14ac:dyDescent="0.25">
      <c r="A112" s="264" t="s">
        <v>934</v>
      </c>
      <c r="B112" s="264" t="s">
        <v>1046</v>
      </c>
      <c r="C112" s="265">
        <v>6033323</v>
      </c>
      <c r="D112" s="266" t="s">
        <v>986</v>
      </c>
      <c r="E112" s="264">
        <v>8</v>
      </c>
    </row>
    <row r="113" spans="1:5" x14ac:dyDescent="0.25">
      <c r="A113" s="264" t="s">
        <v>934</v>
      </c>
      <c r="B113" s="264" t="s">
        <v>38</v>
      </c>
      <c r="C113" s="265">
        <v>6033367</v>
      </c>
      <c r="D113" s="266" t="s">
        <v>985</v>
      </c>
      <c r="E113" s="264">
        <v>4</v>
      </c>
    </row>
    <row r="114" spans="1:5" x14ac:dyDescent="0.25">
      <c r="A114" s="264" t="s">
        <v>934</v>
      </c>
      <c r="B114" s="264" t="s">
        <v>36</v>
      </c>
      <c r="C114" s="265">
        <v>6033322</v>
      </c>
      <c r="D114" s="266" t="s">
        <v>985</v>
      </c>
      <c r="E114" s="264">
        <v>4</v>
      </c>
    </row>
    <row r="115" spans="1:5" x14ac:dyDescent="0.25">
      <c r="A115" s="264" t="s">
        <v>934</v>
      </c>
      <c r="B115" s="264" t="s">
        <v>16</v>
      </c>
      <c r="C115" s="265">
        <v>6033350</v>
      </c>
      <c r="D115" s="266" t="s">
        <v>985</v>
      </c>
      <c r="E115" s="264">
        <v>4</v>
      </c>
    </row>
    <row r="116" spans="1:5" x14ac:dyDescent="0.25">
      <c r="A116" s="264" t="s">
        <v>934</v>
      </c>
      <c r="B116" s="264" t="s">
        <v>14</v>
      </c>
      <c r="C116" s="265">
        <v>6033325</v>
      </c>
      <c r="D116" s="266" t="s">
        <v>987</v>
      </c>
      <c r="E116" s="264">
        <v>30</v>
      </c>
    </row>
    <row r="117" spans="1:5" x14ac:dyDescent="0.25">
      <c r="A117" s="264" t="s">
        <v>934</v>
      </c>
      <c r="B117" s="264" t="s">
        <v>43</v>
      </c>
      <c r="C117" s="265">
        <v>6033235</v>
      </c>
      <c r="D117" s="266" t="s">
        <v>940</v>
      </c>
      <c r="E117" s="264">
        <v>48</v>
      </c>
    </row>
    <row r="118" spans="1:5" x14ac:dyDescent="0.25">
      <c r="A118" s="264" t="s">
        <v>934</v>
      </c>
      <c r="B118" s="264" t="s">
        <v>826</v>
      </c>
      <c r="C118" s="265">
        <v>6048365</v>
      </c>
      <c r="D118" s="266" t="s">
        <v>1018</v>
      </c>
      <c r="E118" s="264">
        <v>24</v>
      </c>
    </row>
    <row r="119" spans="1:5" x14ac:dyDescent="0.25">
      <c r="A119" s="264" t="s">
        <v>934</v>
      </c>
      <c r="B119" s="264" t="s">
        <v>20</v>
      </c>
      <c r="C119" s="265">
        <v>6033239</v>
      </c>
      <c r="D119" s="266" t="s">
        <v>942</v>
      </c>
      <c r="E119" s="264">
        <v>24</v>
      </c>
    </row>
    <row r="120" spans="1:5" x14ac:dyDescent="0.25">
      <c r="A120" s="264" t="s">
        <v>934</v>
      </c>
      <c r="B120" s="264" t="s">
        <v>710</v>
      </c>
      <c r="C120" s="265">
        <v>6033247</v>
      </c>
      <c r="D120" s="266" t="s">
        <v>946</v>
      </c>
      <c r="E120" s="264">
        <v>72</v>
      </c>
    </row>
    <row r="121" spans="1:5" x14ac:dyDescent="0.25">
      <c r="A121" s="264" t="s">
        <v>934</v>
      </c>
      <c r="B121" s="264" t="s">
        <v>711</v>
      </c>
      <c r="C121" s="265">
        <v>6033248</v>
      </c>
      <c r="D121" s="266" t="s">
        <v>947</v>
      </c>
      <c r="E121" s="264">
        <v>24</v>
      </c>
    </row>
    <row r="122" spans="1:5" x14ac:dyDescent="0.25">
      <c r="A122" s="264" t="s">
        <v>934</v>
      </c>
      <c r="B122" s="264" t="s">
        <v>609</v>
      </c>
      <c r="C122" s="265">
        <v>6048368</v>
      </c>
      <c r="D122" s="266" t="s">
        <v>1019</v>
      </c>
      <c r="E122" s="264">
        <v>40</v>
      </c>
    </row>
    <row r="123" spans="1:5" x14ac:dyDescent="0.25">
      <c r="A123" s="264" t="s">
        <v>934</v>
      </c>
      <c r="B123" s="264" t="s">
        <v>827</v>
      </c>
      <c r="C123" s="265">
        <v>6048369</v>
      </c>
      <c r="D123" s="266" t="s">
        <v>1020</v>
      </c>
      <c r="E123" s="264">
        <v>8</v>
      </c>
    </row>
    <row r="124" spans="1:5" x14ac:dyDescent="0.25">
      <c r="A124" s="264" t="s">
        <v>934</v>
      </c>
      <c r="B124" s="264" t="s">
        <v>654</v>
      </c>
      <c r="C124" s="265">
        <v>6033271</v>
      </c>
      <c r="D124" s="266" t="s">
        <v>956</v>
      </c>
      <c r="E124" s="264">
        <v>120</v>
      </c>
    </row>
    <row r="125" spans="1:5" x14ac:dyDescent="0.25">
      <c r="A125" s="264" t="s">
        <v>934</v>
      </c>
      <c r="B125" s="264" t="s">
        <v>56</v>
      </c>
      <c r="C125" s="265">
        <v>6070335</v>
      </c>
      <c r="D125" s="266" t="s">
        <v>1036</v>
      </c>
      <c r="E125" s="264">
        <v>120</v>
      </c>
    </row>
    <row r="126" spans="1:5" x14ac:dyDescent="0.25">
      <c r="A126" s="264" t="s">
        <v>934</v>
      </c>
      <c r="B126" s="264" t="s">
        <v>55</v>
      </c>
      <c r="C126" s="265">
        <v>6070334</v>
      </c>
      <c r="D126" s="266" t="s">
        <v>1034</v>
      </c>
      <c r="E126" s="264">
        <v>72</v>
      </c>
    </row>
    <row r="127" spans="1:5" x14ac:dyDescent="0.25">
      <c r="A127" s="264" t="s">
        <v>934</v>
      </c>
      <c r="B127" s="264" t="s">
        <v>49</v>
      </c>
      <c r="C127" s="265">
        <v>6033281</v>
      </c>
      <c r="D127" s="266" t="s">
        <v>961</v>
      </c>
      <c r="E127" s="264">
        <v>20</v>
      </c>
    </row>
    <row r="128" spans="1:5" x14ac:dyDescent="0.25">
      <c r="A128" s="264" t="s">
        <v>934</v>
      </c>
      <c r="B128" s="264" t="s">
        <v>57</v>
      </c>
      <c r="C128" s="265">
        <v>6050252</v>
      </c>
      <c r="D128" s="266" t="s">
        <v>1028</v>
      </c>
      <c r="E128" s="264">
        <v>8</v>
      </c>
    </row>
    <row r="129" spans="1:5" x14ac:dyDescent="0.25">
      <c r="A129" s="264" t="s">
        <v>934</v>
      </c>
      <c r="B129" s="264" t="s">
        <v>44</v>
      </c>
      <c r="C129" s="265">
        <v>6033293</v>
      </c>
      <c r="D129" s="266" t="s">
        <v>969</v>
      </c>
      <c r="E129" s="264">
        <v>18</v>
      </c>
    </row>
    <row r="130" spans="1:5" x14ac:dyDescent="0.25">
      <c r="A130" s="264" t="s">
        <v>934</v>
      </c>
      <c r="B130" s="264" t="s">
        <v>63</v>
      </c>
      <c r="C130" s="265">
        <v>6033287</v>
      </c>
      <c r="D130" s="266" t="s">
        <v>964</v>
      </c>
      <c r="E130" s="264">
        <v>42</v>
      </c>
    </row>
    <row r="131" spans="1:5" x14ac:dyDescent="0.25">
      <c r="A131" s="264" t="s">
        <v>934</v>
      </c>
      <c r="B131" s="264" t="s">
        <v>62</v>
      </c>
      <c r="C131" s="265">
        <v>6033288</v>
      </c>
      <c r="D131" s="266" t="s">
        <v>965</v>
      </c>
      <c r="E131" s="264">
        <v>25</v>
      </c>
    </row>
    <row r="132" spans="1:5" x14ac:dyDescent="0.25">
      <c r="A132" s="264" t="s">
        <v>934</v>
      </c>
      <c r="B132" s="264" t="s">
        <v>22</v>
      </c>
      <c r="C132" s="265">
        <v>6033303</v>
      </c>
      <c r="D132" s="266" t="s">
        <v>976</v>
      </c>
      <c r="E132" s="264">
        <v>36</v>
      </c>
    </row>
    <row r="133" spans="1:5" x14ac:dyDescent="0.25">
      <c r="A133" s="264" t="s">
        <v>934</v>
      </c>
      <c r="B133" s="264" t="s">
        <v>66</v>
      </c>
      <c r="C133" s="265">
        <v>6033304</v>
      </c>
      <c r="D133" s="266" t="s">
        <v>977</v>
      </c>
      <c r="E133" s="264">
        <v>40</v>
      </c>
    </row>
    <row r="134" spans="1:5" x14ac:dyDescent="0.25">
      <c r="A134" s="264" t="s">
        <v>934</v>
      </c>
      <c r="B134" s="264" t="s">
        <v>68</v>
      </c>
      <c r="C134" s="265">
        <v>6033306</v>
      </c>
      <c r="D134" s="266" t="s">
        <v>978</v>
      </c>
      <c r="E134" s="264">
        <v>28</v>
      </c>
    </row>
    <row r="135" spans="1:5" x14ac:dyDescent="0.25">
      <c r="A135" s="264" t="s">
        <v>934</v>
      </c>
      <c r="B135" s="264" t="s">
        <v>67</v>
      </c>
      <c r="C135" s="265">
        <v>6033307</v>
      </c>
      <c r="D135" s="266" t="s">
        <v>979</v>
      </c>
      <c r="E135" s="264">
        <v>4</v>
      </c>
    </row>
    <row r="136" spans="1:5" x14ac:dyDescent="0.25">
      <c r="A136" s="264" t="s">
        <v>934</v>
      </c>
      <c r="B136" s="264" t="s">
        <v>51</v>
      </c>
      <c r="C136" s="265">
        <v>6033338</v>
      </c>
      <c r="D136" s="266" t="s">
        <v>993</v>
      </c>
      <c r="E136" s="264">
        <v>72</v>
      </c>
    </row>
    <row r="137" spans="1:5" x14ac:dyDescent="0.25">
      <c r="A137" s="264" t="s">
        <v>934</v>
      </c>
      <c r="B137" s="264" t="s">
        <v>52</v>
      </c>
      <c r="C137" s="265">
        <v>6033339</v>
      </c>
      <c r="D137" s="266" t="s">
        <v>994</v>
      </c>
      <c r="E137" s="264">
        <v>60</v>
      </c>
    </row>
    <row r="138" spans="1:5" x14ac:dyDescent="0.25">
      <c r="A138" s="264" t="s">
        <v>934</v>
      </c>
      <c r="B138" s="264" t="s">
        <v>674</v>
      </c>
      <c r="C138" s="265">
        <v>6033301</v>
      </c>
      <c r="D138" s="266" t="s">
        <v>975</v>
      </c>
      <c r="E138" s="264">
        <v>120</v>
      </c>
    </row>
    <row r="139" spans="1:5" x14ac:dyDescent="0.25">
      <c r="A139" s="264" t="s">
        <v>934</v>
      </c>
      <c r="B139" s="264" t="s">
        <v>60</v>
      </c>
      <c r="C139" s="265">
        <v>6033321</v>
      </c>
      <c r="D139" s="266" t="s">
        <v>984</v>
      </c>
      <c r="E139" s="264">
        <v>12</v>
      </c>
    </row>
    <row r="140" spans="1:5" x14ac:dyDescent="0.25">
      <c r="A140" s="264" t="s">
        <v>934</v>
      </c>
      <c r="B140" s="264" t="s">
        <v>53</v>
      </c>
      <c r="C140" s="265">
        <v>6033613</v>
      </c>
      <c r="D140" s="266" t="s">
        <v>1004</v>
      </c>
      <c r="E140" s="264">
        <v>36</v>
      </c>
    </row>
    <row r="141" spans="1:5" x14ac:dyDescent="0.25">
      <c r="A141" s="264" t="s">
        <v>934</v>
      </c>
      <c r="B141" s="264" t="s">
        <v>54</v>
      </c>
      <c r="C141" s="265">
        <v>6033625</v>
      </c>
      <c r="D141" s="266" t="s">
        <v>1005</v>
      </c>
      <c r="E141" s="264">
        <v>36</v>
      </c>
    </row>
    <row r="142" spans="1:5" x14ac:dyDescent="0.25">
      <c r="A142" s="264" t="s">
        <v>934</v>
      </c>
      <c r="B142" s="264" t="s">
        <v>47</v>
      </c>
      <c r="C142" s="265">
        <v>6049614</v>
      </c>
      <c r="D142" s="266" t="s">
        <v>1021</v>
      </c>
      <c r="E142" s="264">
        <v>40</v>
      </c>
    </row>
    <row r="143" spans="1:5" x14ac:dyDescent="0.25">
      <c r="A143" s="264" t="s">
        <v>934</v>
      </c>
      <c r="B143" s="264" t="s">
        <v>48</v>
      </c>
      <c r="C143" s="265">
        <v>6049615</v>
      </c>
      <c r="D143" s="266" t="s">
        <v>1022</v>
      </c>
      <c r="E143" s="264">
        <v>12</v>
      </c>
    </row>
    <row r="144" spans="1:5" x14ac:dyDescent="0.25">
      <c r="A144" s="264" t="s">
        <v>934</v>
      </c>
      <c r="B144" s="264" t="s">
        <v>59</v>
      </c>
      <c r="C144" s="265">
        <v>6050735</v>
      </c>
      <c r="D144" s="266" t="s">
        <v>1033</v>
      </c>
      <c r="E144" s="264">
        <v>77</v>
      </c>
    </row>
    <row r="145" spans="1:5" x14ac:dyDescent="0.25">
      <c r="A145" s="264" t="s">
        <v>934</v>
      </c>
      <c r="B145" s="264" t="s">
        <v>69</v>
      </c>
      <c r="C145" s="265">
        <v>6033330</v>
      </c>
      <c r="D145" s="266" t="s">
        <v>1029</v>
      </c>
      <c r="E145" s="264">
        <v>48</v>
      </c>
    </row>
    <row r="146" spans="1:5" x14ac:dyDescent="0.25">
      <c r="A146" s="264" t="s">
        <v>934</v>
      </c>
      <c r="B146" s="264" t="s">
        <v>45</v>
      </c>
      <c r="C146" s="265">
        <v>6054036</v>
      </c>
      <c r="D146" s="266" t="s">
        <v>1023</v>
      </c>
      <c r="E146" s="264">
        <v>40</v>
      </c>
    </row>
    <row r="147" spans="1:5" x14ac:dyDescent="0.25">
      <c r="A147" s="264" t="s">
        <v>934</v>
      </c>
      <c r="B147" s="264" t="s">
        <v>46</v>
      </c>
      <c r="C147" s="265">
        <v>6054037</v>
      </c>
      <c r="D147" s="266" t="s">
        <v>1024</v>
      </c>
      <c r="E147" s="264">
        <v>12</v>
      </c>
    </row>
    <row r="148" spans="1:5" x14ac:dyDescent="0.25">
      <c r="A148" s="264" t="s">
        <v>934</v>
      </c>
      <c r="B148" s="264" t="s">
        <v>72</v>
      </c>
      <c r="C148" s="265">
        <v>6033224</v>
      </c>
      <c r="D148" s="266" t="s">
        <v>935</v>
      </c>
      <c r="E148" s="264">
        <v>25</v>
      </c>
    </row>
    <row r="149" spans="1:5" x14ac:dyDescent="0.25">
      <c r="A149" s="264" t="s">
        <v>934</v>
      </c>
      <c r="B149" s="264" t="s">
        <v>73</v>
      </c>
      <c r="C149" s="265">
        <v>6033225</v>
      </c>
      <c r="D149" s="266" t="s">
        <v>936</v>
      </c>
      <c r="E149" s="264">
        <v>91</v>
      </c>
    </row>
    <row r="150" spans="1:5" x14ac:dyDescent="0.25">
      <c r="A150" s="264" t="s">
        <v>934</v>
      </c>
      <c r="B150" s="264" t="s">
        <v>74</v>
      </c>
      <c r="C150" s="265">
        <v>6033226</v>
      </c>
      <c r="D150" s="266" t="s">
        <v>937</v>
      </c>
      <c r="E150" s="264">
        <v>120</v>
      </c>
    </row>
    <row r="151" spans="1:5" x14ac:dyDescent="0.25">
      <c r="A151" s="264" t="s">
        <v>934</v>
      </c>
      <c r="B151" s="264" t="s">
        <v>3</v>
      </c>
      <c r="C151" s="265">
        <v>6033237</v>
      </c>
      <c r="D151" s="266" t="s">
        <v>941</v>
      </c>
      <c r="E151" s="264">
        <v>40</v>
      </c>
    </row>
    <row r="152" spans="1:5" x14ac:dyDescent="0.25">
      <c r="A152" s="264" t="s">
        <v>934</v>
      </c>
      <c r="B152" s="264" t="s">
        <v>4</v>
      </c>
      <c r="C152" s="265">
        <v>6033240</v>
      </c>
      <c r="D152" s="266" t="s">
        <v>943</v>
      </c>
      <c r="E152" s="264">
        <v>48</v>
      </c>
    </row>
    <row r="153" spans="1:5" x14ac:dyDescent="0.25">
      <c r="A153" s="264" t="s">
        <v>934</v>
      </c>
      <c r="B153" s="264" t="s">
        <v>117</v>
      </c>
      <c r="C153" s="265">
        <v>6033241</v>
      </c>
      <c r="D153" s="266" t="s">
        <v>944</v>
      </c>
      <c r="E153" s="264">
        <v>48</v>
      </c>
    </row>
    <row r="154" spans="1:5" x14ac:dyDescent="0.25">
      <c r="A154" s="264" t="s">
        <v>934</v>
      </c>
      <c r="B154" s="264" t="s">
        <v>21</v>
      </c>
      <c r="C154" s="265">
        <v>6033243</v>
      </c>
      <c r="D154" s="266" t="s">
        <v>945</v>
      </c>
      <c r="E154" s="264">
        <v>6</v>
      </c>
    </row>
    <row r="155" spans="1:5" x14ac:dyDescent="0.25">
      <c r="A155" s="264" t="s">
        <v>934</v>
      </c>
      <c r="B155" s="264" t="s">
        <v>85</v>
      </c>
      <c r="C155" s="265">
        <v>6033244</v>
      </c>
      <c r="D155" s="266" t="s">
        <v>1013</v>
      </c>
      <c r="E155" s="264">
        <v>120</v>
      </c>
    </row>
    <row r="156" spans="1:5" x14ac:dyDescent="0.25">
      <c r="A156" s="264" t="s">
        <v>934</v>
      </c>
      <c r="B156" s="264" t="s">
        <v>0</v>
      </c>
      <c r="C156" s="265">
        <v>6033231</v>
      </c>
      <c r="D156" s="266" t="s">
        <v>938</v>
      </c>
      <c r="E156" s="264">
        <v>54</v>
      </c>
    </row>
    <row r="157" spans="1:5" x14ac:dyDescent="0.25">
      <c r="A157" s="264" t="s">
        <v>934</v>
      </c>
      <c r="B157" s="264" t="s">
        <v>1</v>
      </c>
      <c r="C157" s="265">
        <v>6033232</v>
      </c>
      <c r="D157" s="266" t="s">
        <v>939</v>
      </c>
      <c r="E157" s="264">
        <v>21</v>
      </c>
    </row>
    <row r="158" spans="1:5" x14ac:dyDescent="0.25">
      <c r="A158" s="264" t="s">
        <v>934</v>
      </c>
      <c r="B158" s="264" t="s">
        <v>111</v>
      </c>
      <c r="C158" s="265">
        <v>6033255</v>
      </c>
      <c r="D158" s="266" t="s">
        <v>949</v>
      </c>
      <c r="E158" s="264">
        <v>22</v>
      </c>
    </row>
    <row r="159" spans="1:5" x14ac:dyDescent="0.25">
      <c r="A159" s="264" t="s">
        <v>934</v>
      </c>
      <c r="B159" s="264" t="s">
        <v>106</v>
      </c>
      <c r="C159" s="265">
        <v>6033258</v>
      </c>
      <c r="D159" s="266" t="s">
        <v>950</v>
      </c>
      <c r="E159" s="264">
        <v>30</v>
      </c>
    </row>
    <row r="160" spans="1:5" x14ac:dyDescent="0.25">
      <c r="A160" s="264" t="s">
        <v>934</v>
      </c>
      <c r="B160" s="264" t="s">
        <v>618</v>
      </c>
      <c r="C160" s="265">
        <v>6033260</v>
      </c>
      <c r="D160" s="266" t="s">
        <v>951</v>
      </c>
      <c r="E160" s="264">
        <v>24</v>
      </c>
    </row>
    <row r="161" spans="1:5" x14ac:dyDescent="0.25">
      <c r="A161" s="264" t="s">
        <v>934</v>
      </c>
      <c r="B161" s="264" t="s">
        <v>619</v>
      </c>
      <c r="C161" s="265">
        <v>6033261</v>
      </c>
      <c r="D161" s="266" t="s">
        <v>952</v>
      </c>
      <c r="E161" s="264">
        <v>24</v>
      </c>
    </row>
    <row r="162" spans="1:5" x14ac:dyDescent="0.25">
      <c r="A162" s="264" t="s">
        <v>934</v>
      </c>
      <c r="B162" s="264" t="s">
        <v>92</v>
      </c>
      <c r="C162" s="265">
        <v>6033263</v>
      </c>
      <c r="D162" s="266" t="s">
        <v>953</v>
      </c>
      <c r="E162" s="264">
        <v>24</v>
      </c>
    </row>
    <row r="163" spans="1:5" x14ac:dyDescent="0.25">
      <c r="A163" s="264" t="s">
        <v>934</v>
      </c>
      <c r="B163" s="264" t="s">
        <v>6</v>
      </c>
      <c r="C163" s="265">
        <v>6033254</v>
      </c>
      <c r="D163" s="266" t="s">
        <v>948</v>
      </c>
      <c r="E163" s="264">
        <v>78</v>
      </c>
    </row>
    <row r="164" spans="1:5" x14ac:dyDescent="0.25">
      <c r="A164" s="264" t="s">
        <v>934</v>
      </c>
      <c r="B164" s="264" t="s">
        <v>5</v>
      </c>
      <c r="C164" s="265">
        <v>6033253</v>
      </c>
      <c r="D164" s="266" t="s">
        <v>1047</v>
      </c>
      <c r="E164" s="264">
        <v>78</v>
      </c>
    </row>
    <row r="165" spans="1:5" x14ac:dyDescent="0.25">
      <c r="A165" s="264" t="s">
        <v>934</v>
      </c>
      <c r="B165" s="264" t="s">
        <v>9</v>
      </c>
      <c r="C165" s="265">
        <v>6033266</v>
      </c>
      <c r="D165" s="266" t="s">
        <v>955</v>
      </c>
      <c r="E165" s="264">
        <v>48</v>
      </c>
    </row>
    <row r="166" spans="1:5" x14ac:dyDescent="0.25">
      <c r="A166" s="264" t="s">
        <v>934</v>
      </c>
      <c r="B166" s="264" t="s">
        <v>1048</v>
      </c>
      <c r="C166" s="265">
        <v>6033259</v>
      </c>
      <c r="D166" s="266" t="s">
        <v>1042</v>
      </c>
      <c r="E166" s="264">
        <v>60</v>
      </c>
    </row>
    <row r="167" spans="1:5" x14ac:dyDescent="0.25">
      <c r="A167" s="264" t="s">
        <v>934</v>
      </c>
      <c r="B167" s="264" t="s">
        <v>512</v>
      </c>
      <c r="C167" s="265">
        <v>6046932</v>
      </c>
      <c r="D167" s="266" t="s">
        <v>1042</v>
      </c>
      <c r="E167" s="264">
        <v>60</v>
      </c>
    </row>
    <row r="168" spans="1:5" x14ac:dyDescent="0.25">
      <c r="A168" s="264" t="s">
        <v>934</v>
      </c>
      <c r="B168" s="264" t="s">
        <v>7</v>
      </c>
      <c r="C168" s="265">
        <v>6033264</v>
      </c>
      <c r="D168" s="266" t="s">
        <v>1049</v>
      </c>
      <c r="E168" s="264">
        <v>78</v>
      </c>
    </row>
    <row r="169" spans="1:5" x14ac:dyDescent="0.25">
      <c r="A169" s="264" t="s">
        <v>934</v>
      </c>
      <c r="B169" s="264" t="s">
        <v>8</v>
      </c>
      <c r="C169" s="265">
        <v>6033265</v>
      </c>
      <c r="D169" s="266" t="s">
        <v>954</v>
      </c>
      <c r="E169" s="264">
        <v>78</v>
      </c>
    </row>
    <row r="170" spans="1:5" x14ac:dyDescent="0.25">
      <c r="A170" s="264" t="s">
        <v>934</v>
      </c>
      <c r="B170" s="264" t="s">
        <v>2</v>
      </c>
      <c r="C170" s="265">
        <v>6033233</v>
      </c>
      <c r="D170" s="266" t="s">
        <v>1039</v>
      </c>
      <c r="E170" s="264">
        <v>60</v>
      </c>
    </row>
    <row r="171" spans="1:5" x14ac:dyDescent="0.25">
      <c r="A171" s="264" t="s">
        <v>934</v>
      </c>
      <c r="B171" s="264" t="s">
        <v>122</v>
      </c>
      <c r="C171" s="265">
        <v>6033372</v>
      </c>
      <c r="D171" s="266" t="s">
        <v>1012</v>
      </c>
      <c r="E171" s="264">
        <v>48</v>
      </c>
    </row>
    <row r="172" spans="1:5" x14ac:dyDescent="0.25">
      <c r="A172" s="264" t="s">
        <v>934</v>
      </c>
      <c r="B172" s="264" t="s">
        <v>650</v>
      </c>
      <c r="C172" s="265">
        <v>6033277</v>
      </c>
      <c r="D172" s="266" t="s">
        <v>958</v>
      </c>
      <c r="E172" s="264">
        <v>72</v>
      </c>
    </row>
    <row r="173" spans="1:5" x14ac:dyDescent="0.25">
      <c r="A173" s="264" t="s">
        <v>934</v>
      </c>
      <c r="B173" s="264" t="s">
        <v>645</v>
      </c>
      <c r="C173" s="265">
        <v>6033276</v>
      </c>
      <c r="D173" s="266" t="s">
        <v>957</v>
      </c>
      <c r="E173" s="264">
        <v>72</v>
      </c>
    </row>
    <row r="174" spans="1:5" x14ac:dyDescent="0.25">
      <c r="A174" s="264" t="s">
        <v>934</v>
      </c>
      <c r="B174" s="264" t="s">
        <v>19</v>
      </c>
      <c r="C174" s="265">
        <v>6033600</v>
      </c>
      <c r="D174" s="266" t="s">
        <v>1003</v>
      </c>
      <c r="E174" s="264">
        <v>24</v>
      </c>
    </row>
    <row r="175" spans="1:5" x14ac:dyDescent="0.25">
      <c r="A175" s="264" t="s">
        <v>934</v>
      </c>
      <c r="B175" s="264" t="s">
        <v>18</v>
      </c>
      <c r="C175" s="265">
        <v>6033598</v>
      </c>
      <c r="D175" s="266" t="s">
        <v>1002</v>
      </c>
      <c r="E175" s="264">
        <v>24</v>
      </c>
    </row>
    <row r="176" spans="1:5" x14ac:dyDescent="0.25">
      <c r="A176" s="264" t="s">
        <v>934</v>
      </c>
      <c r="B176" s="264" t="s">
        <v>641</v>
      </c>
      <c r="C176" s="265">
        <v>6033278</v>
      </c>
      <c r="D176" s="266" t="s">
        <v>959</v>
      </c>
      <c r="E176" s="264">
        <v>56</v>
      </c>
    </row>
    <row r="177" spans="1:5" x14ac:dyDescent="0.25">
      <c r="A177" s="264" t="s">
        <v>934</v>
      </c>
      <c r="B177" s="264" t="s">
        <v>101</v>
      </c>
      <c r="C177" s="265">
        <v>6033279</v>
      </c>
      <c r="D177" s="266" t="s">
        <v>960</v>
      </c>
      <c r="E177" s="264">
        <v>56</v>
      </c>
    </row>
    <row r="178" spans="1:5" x14ac:dyDescent="0.25">
      <c r="A178" s="264" t="s">
        <v>934</v>
      </c>
      <c r="B178" s="264" t="s">
        <v>90</v>
      </c>
      <c r="C178" s="265">
        <v>6033282</v>
      </c>
      <c r="D178" s="266" t="s">
        <v>962</v>
      </c>
      <c r="E178" s="264">
        <v>40</v>
      </c>
    </row>
    <row r="179" spans="1:5" x14ac:dyDescent="0.25">
      <c r="A179" s="264" t="s">
        <v>934</v>
      </c>
      <c r="B179" s="264" t="s">
        <v>112</v>
      </c>
      <c r="C179" s="265">
        <v>6033283</v>
      </c>
      <c r="D179" s="266" t="s">
        <v>963</v>
      </c>
      <c r="E179" s="264">
        <v>56</v>
      </c>
    </row>
    <row r="180" spans="1:5" x14ac:dyDescent="0.25">
      <c r="A180" s="264" t="s">
        <v>934</v>
      </c>
      <c r="B180" s="264" t="s">
        <v>78</v>
      </c>
      <c r="C180" s="265">
        <v>6033417</v>
      </c>
      <c r="D180" s="266" t="s">
        <v>1001</v>
      </c>
      <c r="E180" s="264">
        <v>42</v>
      </c>
    </row>
    <row r="181" spans="1:5" x14ac:dyDescent="0.25">
      <c r="A181" s="264" t="s">
        <v>934</v>
      </c>
      <c r="B181" s="264" t="s">
        <v>77</v>
      </c>
      <c r="C181" s="265">
        <v>6033292</v>
      </c>
      <c r="D181" s="266" t="s">
        <v>968</v>
      </c>
      <c r="E181" s="264">
        <v>40</v>
      </c>
    </row>
    <row r="182" spans="1:5" x14ac:dyDescent="0.25">
      <c r="A182" s="264" t="s">
        <v>934</v>
      </c>
      <c r="B182" s="264" t="s">
        <v>10</v>
      </c>
      <c r="C182" s="265">
        <v>6033289</v>
      </c>
      <c r="D182" s="266" t="s">
        <v>966</v>
      </c>
      <c r="E182" s="264">
        <v>32</v>
      </c>
    </row>
    <row r="183" spans="1:5" x14ac:dyDescent="0.25">
      <c r="A183" s="264" t="s">
        <v>934</v>
      </c>
      <c r="B183" s="264" t="s">
        <v>11</v>
      </c>
      <c r="C183" s="265">
        <v>6033290</v>
      </c>
      <c r="D183" s="266" t="s">
        <v>967</v>
      </c>
      <c r="E183" s="264">
        <v>32</v>
      </c>
    </row>
    <row r="184" spans="1:5" x14ac:dyDescent="0.25">
      <c r="A184" s="264" t="s">
        <v>934</v>
      </c>
      <c r="B184" s="264" t="s">
        <v>623</v>
      </c>
      <c r="C184" s="265">
        <v>6033294</v>
      </c>
      <c r="D184" s="266" t="s">
        <v>970</v>
      </c>
      <c r="E184" s="264">
        <v>120</v>
      </c>
    </row>
    <row r="185" spans="1:5" x14ac:dyDescent="0.25">
      <c r="A185" s="264" t="s">
        <v>934</v>
      </c>
      <c r="B185" s="264" t="s">
        <v>624</v>
      </c>
      <c r="C185" s="265">
        <v>6033295</v>
      </c>
      <c r="D185" s="266" t="s">
        <v>971</v>
      </c>
      <c r="E185" s="264">
        <v>60</v>
      </c>
    </row>
    <row r="186" spans="1:5" x14ac:dyDescent="0.25">
      <c r="A186" s="264" t="s">
        <v>934</v>
      </c>
      <c r="B186" s="264" t="s">
        <v>616</v>
      </c>
      <c r="C186" s="265">
        <v>6033297</v>
      </c>
      <c r="D186" s="266" t="s">
        <v>972</v>
      </c>
      <c r="E186" s="264">
        <v>30</v>
      </c>
    </row>
    <row r="187" spans="1:5" x14ac:dyDescent="0.25">
      <c r="A187" s="264" t="s">
        <v>934</v>
      </c>
      <c r="B187" s="264" t="s">
        <v>93</v>
      </c>
      <c r="C187" s="265">
        <v>6033298</v>
      </c>
      <c r="D187" s="266" t="s">
        <v>973</v>
      </c>
      <c r="E187" s="264">
        <v>30</v>
      </c>
    </row>
    <row r="188" spans="1:5" x14ac:dyDescent="0.25">
      <c r="A188" s="264" t="s">
        <v>934</v>
      </c>
      <c r="B188" s="264" t="s">
        <v>617</v>
      </c>
      <c r="C188" s="265">
        <v>6033299</v>
      </c>
      <c r="D188" s="266" t="s">
        <v>974</v>
      </c>
      <c r="E188" s="264">
        <v>30</v>
      </c>
    </row>
    <row r="189" spans="1:5" x14ac:dyDescent="0.25">
      <c r="A189" s="264" t="s">
        <v>934</v>
      </c>
      <c r="B189" s="264" t="s">
        <v>12</v>
      </c>
      <c r="C189" s="265">
        <v>6033311</v>
      </c>
      <c r="D189" s="266" t="s">
        <v>1040</v>
      </c>
      <c r="E189" s="264">
        <v>30</v>
      </c>
    </row>
    <row r="190" spans="1:5" x14ac:dyDescent="0.25">
      <c r="A190" s="264" t="s">
        <v>934</v>
      </c>
      <c r="B190" s="264" t="s">
        <v>13</v>
      </c>
      <c r="C190" s="265">
        <v>6033312</v>
      </c>
      <c r="D190" s="266" t="s">
        <v>1043</v>
      </c>
      <c r="E190" s="264">
        <v>30</v>
      </c>
    </row>
    <row r="191" spans="1:5" x14ac:dyDescent="0.25">
      <c r="A191" s="264" t="s">
        <v>934</v>
      </c>
      <c r="B191" s="264" t="s">
        <v>80</v>
      </c>
      <c r="C191" s="265">
        <v>6033313</v>
      </c>
      <c r="D191" s="266" t="s">
        <v>981</v>
      </c>
      <c r="E191" s="264">
        <v>120</v>
      </c>
    </row>
    <row r="192" spans="1:5" x14ac:dyDescent="0.25">
      <c r="A192" s="264" t="s">
        <v>934</v>
      </c>
      <c r="B192" s="264" t="s">
        <v>79</v>
      </c>
      <c r="C192" s="265">
        <v>6033314</v>
      </c>
      <c r="D192" s="266" t="s">
        <v>982</v>
      </c>
      <c r="E192" s="264">
        <v>120</v>
      </c>
    </row>
    <row r="193" spans="1:5" x14ac:dyDescent="0.25">
      <c r="A193" s="264" t="s">
        <v>934</v>
      </c>
      <c r="B193" s="264" t="s">
        <v>105</v>
      </c>
      <c r="C193" s="265">
        <v>6033319</v>
      </c>
      <c r="D193" s="266" t="s">
        <v>983</v>
      </c>
      <c r="E193" s="264">
        <v>120</v>
      </c>
    </row>
    <row r="194" spans="1:5" x14ac:dyDescent="0.25">
      <c r="A194" s="264" t="s">
        <v>934</v>
      </c>
      <c r="B194" s="264" t="s">
        <v>121</v>
      </c>
      <c r="C194" s="265">
        <v>6033371</v>
      </c>
      <c r="D194" s="266" t="s">
        <v>1014</v>
      </c>
      <c r="E194" s="264">
        <v>48</v>
      </c>
    </row>
    <row r="195" spans="1:5" x14ac:dyDescent="0.25">
      <c r="A195" s="264" t="s">
        <v>934</v>
      </c>
      <c r="B195" s="264" t="s">
        <v>110</v>
      </c>
      <c r="C195" s="265">
        <v>6033333</v>
      </c>
      <c r="D195" s="266" t="s">
        <v>988</v>
      </c>
      <c r="E195" s="264">
        <v>42</v>
      </c>
    </row>
    <row r="196" spans="1:5" x14ac:dyDescent="0.25">
      <c r="A196" s="264" t="s">
        <v>934</v>
      </c>
      <c r="B196" s="264" t="s">
        <v>15</v>
      </c>
      <c r="C196" s="265">
        <v>6033334</v>
      </c>
      <c r="D196" s="266" t="s">
        <v>989</v>
      </c>
      <c r="E196" s="264">
        <v>30</v>
      </c>
    </row>
    <row r="197" spans="1:5" x14ac:dyDescent="0.25">
      <c r="A197" s="264" t="s">
        <v>934</v>
      </c>
      <c r="B197" s="264" t="s">
        <v>104</v>
      </c>
      <c r="C197" s="265">
        <v>6033335</v>
      </c>
      <c r="D197" s="266" t="s">
        <v>990</v>
      </c>
      <c r="E197" s="264">
        <v>30</v>
      </c>
    </row>
    <row r="198" spans="1:5" x14ac:dyDescent="0.25">
      <c r="A198" s="264" t="s">
        <v>934</v>
      </c>
      <c r="B198" s="264" t="s">
        <v>107</v>
      </c>
      <c r="C198" s="265">
        <v>6033336</v>
      </c>
      <c r="D198" s="266" t="s">
        <v>991</v>
      </c>
      <c r="E198" s="264">
        <v>40</v>
      </c>
    </row>
    <row r="199" spans="1:5" x14ac:dyDescent="0.25">
      <c r="A199" s="264" t="s">
        <v>934</v>
      </c>
      <c r="B199" s="264" t="s">
        <v>83</v>
      </c>
      <c r="C199" s="265">
        <v>6033337</v>
      </c>
      <c r="D199" s="266" t="s">
        <v>992</v>
      </c>
      <c r="E199" s="264">
        <v>48</v>
      </c>
    </row>
    <row r="200" spans="1:5" x14ac:dyDescent="0.25">
      <c r="A200" s="264" t="s">
        <v>934</v>
      </c>
      <c r="B200" s="264" t="s">
        <v>87</v>
      </c>
      <c r="C200" s="265">
        <v>6033344</v>
      </c>
      <c r="D200" s="266" t="s">
        <v>1015</v>
      </c>
      <c r="E200" s="264">
        <v>20</v>
      </c>
    </row>
    <row r="201" spans="1:5" x14ac:dyDescent="0.25">
      <c r="A201" s="264" t="s">
        <v>934</v>
      </c>
      <c r="B201" s="264" t="s">
        <v>123</v>
      </c>
      <c r="C201" s="265">
        <v>6033346</v>
      </c>
      <c r="D201" s="266" t="s">
        <v>1050</v>
      </c>
      <c r="E201" s="264">
        <v>24</v>
      </c>
    </row>
    <row r="202" spans="1:5" x14ac:dyDescent="0.25">
      <c r="A202" s="264" t="s">
        <v>934</v>
      </c>
      <c r="B202" s="264" t="s">
        <v>1051</v>
      </c>
      <c r="C202" s="265">
        <v>6028013</v>
      </c>
      <c r="D202" s="266" t="s">
        <v>1052</v>
      </c>
      <c r="E202" s="264">
        <v>48</v>
      </c>
    </row>
    <row r="203" spans="1:5" x14ac:dyDescent="0.25">
      <c r="A203" s="264" t="s">
        <v>934</v>
      </c>
      <c r="B203" s="264" t="s">
        <v>115</v>
      </c>
      <c r="C203" s="265">
        <v>6033354</v>
      </c>
      <c r="D203" s="266" t="s">
        <v>995</v>
      </c>
      <c r="E203" s="264">
        <v>48</v>
      </c>
    </row>
    <row r="204" spans="1:5" x14ac:dyDescent="0.25">
      <c r="A204" s="264" t="s">
        <v>934</v>
      </c>
      <c r="B204" s="264" t="s">
        <v>113</v>
      </c>
      <c r="C204" s="265">
        <v>6033358</v>
      </c>
      <c r="D204" s="266" t="s">
        <v>996</v>
      </c>
      <c r="E204" s="264">
        <v>72</v>
      </c>
    </row>
    <row r="205" spans="1:5" x14ac:dyDescent="0.25">
      <c r="A205" s="264" t="s">
        <v>934</v>
      </c>
      <c r="B205" s="264" t="s">
        <v>114</v>
      </c>
      <c r="C205" s="265">
        <v>6033360</v>
      </c>
      <c r="D205" s="266" t="s">
        <v>997</v>
      </c>
      <c r="E205" s="264">
        <v>30</v>
      </c>
    </row>
    <row r="206" spans="1:5" x14ac:dyDescent="0.25">
      <c r="A206" s="264" t="s">
        <v>934</v>
      </c>
      <c r="B206" s="264" t="s">
        <v>84</v>
      </c>
      <c r="C206" s="265">
        <v>6033363</v>
      </c>
      <c r="D206" s="266" t="s">
        <v>998</v>
      </c>
      <c r="E206" s="264">
        <v>120</v>
      </c>
    </row>
    <row r="207" spans="1:5" x14ac:dyDescent="0.25">
      <c r="A207" s="264" t="s">
        <v>934</v>
      </c>
      <c r="B207" s="264" t="s">
        <v>17</v>
      </c>
      <c r="C207" s="265">
        <v>6033366</v>
      </c>
      <c r="D207" s="266" t="s">
        <v>999</v>
      </c>
      <c r="E207" s="264">
        <v>21</v>
      </c>
    </row>
    <row r="208" spans="1:5" x14ac:dyDescent="0.25">
      <c r="A208" s="264" t="s">
        <v>934</v>
      </c>
      <c r="B208" s="264" t="s">
        <v>108</v>
      </c>
      <c r="C208" s="265">
        <v>6033385</v>
      </c>
      <c r="D208" s="266" t="s">
        <v>1041</v>
      </c>
      <c r="E208" s="264">
        <v>30</v>
      </c>
    </row>
    <row r="209" spans="1:5" x14ac:dyDescent="0.25">
      <c r="A209" s="264" t="s">
        <v>934</v>
      </c>
      <c r="B209" s="264" t="s">
        <v>109</v>
      </c>
      <c r="C209" s="265">
        <v>6033386</v>
      </c>
      <c r="D209" s="266" t="s">
        <v>1044</v>
      </c>
      <c r="E209" s="264">
        <v>30</v>
      </c>
    </row>
    <row r="210" spans="1:5" x14ac:dyDescent="0.25">
      <c r="A210" s="264" t="s">
        <v>934</v>
      </c>
      <c r="B210" s="264" t="s">
        <v>81</v>
      </c>
      <c r="C210" s="265">
        <v>6033390</v>
      </c>
      <c r="D210" s="266" t="s">
        <v>1008</v>
      </c>
      <c r="E210" s="264">
        <v>42</v>
      </c>
    </row>
    <row r="211" spans="1:5" x14ac:dyDescent="0.25">
      <c r="A211" s="264" t="s">
        <v>934</v>
      </c>
      <c r="B211" s="264" t="s">
        <v>82</v>
      </c>
      <c r="C211" s="265">
        <v>6033394</v>
      </c>
      <c r="D211" s="266" t="s">
        <v>1000</v>
      </c>
      <c r="E211" s="264">
        <v>48</v>
      </c>
    </row>
    <row r="212" spans="1:5" x14ac:dyDescent="0.25">
      <c r="A212" s="264" t="s">
        <v>934</v>
      </c>
      <c r="B212" s="264" t="s">
        <v>103</v>
      </c>
      <c r="C212" s="265">
        <v>6033397</v>
      </c>
      <c r="D212" s="266" t="s">
        <v>1009</v>
      </c>
      <c r="E212" s="264">
        <v>30</v>
      </c>
    </row>
    <row r="213" spans="1:5" x14ac:dyDescent="0.25">
      <c r="A213" s="264" t="s">
        <v>934</v>
      </c>
      <c r="B213" s="264" t="s">
        <v>118</v>
      </c>
      <c r="C213" s="265">
        <v>6033398</v>
      </c>
      <c r="D213" s="266" t="s">
        <v>1010</v>
      </c>
      <c r="E213" s="264">
        <v>48</v>
      </c>
    </row>
    <row r="214" spans="1:5" x14ac:dyDescent="0.25">
      <c r="A214" s="264" t="s">
        <v>934</v>
      </c>
      <c r="B214" s="264" t="s">
        <v>116</v>
      </c>
      <c r="C214" s="265">
        <v>6033400</v>
      </c>
      <c r="D214" s="266" t="s">
        <v>1011</v>
      </c>
      <c r="E214" s="264">
        <v>48</v>
      </c>
    </row>
    <row r="215" spans="1:5" x14ac:dyDescent="0.25">
      <c r="A215" s="264" t="s">
        <v>934</v>
      </c>
      <c r="B215" s="264" t="s">
        <v>86</v>
      </c>
      <c r="C215" s="265">
        <v>6033406</v>
      </c>
      <c r="D215" s="266" t="s">
        <v>1025</v>
      </c>
      <c r="E215" s="264">
        <v>48</v>
      </c>
    </row>
    <row r="216" spans="1:5" x14ac:dyDescent="0.25">
      <c r="A216" s="264" t="s">
        <v>934</v>
      </c>
      <c r="B216" s="264" t="s">
        <v>88</v>
      </c>
      <c r="C216" s="265">
        <v>6033408</v>
      </c>
      <c r="D216" s="266" t="s">
        <v>1016</v>
      </c>
      <c r="E216" s="264">
        <v>48</v>
      </c>
    </row>
    <row r="217" spans="1:5" x14ac:dyDescent="0.25">
      <c r="A217" s="264" t="s">
        <v>934</v>
      </c>
      <c r="B217" s="264" t="s">
        <v>89</v>
      </c>
      <c r="C217" s="265">
        <v>6033409</v>
      </c>
      <c r="D217" s="266" t="s">
        <v>1017</v>
      </c>
      <c r="E217" s="264">
        <v>48</v>
      </c>
    </row>
    <row r="218" spans="1:5" x14ac:dyDescent="0.25">
      <c r="A218" s="264" t="s">
        <v>934</v>
      </c>
      <c r="B218" s="264" t="s">
        <v>76</v>
      </c>
      <c r="C218" s="265">
        <v>6033415</v>
      </c>
      <c r="D218" s="266" t="s">
        <v>1030</v>
      </c>
      <c r="E218" s="264">
        <v>78</v>
      </c>
    </row>
    <row r="219" spans="1:5" x14ac:dyDescent="0.25">
      <c r="A219" s="264" t="s">
        <v>934</v>
      </c>
      <c r="B219" s="264" t="s">
        <v>75</v>
      </c>
      <c r="C219" s="265">
        <v>6033420</v>
      </c>
      <c r="D219" s="266" t="s">
        <v>1031</v>
      </c>
      <c r="E219" s="264">
        <v>60</v>
      </c>
    </row>
    <row r="220" spans="1:5" x14ac:dyDescent="0.25">
      <c r="A220" s="264" t="s">
        <v>934</v>
      </c>
      <c r="B220" s="264" t="s">
        <v>1053</v>
      </c>
      <c r="C220" s="265">
        <v>6048459</v>
      </c>
      <c r="D220" s="266" t="s">
        <v>1026</v>
      </c>
      <c r="E220" s="264">
        <v>60</v>
      </c>
    </row>
    <row r="221" spans="1:5" x14ac:dyDescent="0.25">
      <c r="A221" s="264" t="s">
        <v>934</v>
      </c>
      <c r="B221" s="264" t="s">
        <v>1054</v>
      </c>
      <c r="C221" s="265">
        <v>6048462</v>
      </c>
      <c r="D221" s="266" t="s">
        <v>1027</v>
      </c>
      <c r="E221" s="264">
        <v>30</v>
      </c>
    </row>
    <row r="222" spans="1:5" x14ac:dyDescent="0.25">
      <c r="A222" s="264" t="s">
        <v>934</v>
      </c>
      <c r="B222" s="264" t="s">
        <v>1055</v>
      </c>
      <c r="C222" s="265">
        <v>6049898</v>
      </c>
      <c r="D222" s="266" t="s">
        <v>1032</v>
      </c>
      <c r="E222" s="264">
        <v>120</v>
      </c>
    </row>
    <row r="223" spans="1:5" x14ac:dyDescent="0.25">
      <c r="A223" s="264" t="s">
        <v>934</v>
      </c>
      <c r="B223" s="264" t="s">
        <v>124</v>
      </c>
      <c r="C223" s="265">
        <v>6052695</v>
      </c>
      <c r="D223" s="266" t="s">
        <v>1056</v>
      </c>
      <c r="E223" s="264">
        <v>24</v>
      </c>
    </row>
    <row r="224" spans="1:5" x14ac:dyDescent="0.25">
      <c r="A224" s="264" t="s">
        <v>934</v>
      </c>
      <c r="B224" s="264" t="s">
        <v>748</v>
      </c>
      <c r="C224" s="265">
        <v>6069388</v>
      </c>
      <c r="D224" s="266" t="s">
        <v>1037</v>
      </c>
      <c r="E224" s="264">
        <v>14</v>
      </c>
    </row>
    <row r="225" spans="1:5" x14ac:dyDescent="0.25">
      <c r="A225" s="264" t="s">
        <v>934</v>
      </c>
      <c r="B225" s="264" t="s">
        <v>517</v>
      </c>
      <c r="C225" s="265">
        <v>6033245</v>
      </c>
      <c r="D225" s="266" t="s">
        <v>1057</v>
      </c>
      <c r="E225" s="264">
        <v>120</v>
      </c>
    </row>
    <row r="226" spans="1:5" x14ac:dyDescent="0.25">
      <c r="A226" s="264" t="s">
        <v>934</v>
      </c>
      <c r="B226" s="264" t="s">
        <v>1058</v>
      </c>
      <c r="C226" s="265">
        <v>6098241</v>
      </c>
      <c r="D226" s="266" t="s">
        <v>1059</v>
      </c>
      <c r="E226" s="264">
        <v>24</v>
      </c>
    </row>
    <row r="227" spans="1:5" x14ac:dyDescent="0.25">
      <c r="A227" s="264" t="s">
        <v>934</v>
      </c>
      <c r="B227" s="264" t="s">
        <v>670</v>
      </c>
      <c r="C227" s="265">
        <v>6050734</v>
      </c>
      <c r="D227" s="266" t="s">
        <v>1060</v>
      </c>
      <c r="E227" s="264">
        <v>14</v>
      </c>
    </row>
    <row r="228" spans="1:5" x14ac:dyDescent="0.25">
      <c r="A228" s="264" t="s">
        <v>934</v>
      </c>
      <c r="B228" s="264" t="s">
        <v>515</v>
      </c>
      <c r="C228" s="265">
        <v>6033285</v>
      </c>
      <c r="D228" s="266" t="s">
        <v>1061</v>
      </c>
      <c r="E228" s="264">
        <v>120</v>
      </c>
    </row>
    <row r="229" spans="1:5" x14ac:dyDescent="0.25">
      <c r="A229" s="264" t="s">
        <v>934</v>
      </c>
      <c r="B229" s="264" t="s">
        <v>928</v>
      </c>
      <c r="C229" s="265">
        <v>6033623</v>
      </c>
      <c r="D229" s="266" t="s">
        <v>1062</v>
      </c>
      <c r="E229" s="264">
        <v>0</v>
      </c>
    </row>
    <row r="230" spans="1:5" x14ac:dyDescent="0.25">
      <c r="A230" s="264" t="s">
        <v>1063</v>
      </c>
      <c r="B230" s="264" t="s">
        <v>928</v>
      </c>
      <c r="C230" s="265">
        <v>6033623</v>
      </c>
      <c r="D230" s="266" t="s">
        <v>1062</v>
      </c>
      <c r="E230" s="264">
        <v>0</v>
      </c>
    </row>
    <row r="231" spans="1:5" x14ac:dyDescent="0.25">
      <c r="A231" s="264" t="s">
        <v>1063</v>
      </c>
      <c r="B231" s="264" t="s">
        <v>670</v>
      </c>
      <c r="C231" s="265">
        <v>6050734</v>
      </c>
      <c r="D231" s="266" t="s">
        <v>1060</v>
      </c>
      <c r="E231" s="264">
        <v>14</v>
      </c>
    </row>
    <row r="232" spans="1:5" x14ac:dyDescent="0.25">
      <c r="A232" s="264" t="s">
        <v>1063</v>
      </c>
      <c r="B232" s="264" t="s">
        <v>515</v>
      </c>
      <c r="C232" s="265">
        <v>6033285</v>
      </c>
      <c r="D232" s="266" t="s">
        <v>1061</v>
      </c>
      <c r="E232" s="264">
        <v>120</v>
      </c>
    </row>
    <row r="233" spans="1:5" x14ac:dyDescent="0.25">
      <c r="A233" s="264" t="s">
        <v>1063</v>
      </c>
      <c r="B233" s="264" t="s">
        <v>1058</v>
      </c>
      <c r="C233" s="265">
        <v>6098241</v>
      </c>
      <c r="D233" s="266" t="s">
        <v>1059</v>
      </c>
      <c r="E233" s="264">
        <v>24</v>
      </c>
    </row>
    <row r="234" spans="1:5" x14ac:dyDescent="0.25">
      <c r="A234" s="264" t="s">
        <v>1063</v>
      </c>
      <c r="B234" s="264" t="s">
        <v>2</v>
      </c>
      <c r="C234" s="265">
        <v>6046926</v>
      </c>
      <c r="D234" s="266" t="s">
        <v>1039</v>
      </c>
      <c r="E234" s="264">
        <v>60</v>
      </c>
    </row>
    <row r="235" spans="1:5" x14ac:dyDescent="0.25">
      <c r="A235" s="264" t="s">
        <v>1063</v>
      </c>
      <c r="B235" s="264" t="s">
        <v>511</v>
      </c>
      <c r="C235" s="265">
        <v>6046927</v>
      </c>
      <c r="D235" s="266" t="s">
        <v>1040</v>
      </c>
      <c r="E235" s="264">
        <v>30</v>
      </c>
    </row>
    <row r="236" spans="1:5" x14ac:dyDescent="0.25">
      <c r="A236" s="264" t="s">
        <v>1063</v>
      </c>
      <c r="B236" s="264" t="s">
        <v>510</v>
      </c>
      <c r="C236" s="265">
        <v>6046928</v>
      </c>
      <c r="D236" s="266" t="s">
        <v>1041</v>
      </c>
      <c r="E236" s="264">
        <v>30</v>
      </c>
    </row>
    <row r="237" spans="1:5" x14ac:dyDescent="0.25">
      <c r="A237" s="264" t="s">
        <v>1063</v>
      </c>
      <c r="B237" s="264" t="s">
        <v>512</v>
      </c>
      <c r="C237" s="265">
        <v>6046932</v>
      </c>
      <c r="D237" s="266" t="s">
        <v>1042</v>
      </c>
      <c r="E237" s="264">
        <v>60</v>
      </c>
    </row>
    <row r="238" spans="1:5" x14ac:dyDescent="0.25">
      <c r="A238" s="264" t="s">
        <v>1063</v>
      </c>
      <c r="B238" s="264" t="s">
        <v>513</v>
      </c>
      <c r="C238" s="265">
        <v>6046933</v>
      </c>
      <c r="D238" s="266" t="s">
        <v>1043</v>
      </c>
      <c r="E238" s="264">
        <v>30</v>
      </c>
    </row>
    <row r="239" spans="1:5" x14ac:dyDescent="0.25">
      <c r="A239" s="264" t="s">
        <v>1063</v>
      </c>
      <c r="B239" s="264" t="s">
        <v>505</v>
      </c>
      <c r="C239" s="265">
        <v>6046934</v>
      </c>
      <c r="D239" s="266" t="s">
        <v>1044</v>
      </c>
      <c r="E239" s="264">
        <v>30</v>
      </c>
    </row>
    <row r="240" spans="1:5" x14ac:dyDescent="0.25">
      <c r="A240" s="264" t="s">
        <v>1063</v>
      </c>
      <c r="B240" s="264" t="s">
        <v>911</v>
      </c>
      <c r="C240" s="265">
        <v>6082816</v>
      </c>
      <c r="D240" s="266" t="s">
        <v>1038</v>
      </c>
      <c r="E240" s="264">
        <v>35</v>
      </c>
    </row>
    <row r="241" spans="1:5" x14ac:dyDescent="0.25">
      <c r="A241" s="264" t="s">
        <v>1063</v>
      </c>
      <c r="B241" s="264" t="s">
        <v>748</v>
      </c>
      <c r="C241" s="265">
        <v>6069388</v>
      </c>
      <c r="D241" s="266" t="s">
        <v>1037</v>
      </c>
      <c r="E241" s="264">
        <v>14</v>
      </c>
    </row>
    <row r="242" spans="1:5" x14ac:dyDescent="0.25">
      <c r="A242" s="264" t="s">
        <v>1063</v>
      </c>
      <c r="B242" s="264" t="s">
        <v>1035</v>
      </c>
      <c r="C242" s="265">
        <v>6070335</v>
      </c>
      <c r="D242" s="266" t="s">
        <v>1036</v>
      </c>
      <c r="E242" s="264">
        <v>120</v>
      </c>
    </row>
    <row r="243" spans="1:5" x14ac:dyDescent="0.25">
      <c r="A243" s="264" t="s">
        <v>1063</v>
      </c>
      <c r="B243" s="264" t="s">
        <v>666</v>
      </c>
      <c r="C243" s="265">
        <v>6070334</v>
      </c>
      <c r="D243" s="266" t="s">
        <v>1034</v>
      </c>
      <c r="E243" s="264">
        <v>72</v>
      </c>
    </row>
    <row r="244" spans="1:5" x14ac:dyDescent="0.25">
      <c r="A244" s="264" t="s">
        <v>1063</v>
      </c>
      <c r="B244" s="264" t="s">
        <v>59</v>
      </c>
      <c r="C244" s="265">
        <v>6050735</v>
      </c>
      <c r="D244" s="266" t="s">
        <v>1033</v>
      </c>
      <c r="E244" s="264">
        <v>77</v>
      </c>
    </row>
    <row r="245" spans="1:5" x14ac:dyDescent="0.25">
      <c r="A245" s="264" t="s">
        <v>1063</v>
      </c>
      <c r="B245" s="264" t="s">
        <v>518</v>
      </c>
      <c r="C245" s="265">
        <v>6049898</v>
      </c>
      <c r="D245" s="266" t="s">
        <v>1032</v>
      </c>
      <c r="E245" s="264">
        <v>120</v>
      </c>
    </row>
    <row r="246" spans="1:5" x14ac:dyDescent="0.25">
      <c r="A246" s="264" t="s">
        <v>1063</v>
      </c>
      <c r="B246" s="264" t="s">
        <v>583</v>
      </c>
      <c r="C246" s="265">
        <v>6033344</v>
      </c>
      <c r="D246" s="266" t="s">
        <v>1015</v>
      </c>
      <c r="E246" s="264">
        <v>20</v>
      </c>
    </row>
    <row r="247" spans="1:5" x14ac:dyDescent="0.25">
      <c r="A247" s="264" t="s">
        <v>1063</v>
      </c>
      <c r="B247" s="264" t="s">
        <v>582</v>
      </c>
      <c r="C247" s="265">
        <v>6033408</v>
      </c>
      <c r="D247" s="266" t="s">
        <v>1016</v>
      </c>
      <c r="E247" s="264">
        <v>48</v>
      </c>
    </row>
    <row r="248" spans="1:5" x14ac:dyDescent="0.25">
      <c r="A248" s="264" t="s">
        <v>1063</v>
      </c>
      <c r="B248" s="264" t="s">
        <v>585</v>
      </c>
      <c r="C248" s="265">
        <v>6033409</v>
      </c>
      <c r="D248" s="266" t="s">
        <v>1017</v>
      </c>
      <c r="E248" s="264">
        <v>48</v>
      </c>
    </row>
    <row r="249" spans="1:5" x14ac:dyDescent="0.25">
      <c r="A249" s="264" t="s">
        <v>1063</v>
      </c>
      <c r="B249" s="264" t="s">
        <v>751</v>
      </c>
      <c r="C249" s="265">
        <v>6033330</v>
      </c>
      <c r="D249" s="266" t="s">
        <v>1029</v>
      </c>
      <c r="E249" s="264">
        <v>77</v>
      </c>
    </row>
    <row r="250" spans="1:5" x14ac:dyDescent="0.25">
      <c r="A250" s="264" t="s">
        <v>1063</v>
      </c>
      <c r="B250" s="264" t="s">
        <v>528</v>
      </c>
      <c r="C250" s="265">
        <v>6033415</v>
      </c>
      <c r="D250" s="266" t="s">
        <v>1030</v>
      </c>
      <c r="E250" s="264">
        <v>78</v>
      </c>
    </row>
    <row r="251" spans="1:5" x14ac:dyDescent="0.25">
      <c r="A251" s="264" t="s">
        <v>1063</v>
      </c>
      <c r="B251" s="264" t="s">
        <v>531</v>
      </c>
      <c r="C251" s="265">
        <v>6033420</v>
      </c>
      <c r="D251" s="266" t="s">
        <v>1031</v>
      </c>
      <c r="E251" s="264">
        <v>60</v>
      </c>
    </row>
    <row r="252" spans="1:5" x14ac:dyDescent="0.25">
      <c r="A252" s="264" t="s">
        <v>1063</v>
      </c>
      <c r="B252" s="264" t="s">
        <v>612</v>
      </c>
      <c r="C252" s="265">
        <v>6048365</v>
      </c>
      <c r="D252" s="266" t="s">
        <v>1018</v>
      </c>
      <c r="E252" s="264">
        <v>24</v>
      </c>
    </row>
    <row r="253" spans="1:5" x14ac:dyDescent="0.25">
      <c r="A253" s="264" t="s">
        <v>1063</v>
      </c>
      <c r="B253" s="264" t="s">
        <v>609</v>
      </c>
      <c r="C253" s="265">
        <v>6048368</v>
      </c>
      <c r="D253" s="266" t="s">
        <v>1019</v>
      </c>
      <c r="E253" s="264">
        <v>40</v>
      </c>
    </row>
    <row r="254" spans="1:5" x14ac:dyDescent="0.25">
      <c r="A254" s="264" t="s">
        <v>1063</v>
      </c>
      <c r="B254" s="264" t="s">
        <v>827</v>
      </c>
      <c r="C254" s="265">
        <v>6048369</v>
      </c>
      <c r="D254" s="266" t="s">
        <v>1020</v>
      </c>
      <c r="E254" s="264">
        <v>8</v>
      </c>
    </row>
    <row r="255" spans="1:5" x14ac:dyDescent="0.25">
      <c r="A255" s="264" t="s">
        <v>1063</v>
      </c>
      <c r="B255" s="264" t="s">
        <v>599</v>
      </c>
      <c r="C255" s="265">
        <v>6049614</v>
      </c>
      <c r="D255" s="266" t="s">
        <v>1021</v>
      </c>
      <c r="E255" s="264">
        <v>40</v>
      </c>
    </row>
    <row r="256" spans="1:5" x14ac:dyDescent="0.25">
      <c r="A256" s="264" t="s">
        <v>1063</v>
      </c>
      <c r="B256" s="264" t="s">
        <v>600</v>
      </c>
      <c r="C256" s="265">
        <v>6049615</v>
      </c>
      <c r="D256" s="266" t="s">
        <v>1022</v>
      </c>
      <c r="E256" s="264">
        <v>12</v>
      </c>
    </row>
    <row r="257" spans="1:5" x14ac:dyDescent="0.25">
      <c r="A257" s="264" t="s">
        <v>1063</v>
      </c>
      <c r="B257" s="264" t="s">
        <v>602</v>
      </c>
      <c r="C257" s="265">
        <v>6054036</v>
      </c>
      <c r="D257" s="266" t="s">
        <v>1023</v>
      </c>
      <c r="E257" s="264">
        <v>40</v>
      </c>
    </row>
    <row r="258" spans="1:5" x14ac:dyDescent="0.25">
      <c r="A258" s="264" t="s">
        <v>1063</v>
      </c>
      <c r="B258" s="264" t="s">
        <v>604</v>
      </c>
      <c r="C258" s="265">
        <v>6054037</v>
      </c>
      <c r="D258" s="266" t="s">
        <v>1024</v>
      </c>
      <c r="E258" s="264">
        <v>12</v>
      </c>
    </row>
    <row r="259" spans="1:5" x14ac:dyDescent="0.25">
      <c r="A259" s="264" t="s">
        <v>1063</v>
      </c>
      <c r="B259" s="264" t="s">
        <v>494</v>
      </c>
      <c r="C259" s="265">
        <v>6033371</v>
      </c>
      <c r="D259" s="266" t="s">
        <v>1014</v>
      </c>
      <c r="E259" s="264">
        <v>77</v>
      </c>
    </row>
    <row r="260" spans="1:5" x14ac:dyDescent="0.25">
      <c r="A260" s="264" t="s">
        <v>1063</v>
      </c>
      <c r="B260" s="264" t="s">
        <v>577</v>
      </c>
      <c r="C260" s="265">
        <v>6033406</v>
      </c>
      <c r="D260" s="266" t="s">
        <v>1025</v>
      </c>
      <c r="E260" s="264">
        <v>48</v>
      </c>
    </row>
    <row r="261" spans="1:5" x14ac:dyDescent="0.25">
      <c r="A261" s="264" t="s">
        <v>1063</v>
      </c>
      <c r="B261" s="264" t="s">
        <v>739</v>
      </c>
      <c r="C261" s="265">
        <v>6048459</v>
      </c>
      <c r="D261" s="266" t="s">
        <v>1026</v>
      </c>
      <c r="E261" s="264">
        <v>60</v>
      </c>
    </row>
    <row r="262" spans="1:5" x14ac:dyDescent="0.25">
      <c r="A262" s="264" t="s">
        <v>1063</v>
      </c>
      <c r="B262" s="264" t="s">
        <v>741</v>
      </c>
      <c r="C262" s="265">
        <v>6048462</v>
      </c>
      <c r="D262" s="266" t="s">
        <v>1027</v>
      </c>
      <c r="E262" s="264">
        <v>30</v>
      </c>
    </row>
    <row r="263" spans="1:5" x14ac:dyDescent="0.25">
      <c r="A263" s="264" t="s">
        <v>1063</v>
      </c>
      <c r="B263" s="264" t="s">
        <v>57</v>
      </c>
      <c r="C263" s="265">
        <v>6050252</v>
      </c>
      <c r="D263" s="266" t="s">
        <v>1028</v>
      </c>
      <c r="E263" s="264">
        <v>8</v>
      </c>
    </row>
    <row r="264" spans="1:5" x14ac:dyDescent="0.25">
      <c r="A264" s="264" t="s">
        <v>1063</v>
      </c>
      <c r="B264" s="264" t="s">
        <v>85</v>
      </c>
      <c r="C264" s="265">
        <v>6033244</v>
      </c>
      <c r="D264" s="266" t="s">
        <v>1013</v>
      </c>
      <c r="E264" s="264">
        <v>120</v>
      </c>
    </row>
    <row r="265" spans="1:5" x14ac:dyDescent="0.25">
      <c r="A265" s="264" t="s">
        <v>1063</v>
      </c>
      <c r="B265" s="264" t="s">
        <v>495</v>
      </c>
      <c r="C265" s="265">
        <v>6033372</v>
      </c>
      <c r="D265" s="266" t="s">
        <v>1012</v>
      </c>
      <c r="E265" s="264">
        <v>77</v>
      </c>
    </row>
    <row r="266" spans="1:5" x14ac:dyDescent="0.25">
      <c r="A266" s="264" t="s">
        <v>1063</v>
      </c>
      <c r="B266" s="264" t="s">
        <v>556</v>
      </c>
      <c r="C266" s="265">
        <v>6033390</v>
      </c>
      <c r="D266" s="266" t="s">
        <v>1008</v>
      </c>
      <c r="E266" s="264">
        <v>42</v>
      </c>
    </row>
    <row r="267" spans="1:5" x14ac:dyDescent="0.25">
      <c r="A267" s="264" t="s">
        <v>1063</v>
      </c>
      <c r="B267" s="264" t="s">
        <v>639</v>
      </c>
      <c r="C267" s="265">
        <v>6033397</v>
      </c>
      <c r="D267" s="266" t="s">
        <v>1009</v>
      </c>
      <c r="E267" s="264">
        <v>30</v>
      </c>
    </row>
    <row r="268" spans="1:5" x14ac:dyDescent="0.25">
      <c r="A268" s="264" t="s">
        <v>1063</v>
      </c>
      <c r="B268" s="264" t="s">
        <v>736</v>
      </c>
      <c r="C268" s="265">
        <v>6033398</v>
      </c>
      <c r="D268" s="266" t="s">
        <v>1010</v>
      </c>
      <c r="E268" s="264">
        <v>48</v>
      </c>
    </row>
    <row r="269" spans="1:5" x14ac:dyDescent="0.25">
      <c r="A269" s="264" t="s">
        <v>1063</v>
      </c>
      <c r="B269" s="264" t="s">
        <v>731</v>
      </c>
      <c r="C269" s="265">
        <v>6033400</v>
      </c>
      <c r="D269" s="266" t="s">
        <v>1011</v>
      </c>
      <c r="E269" s="264">
        <v>48</v>
      </c>
    </row>
    <row r="270" spans="1:5" x14ac:dyDescent="0.25">
      <c r="A270" s="264" t="s">
        <v>1063</v>
      </c>
      <c r="B270" s="264" t="s">
        <v>72</v>
      </c>
      <c r="C270" s="265">
        <v>6033224</v>
      </c>
      <c r="D270" s="266" t="s">
        <v>935</v>
      </c>
      <c r="E270" s="264">
        <v>25</v>
      </c>
    </row>
    <row r="271" spans="1:5" x14ac:dyDescent="0.25">
      <c r="A271" s="264" t="s">
        <v>1063</v>
      </c>
      <c r="B271" s="264" t="s">
        <v>526</v>
      </c>
      <c r="C271" s="265">
        <v>6033225</v>
      </c>
      <c r="D271" s="266" t="s">
        <v>936</v>
      </c>
      <c r="E271" s="264">
        <v>91</v>
      </c>
    </row>
    <row r="272" spans="1:5" x14ac:dyDescent="0.25">
      <c r="A272" s="264" t="s">
        <v>1063</v>
      </c>
      <c r="B272" s="264" t="s">
        <v>527</v>
      </c>
      <c r="C272" s="265">
        <v>6033226</v>
      </c>
      <c r="D272" s="266" t="s">
        <v>937</v>
      </c>
      <c r="E272" s="264">
        <v>120</v>
      </c>
    </row>
    <row r="273" spans="1:5" x14ac:dyDescent="0.25">
      <c r="A273" s="264" t="s">
        <v>1063</v>
      </c>
      <c r="B273" s="264" t="s">
        <v>0</v>
      </c>
      <c r="C273" s="265">
        <v>6033231</v>
      </c>
      <c r="D273" s="266" t="s">
        <v>938</v>
      </c>
      <c r="E273" s="264">
        <v>54</v>
      </c>
    </row>
    <row r="274" spans="1:5" x14ac:dyDescent="0.25">
      <c r="A274" s="264" t="s">
        <v>1063</v>
      </c>
      <c r="B274" s="264" t="s">
        <v>1</v>
      </c>
      <c r="C274" s="265">
        <v>6033232</v>
      </c>
      <c r="D274" s="266" t="s">
        <v>939</v>
      </c>
      <c r="E274" s="264">
        <v>21</v>
      </c>
    </row>
    <row r="275" spans="1:5" x14ac:dyDescent="0.25">
      <c r="A275" s="264" t="s">
        <v>1063</v>
      </c>
      <c r="B275" s="264" t="s">
        <v>43</v>
      </c>
      <c r="C275" s="265">
        <v>6033235</v>
      </c>
      <c r="D275" s="266" t="s">
        <v>940</v>
      </c>
      <c r="E275" s="264">
        <v>48</v>
      </c>
    </row>
    <row r="276" spans="1:5" x14ac:dyDescent="0.25">
      <c r="A276" s="264" t="s">
        <v>1063</v>
      </c>
      <c r="B276" s="264" t="s">
        <v>3</v>
      </c>
      <c r="C276" s="265">
        <v>6033237</v>
      </c>
      <c r="D276" s="266" t="s">
        <v>941</v>
      </c>
      <c r="E276" s="264">
        <v>40</v>
      </c>
    </row>
    <row r="277" spans="1:5" x14ac:dyDescent="0.25">
      <c r="A277" s="264" t="s">
        <v>1063</v>
      </c>
      <c r="B277" s="264" t="s">
        <v>20</v>
      </c>
      <c r="C277" s="265">
        <v>6033239</v>
      </c>
      <c r="D277" s="266" t="s">
        <v>942</v>
      </c>
      <c r="E277" s="264">
        <v>24</v>
      </c>
    </row>
    <row r="278" spans="1:5" x14ac:dyDescent="0.25">
      <c r="A278" s="264" t="s">
        <v>1063</v>
      </c>
      <c r="B278" s="264" t="s">
        <v>4</v>
      </c>
      <c r="C278" s="265">
        <v>6033240</v>
      </c>
      <c r="D278" s="266" t="s">
        <v>943</v>
      </c>
      <c r="E278" s="264">
        <v>48</v>
      </c>
    </row>
    <row r="279" spans="1:5" x14ac:dyDescent="0.25">
      <c r="A279" s="264" t="s">
        <v>1063</v>
      </c>
      <c r="B279" s="264" t="s">
        <v>732</v>
      </c>
      <c r="C279" s="265">
        <v>6033241</v>
      </c>
      <c r="D279" s="266" t="s">
        <v>944</v>
      </c>
      <c r="E279" s="264">
        <v>48</v>
      </c>
    </row>
    <row r="280" spans="1:5" x14ac:dyDescent="0.25">
      <c r="A280" s="264" t="s">
        <v>1063</v>
      </c>
      <c r="B280" s="264" t="s">
        <v>21</v>
      </c>
      <c r="C280" s="265">
        <v>6033243</v>
      </c>
      <c r="D280" s="266" t="s">
        <v>945</v>
      </c>
      <c r="E280" s="264">
        <v>6</v>
      </c>
    </row>
    <row r="281" spans="1:5" x14ac:dyDescent="0.25">
      <c r="A281" s="264" t="s">
        <v>1063</v>
      </c>
      <c r="B281" s="264" t="s">
        <v>710</v>
      </c>
      <c r="C281" s="265">
        <v>6033247</v>
      </c>
      <c r="D281" s="266" t="s">
        <v>946</v>
      </c>
      <c r="E281" s="264">
        <v>72</v>
      </c>
    </row>
    <row r="282" spans="1:5" x14ac:dyDescent="0.25">
      <c r="A282" s="264" t="s">
        <v>1063</v>
      </c>
      <c r="B282" s="264" t="s">
        <v>711</v>
      </c>
      <c r="C282" s="265">
        <v>6033248</v>
      </c>
      <c r="D282" s="266" t="s">
        <v>947</v>
      </c>
      <c r="E282" s="264">
        <v>24</v>
      </c>
    </row>
    <row r="283" spans="1:5" x14ac:dyDescent="0.25">
      <c r="A283" s="264" t="s">
        <v>1063</v>
      </c>
      <c r="B283" s="264" t="s">
        <v>6</v>
      </c>
      <c r="C283" s="265">
        <v>6033254</v>
      </c>
      <c r="D283" s="266" t="s">
        <v>948</v>
      </c>
      <c r="E283" s="264">
        <v>78</v>
      </c>
    </row>
    <row r="284" spans="1:5" x14ac:dyDescent="0.25">
      <c r="A284" s="264" t="s">
        <v>1063</v>
      </c>
      <c r="B284" s="264" t="s">
        <v>111</v>
      </c>
      <c r="C284" s="265">
        <v>6033255</v>
      </c>
      <c r="D284" s="266" t="s">
        <v>949</v>
      </c>
      <c r="E284" s="264">
        <v>22</v>
      </c>
    </row>
    <row r="285" spans="1:5" x14ac:dyDescent="0.25">
      <c r="A285" s="264" t="s">
        <v>1063</v>
      </c>
      <c r="B285" s="264" t="s">
        <v>686</v>
      </c>
      <c r="C285" s="265">
        <v>6033258</v>
      </c>
      <c r="D285" s="266" t="s">
        <v>950</v>
      </c>
      <c r="E285" s="264">
        <v>30</v>
      </c>
    </row>
    <row r="286" spans="1:5" x14ac:dyDescent="0.25">
      <c r="A286" s="264" t="s">
        <v>1063</v>
      </c>
      <c r="B286" s="264" t="s">
        <v>618</v>
      </c>
      <c r="C286" s="265">
        <v>6033260</v>
      </c>
      <c r="D286" s="266" t="s">
        <v>951</v>
      </c>
      <c r="E286" s="264">
        <v>24</v>
      </c>
    </row>
    <row r="287" spans="1:5" x14ac:dyDescent="0.25">
      <c r="A287" s="264" t="s">
        <v>1063</v>
      </c>
      <c r="B287" s="264" t="s">
        <v>619</v>
      </c>
      <c r="C287" s="265">
        <v>6033261</v>
      </c>
      <c r="D287" s="266" t="s">
        <v>952</v>
      </c>
      <c r="E287" s="264">
        <v>24</v>
      </c>
    </row>
    <row r="288" spans="1:5" x14ac:dyDescent="0.25">
      <c r="A288" s="264" t="s">
        <v>1063</v>
      </c>
      <c r="B288" s="264" t="s">
        <v>92</v>
      </c>
      <c r="C288" s="265">
        <v>6033263</v>
      </c>
      <c r="D288" s="266" t="s">
        <v>953</v>
      </c>
      <c r="E288" s="264">
        <v>24</v>
      </c>
    </row>
    <row r="289" spans="1:5" x14ac:dyDescent="0.25">
      <c r="A289" s="264" t="s">
        <v>1063</v>
      </c>
      <c r="B289" s="264" t="s">
        <v>8</v>
      </c>
      <c r="C289" s="265">
        <v>6033265</v>
      </c>
      <c r="D289" s="266" t="s">
        <v>954</v>
      </c>
      <c r="E289" s="264">
        <v>78</v>
      </c>
    </row>
    <row r="290" spans="1:5" x14ac:dyDescent="0.25">
      <c r="A290" s="264" t="s">
        <v>1063</v>
      </c>
      <c r="B290" s="264" t="s">
        <v>9</v>
      </c>
      <c r="C290" s="265">
        <v>6033266</v>
      </c>
      <c r="D290" s="266" t="s">
        <v>955</v>
      </c>
      <c r="E290" s="264">
        <v>48</v>
      </c>
    </row>
    <row r="291" spans="1:5" x14ac:dyDescent="0.25">
      <c r="A291" s="264" t="s">
        <v>1063</v>
      </c>
      <c r="B291" s="264" t="s">
        <v>654</v>
      </c>
      <c r="C291" s="265">
        <v>6033271</v>
      </c>
      <c r="D291" s="266" t="s">
        <v>956</v>
      </c>
      <c r="E291" s="264">
        <v>120</v>
      </c>
    </row>
    <row r="292" spans="1:5" x14ac:dyDescent="0.25">
      <c r="A292" s="264" t="s">
        <v>1063</v>
      </c>
      <c r="B292" s="264" t="s">
        <v>645</v>
      </c>
      <c r="C292" s="265">
        <v>6033276</v>
      </c>
      <c r="D292" s="266" t="s">
        <v>957</v>
      </c>
      <c r="E292" s="264">
        <v>72</v>
      </c>
    </row>
    <row r="293" spans="1:5" x14ac:dyDescent="0.25">
      <c r="A293" s="264" t="s">
        <v>1063</v>
      </c>
      <c r="B293" s="264" t="s">
        <v>650</v>
      </c>
      <c r="C293" s="265">
        <v>6033277</v>
      </c>
      <c r="D293" s="266" t="s">
        <v>958</v>
      </c>
      <c r="E293" s="264">
        <v>72</v>
      </c>
    </row>
    <row r="294" spans="1:5" x14ac:dyDescent="0.25">
      <c r="A294" s="264" t="s">
        <v>1063</v>
      </c>
      <c r="B294" s="264" t="s">
        <v>641</v>
      </c>
      <c r="C294" s="265">
        <v>6033278</v>
      </c>
      <c r="D294" s="266" t="s">
        <v>959</v>
      </c>
      <c r="E294" s="264">
        <v>56</v>
      </c>
    </row>
    <row r="295" spans="1:5" x14ac:dyDescent="0.25">
      <c r="A295" s="264" t="s">
        <v>1063</v>
      </c>
      <c r="B295" s="264" t="s">
        <v>101</v>
      </c>
      <c r="C295" s="265">
        <v>6033279</v>
      </c>
      <c r="D295" s="266" t="s">
        <v>960</v>
      </c>
      <c r="E295" s="264">
        <v>56</v>
      </c>
    </row>
    <row r="296" spans="1:5" x14ac:dyDescent="0.25">
      <c r="A296" s="264" t="s">
        <v>1063</v>
      </c>
      <c r="B296" s="264" t="s">
        <v>652</v>
      </c>
      <c r="C296" s="265">
        <v>6033281</v>
      </c>
      <c r="D296" s="266" t="s">
        <v>961</v>
      </c>
      <c r="E296" s="264">
        <v>20</v>
      </c>
    </row>
    <row r="297" spans="1:5" x14ac:dyDescent="0.25">
      <c r="A297" s="264" t="s">
        <v>1063</v>
      </c>
      <c r="B297" s="264" t="s">
        <v>586</v>
      </c>
      <c r="C297" s="265">
        <v>6033282</v>
      </c>
      <c r="D297" s="266" t="s">
        <v>962</v>
      </c>
      <c r="E297" s="264">
        <v>40</v>
      </c>
    </row>
    <row r="298" spans="1:5" x14ac:dyDescent="0.25">
      <c r="A298" s="264" t="s">
        <v>1063</v>
      </c>
      <c r="B298" s="264" t="s">
        <v>706</v>
      </c>
      <c r="C298" s="265">
        <v>6033283</v>
      </c>
      <c r="D298" s="266" t="s">
        <v>963</v>
      </c>
      <c r="E298" s="264">
        <v>56</v>
      </c>
    </row>
    <row r="299" spans="1:5" x14ac:dyDescent="0.25">
      <c r="A299" s="264" t="s">
        <v>1063</v>
      </c>
      <c r="B299" s="264" t="s">
        <v>709</v>
      </c>
      <c r="C299" s="265">
        <v>6033287</v>
      </c>
      <c r="D299" s="266" t="s">
        <v>964</v>
      </c>
      <c r="E299" s="264">
        <v>42</v>
      </c>
    </row>
    <row r="300" spans="1:5" x14ac:dyDescent="0.25">
      <c r="A300" s="264" t="s">
        <v>1063</v>
      </c>
      <c r="B300" s="264" t="s">
        <v>708</v>
      </c>
      <c r="C300" s="265">
        <v>6033288</v>
      </c>
      <c r="D300" s="266" t="s">
        <v>965</v>
      </c>
      <c r="E300" s="264">
        <v>25</v>
      </c>
    </row>
    <row r="301" spans="1:5" x14ac:dyDescent="0.25">
      <c r="A301" s="264" t="s">
        <v>1063</v>
      </c>
      <c r="B301" s="264" t="s">
        <v>10</v>
      </c>
      <c r="C301" s="265">
        <v>6033289</v>
      </c>
      <c r="D301" s="266" t="s">
        <v>966</v>
      </c>
      <c r="E301" s="264">
        <v>32</v>
      </c>
    </row>
    <row r="302" spans="1:5" x14ac:dyDescent="0.25">
      <c r="A302" s="264" t="s">
        <v>1063</v>
      </c>
      <c r="B302" s="264" t="s">
        <v>11</v>
      </c>
      <c r="C302" s="265">
        <v>6033290</v>
      </c>
      <c r="D302" s="266" t="s">
        <v>967</v>
      </c>
      <c r="E302" s="264">
        <v>32</v>
      </c>
    </row>
    <row r="303" spans="1:5" x14ac:dyDescent="0.25">
      <c r="A303" s="264" t="s">
        <v>1063</v>
      </c>
      <c r="B303" s="264" t="s">
        <v>542</v>
      </c>
      <c r="C303" s="265">
        <v>6033292</v>
      </c>
      <c r="D303" s="266" t="s">
        <v>968</v>
      </c>
      <c r="E303" s="264">
        <v>40</v>
      </c>
    </row>
    <row r="304" spans="1:5" x14ac:dyDescent="0.25">
      <c r="A304" s="264" t="s">
        <v>1063</v>
      </c>
      <c r="B304" s="264" t="s">
        <v>597</v>
      </c>
      <c r="C304" s="265">
        <v>6033293</v>
      </c>
      <c r="D304" s="266" t="s">
        <v>969</v>
      </c>
      <c r="E304" s="264">
        <v>18</v>
      </c>
    </row>
    <row r="305" spans="1:5" x14ac:dyDescent="0.25">
      <c r="A305" s="264" t="s">
        <v>1063</v>
      </c>
      <c r="B305" s="264" t="s">
        <v>623</v>
      </c>
      <c r="C305" s="265">
        <v>6033294</v>
      </c>
      <c r="D305" s="266" t="s">
        <v>970</v>
      </c>
      <c r="E305" s="264">
        <v>120</v>
      </c>
    </row>
    <row r="306" spans="1:5" x14ac:dyDescent="0.25">
      <c r="A306" s="264" t="s">
        <v>1063</v>
      </c>
      <c r="B306" s="264" t="s">
        <v>624</v>
      </c>
      <c r="C306" s="265">
        <v>6033295</v>
      </c>
      <c r="D306" s="266" t="s">
        <v>971</v>
      </c>
      <c r="E306" s="264">
        <v>60</v>
      </c>
    </row>
    <row r="307" spans="1:5" x14ac:dyDescent="0.25">
      <c r="A307" s="264" t="s">
        <v>1063</v>
      </c>
      <c r="B307" s="264" t="s">
        <v>616</v>
      </c>
      <c r="C307" s="265">
        <v>6033297</v>
      </c>
      <c r="D307" s="266" t="s">
        <v>972</v>
      </c>
      <c r="E307" s="264">
        <v>30</v>
      </c>
    </row>
    <row r="308" spans="1:5" x14ac:dyDescent="0.25">
      <c r="A308" s="264" t="s">
        <v>1063</v>
      </c>
      <c r="B308" s="264" t="s">
        <v>93</v>
      </c>
      <c r="C308" s="265">
        <v>6033298</v>
      </c>
      <c r="D308" s="266" t="s">
        <v>973</v>
      </c>
      <c r="E308" s="264">
        <v>30</v>
      </c>
    </row>
    <row r="309" spans="1:5" x14ac:dyDescent="0.25">
      <c r="A309" s="264" t="s">
        <v>1063</v>
      </c>
      <c r="B309" s="264" t="s">
        <v>617</v>
      </c>
      <c r="C309" s="265">
        <v>6033299</v>
      </c>
      <c r="D309" s="266" t="s">
        <v>974</v>
      </c>
      <c r="E309" s="264">
        <v>30</v>
      </c>
    </row>
    <row r="310" spans="1:5" x14ac:dyDescent="0.25">
      <c r="A310" s="264" t="s">
        <v>1063</v>
      </c>
      <c r="B310" s="264" t="s">
        <v>674</v>
      </c>
      <c r="C310" s="265">
        <v>6033301</v>
      </c>
      <c r="D310" s="266" t="s">
        <v>975</v>
      </c>
      <c r="E310" s="264">
        <v>120</v>
      </c>
    </row>
    <row r="311" spans="1:5" x14ac:dyDescent="0.25">
      <c r="A311" s="264" t="s">
        <v>1063</v>
      </c>
      <c r="B311" s="264" t="s">
        <v>22</v>
      </c>
      <c r="C311" s="265">
        <v>6033303</v>
      </c>
      <c r="D311" s="266" t="s">
        <v>976</v>
      </c>
      <c r="E311" s="264">
        <v>36</v>
      </c>
    </row>
    <row r="312" spans="1:5" x14ac:dyDescent="0.25">
      <c r="A312" s="264" t="s">
        <v>1063</v>
      </c>
      <c r="B312" s="264" t="s">
        <v>755</v>
      </c>
      <c r="C312" s="265">
        <v>6033304</v>
      </c>
      <c r="D312" s="266" t="s">
        <v>977</v>
      </c>
      <c r="E312" s="264">
        <v>40</v>
      </c>
    </row>
    <row r="313" spans="1:5" x14ac:dyDescent="0.25">
      <c r="A313" s="264" t="s">
        <v>1063</v>
      </c>
      <c r="B313" s="264" t="s">
        <v>68</v>
      </c>
      <c r="C313" s="265">
        <v>6033306</v>
      </c>
      <c r="D313" s="266" t="s">
        <v>978</v>
      </c>
      <c r="E313" s="264">
        <v>28</v>
      </c>
    </row>
    <row r="314" spans="1:5" x14ac:dyDescent="0.25">
      <c r="A314" s="264" t="s">
        <v>1063</v>
      </c>
      <c r="B314" s="264" t="s">
        <v>754</v>
      </c>
      <c r="C314" s="265">
        <v>6033307</v>
      </c>
      <c r="D314" s="266" t="s">
        <v>979</v>
      </c>
      <c r="E314" s="264">
        <v>4</v>
      </c>
    </row>
    <row r="315" spans="1:5" x14ac:dyDescent="0.25">
      <c r="A315" s="264" t="s">
        <v>1063</v>
      </c>
      <c r="B315" s="264" t="s">
        <v>58</v>
      </c>
      <c r="C315" s="265">
        <v>6033310</v>
      </c>
      <c r="D315" s="266" t="s">
        <v>980</v>
      </c>
      <c r="E315" s="264">
        <v>126</v>
      </c>
    </row>
    <row r="316" spans="1:5" x14ac:dyDescent="0.25">
      <c r="A316" s="264" t="s">
        <v>1063</v>
      </c>
      <c r="B316" s="264" t="s">
        <v>489</v>
      </c>
      <c r="C316" s="265">
        <v>6033313</v>
      </c>
      <c r="D316" s="266" t="s">
        <v>981</v>
      </c>
      <c r="E316" s="264">
        <v>120</v>
      </c>
    </row>
    <row r="317" spans="1:5" x14ac:dyDescent="0.25">
      <c r="A317" s="264" t="s">
        <v>1063</v>
      </c>
      <c r="B317" s="264" t="s">
        <v>544</v>
      </c>
      <c r="C317" s="265">
        <v>6033314</v>
      </c>
      <c r="D317" s="266" t="s">
        <v>982</v>
      </c>
      <c r="E317" s="264">
        <v>120</v>
      </c>
    </row>
    <row r="318" spans="1:5" x14ac:dyDescent="0.25">
      <c r="A318" s="264" t="s">
        <v>1063</v>
      </c>
      <c r="B318" s="264" t="s">
        <v>685</v>
      </c>
      <c r="C318" s="265">
        <v>6033319</v>
      </c>
      <c r="D318" s="266" t="s">
        <v>983</v>
      </c>
      <c r="E318" s="264">
        <v>120</v>
      </c>
    </row>
    <row r="319" spans="1:5" x14ac:dyDescent="0.25">
      <c r="A319" s="264" t="s">
        <v>1063</v>
      </c>
      <c r="B319" s="264" t="s">
        <v>669</v>
      </c>
      <c r="C319" s="265">
        <v>6033321</v>
      </c>
      <c r="D319" s="266" t="s">
        <v>984</v>
      </c>
      <c r="E319" s="264">
        <v>12</v>
      </c>
    </row>
    <row r="320" spans="1:5" x14ac:dyDescent="0.25">
      <c r="A320" s="264" t="s">
        <v>1063</v>
      </c>
      <c r="B320" s="264" t="s">
        <v>36</v>
      </c>
      <c r="C320" s="265">
        <v>6033322</v>
      </c>
      <c r="D320" s="266" t="s">
        <v>985</v>
      </c>
      <c r="E320" s="264">
        <v>4</v>
      </c>
    </row>
    <row r="321" spans="1:5" x14ac:dyDescent="0.25">
      <c r="A321" s="264" t="s">
        <v>1063</v>
      </c>
      <c r="B321" s="264" t="s">
        <v>575</v>
      </c>
      <c r="C321" s="265">
        <v>6033323</v>
      </c>
      <c r="D321" s="266" t="s">
        <v>986</v>
      </c>
      <c r="E321" s="264">
        <v>8</v>
      </c>
    </row>
    <row r="322" spans="1:5" x14ac:dyDescent="0.25">
      <c r="A322" s="264" t="s">
        <v>1063</v>
      </c>
      <c r="B322" s="264" t="s">
        <v>14</v>
      </c>
      <c r="C322" s="265">
        <v>6033325</v>
      </c>
      <c r="D322" s="266" t="s">
        <v>987</v>
      </c>
      <c r="E322" s="264">
        <v>30</v>
      </c>
    </row>
    <row r="323" spans="1:5" x14ac:dyDescent="0.25">
      <c r="A323" s="264" t="s">
        <v>1063</v>
      </c>
      <c r="B323" s="264" t="s">
        <v>703</v>
      </c>
      <c r="C323" s="265">
        <v>6033333</v>
      </c>
      <c r="D323" s="266" t="s">
        <v>988</v>
      </c>
      <c r="E323" s="264">
        <v>42</v>
      </c>
    </row>
    <row r="324" spans="1:5" x14ac:dyDescent="0.25">
      <c r="A324" s="264" t="s">
        <v>1063</v>
      </c>
      <c r="B324" s="264" t="s">
        <v>15</v>
      </c>
      <c r="C324" s="265">
        <v>6033334</v>
      </c>
      <c r="D324" s="266" t="s">
        <v>989</v>
      </c>
      <c r="E324" s="264">
        <v>30</v>
      </c>
    </row>
    <row r="325" spans="1:5" x14ac:dyDescent="0.25">
      <c r="A325" s="264" t="s">
        <v>1063</v>
      </c>
      <c r="B325" s="264" t="s">
        <v>682</v>
      </c>
      <c r="C325" s="265">
        <v>6033335</v>
      </c>
      <c r="D325" s="266" t="s">
        <v>990</v>
      </c>
      <c r="E325" s="264">
        <v>30</v>
      </c>
    </row>
    <row r="326" spans="1:5" x14ac:dyDescent="0.25">
      <c r="A326" s="264" t="s">
        <v>1063</v>
      </c>
      <c r="B326" s="264" t="s">
        <v>687</v>
      </c>
      <c r="C326" s="265">
        <v>6033336</v>
      </c>
      <c r="D326" s="266" t="s">
        <v>991</v>
      </c>
      <c r="E326" s="264">
        <v>40</v>
      </c>
    </row>
    <row r="327" spans="1:5" x14ac:dyDescent="0.25">
      <c r="A327" s="264" t="s">
        <v>1063</v>
      </c>
      <c r="B327" s="264" t="s">
        <v>83</v>
      </c>
      <c r="C327" s="265">
        <v>6033337</v>
      </c>
      <c r="D327" s="266" t="s">
        <v>992</v>
      </c>
      <c r="E327" s="264">
        <v>77</v>
      </c>
    </row>
    <row r="328" spans="1:5" x14ac:dyDescent="0.25">
      <c r="A328" s="264" t="s">
        <v>1063</v>
      </c>
      <c r="B328" s="264" t="s">
        <v>664</v>
      </c>
      <c r="C328" s="265">
        <v>6033338</v>
      </c>
      <c r="D328" s="266" t="s">
        <v>993</v>
      </c>
      <c r="E328" s="264">
        <v>42</v>
      </c>
    </row>
    <row r="329" spans="1:5" x14ac:dyDescent="0.25">
      <c r="A329" s="264" t="s">
        <v>1063</v>
      </c>
      <c r="B329" s="264" t="s">
        <v>665</v>
      </c>
      <c r="C329" s="265">
        <v>6033339</v>
      </c>
      <c r="D329" s="266" t="s">
        <v>994</v>
      </c>
      <c r="E329" s="264">
        <v>25</v>
      </c>
    </row>
    <row r="330" spans="1:5" x14ac:dyDescent="0.25">
      <c r="A330" s="264" t="s">
        <v>1063</v>
      </c>
      <c r="B330" s="264" t="s">
        <v>723</v>
      </c>
      <c r="C330" s="265">
        <v>6033354</v>
      </c>
      <c r="D330" s="266" t="s">
        <v>995</v>
      </c>
      <c r="E330" s="264">
        <v>48</v>
      </c>
    </row>
    <row r="331" spans="1:5" x14ac:dyDescent="0.25">
      <c r="A331" s="264" t="s">
        <v>1063</v>
      </c>
      <c r="B331" s="264" t="s">
        <v>721</v>
      </c>
      <c r="C331" s="265">
        <v>6033358</v>
      </c>
      <c r="D331" s="266" t="s">
        <v>996</v>
      </c>
      <c r="E331" s="264">
        <v>72</v>
      </c>
    </row>
    <row r="332" spans="1:5" x14ac:dyDescent="0.25">
      <c r="A332" s="264" t="s">
        <v>1063</v>
      </c>
      <c r="B332" s="264" t="s">
        <v>722</v>
      </c>
      <c r="C332" s="265">
        <v>6033360</v>
      </c>
      <c r="D332" s="266" t="s">
        <v>997</v>
      </c>
      <c r="E332" s="264">
        <v>30</v>
      </c>
    </row>
    <row r="333" spans="1:5" x14ac:dyDescent="0.25">
      <c r="A333" s="264" t="s">
        <v>1063</v>
      </c>
      <c r="B333" s="264" t="s">
        <v>84</v>
      </c>
      <c r="C333" s="265">
        <v>6033363</v>
      </c>
      <c r="D333" s="266" t="s">
        <v>998</v>
      </c>
      <c r="E333" s="264">
        <v>120</v>
      </c>
    </row>
    <row r="334" spans="1:5" x14ac:dyDescent="0.25">
      <c r="A334" s="264" t="s">
        <v>1063</v>
      </c>
      <c r="B334" s="264" t="s">
        <v>17</v>
      </c>
      <c r="C334" s="265">
        <v>6033366</v>
      </c>
      <c r="D334" s="266" t="s">
        <v>999</v>
      </c>
      <c r="E334" s="264">
        <v>21</v>
      </c>
    </row>
    <row r="335" spans="1:5" x14ac:dyDescent="0.25">
      <c r="A335" s="264" t="s">
        <v>1063</v>
      </c>
      <c r="B335" s="264" t="s">
        <v>571</v>
      </c>
      <c r="C335" s="265">
        <v>6033394</v>
      </c>
      <c r="D335" s="266" t="s">
        <v>1000</v>
      </c>
      <c r="E335" s="264">
        <v>48</v>
      </c>
    </row>
    <row r="336" spans="1:5" x14ac:dyDescent="0.25">
      <c r="A336" s="264" t="s">
        <v>1063</v>
      </c>
      <c r="B336" s="264" t="s">
        <v>546</v>
      </c>
      <c r="C336" s="265">
        <v>6033417</v>
      </c>
      <c r="D336" s="266" t="s">
        <v>1001</v>
      </c>
      <c r="E336" s="264">
        <v>42</v>
      </c>
    </row>
    <row r="337" spans="1:5" x14ac:dyDescent="0.25">
      <c r="A337" s="264" t="s">
        <v>1063</v>
      </c>
      <c r="B337" s="264" t="s">
        <v>1006</v>
      </c>
      <c r="C337" s="265">
        <v>6033597</v>
      </c>
      <c r="D337" s="266" t="s">
        <v>1007</v>
      </c>
      <c r="E337" s="264">
        <v>0</v>
      </c>
    </row>
    <row r="338" spans="1:5" x14ac:dyDescent="0.25">
      <c r="A338" s="264" t="s">
        <v>1063</v>
      </c>
      <c r="B338" s="264" t="s">
        <v>18</v>
      </c>
      <c r="C338" s="265">
        <v>6033598</v>
      </c>
      <c r="D338" s="266" t="s">
        <v>1002</v>
      </c>
      <c r="E338" s="264">
        <v>24</v>
      </c>
    </row>
    <row r="339" spans="1:5" x14ac:dyDescent="0.25">
      <c r="A339" s="264" t="s">
        <v>1063</v>
      </c>
      <c r="B339" s="264" t="s">
        <v>19</v>
      </c>
      <c r="C339" s="265">
        <v>6033600</v>
      </c>
      <c r="D339" s="266" t="s">
        <v>1003</v>
      </c>
      <c r="E339" s="264">
        <v>24</v>
      </c>
    </row>
    <row r="340" spans="1:5" x14ac:dyDescent="0.25">
      <c r="A340" s="264" t="s">
        <v>1063</v>
      </c>
      <c r="B340" s="264" t="s">
        <v>53</v>
      </c>
      <c r="C340" s="265">
        <v>6033613</v>
      </c>
      <c r="D340" s="266" t="s">
        <v>1004</v>
      </c>
      <c r="E340" s="264">
        <v>36</v>
      </c>
    </row>
    <row r="341" spans="1:5" x14ac:dyDescent="0.25">
      <c r="A341" s="264" t="s">
        <v>1063</v>
      </c>
      <c r="B341" s="264" t="s">
        <v>54</v>
      </c>
      <c r="C341" s="265">
        <v>6033625</v>
      </c>
      <c r="D341" s="266" t="s">
        <v>1005</v>
      </c>
      <c r="E341" s="264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05"/>
  <sheetViews>
    <sheetView workbookViewId="0">
      <selection activeCell="B7" sqref="B7:B8"/>
    </sheetView>
  </sheetViews>
  <sheetFormatPr defaultRowHeight="15" x14ac:dyDescent="0.25"/>
  <cols>
    <col min="1" max="1" width="10.7109375" bestFit="1" customWidth="1"/>
    <col min="2" max="2" width="11.7109375" bestFit="1" customWidth="1"/>
  </cols>
  <sheetData>
    <row r="2" spans="1:2" x14ac:dyDescent="0.25">
      <c r="B2" t="s">
        <v>1065</v>
      </c>
    </row>
    <row r="4" spans="1:2" x14ac:dyDescent="0.25">
      <c r="A4" t="s">
        <v>1066</v>
      </c>
      <c r="B4" t="s">
        <v>1067</v>
      </c>
    </row>
    <row r="6" spans="1:2" x14ac:dyDescent="0.25">
      <c r="A6">
        <v>4053874</v>
      </c>
      <c r="B6">
        <v>21</v>
      </c>
    </row>
    <row r="7" spans="1:2" x14ac:dyDescent="0.25">
      <c r="A7">
        <v>5311557</v>
      </c>
      <c r="B7">
        <v>21</v>
      </c>
    </row>
    <row r="8" spans="1:2" x14ac:dyDescent="0.25">
      <c r="A8">
        <v>6012343</v>
      </c>
      <c r="B8">
        <v>1</v>
      </c>
    </row>
    <row r="9" spans="1:2" x14ac:dyDescent="0.25">
      <c r="A9">
        <v>6027472</v>
      </c>
      <c r="B9">
        <v>1</v>
      </c>
    </row>
    <row r="10" spans="1:2" x14ac:dyDescent="0.25">
      <c r="A10">
        <v>6027473</v>
      </c>
      <c r="B10">
        <v>48</v>
      </c>
    </row>
    <row r="11" spans="1:2" x14ac:dyDescent="0.25">
      <c r="A11">
        <v>6027474</v>
      </c>
      <c r="B11">
        <v>30</v>
      </c>
    </row>
    <row r="12" spans="1:2" x14ac:dyDescent="0.25">
      <c r="A12">
        <v>6028013</v>
      </c>
      <c r="B12">
        <v>48</v>
      </c>
    </row>
    <row r="13" spans="1:2" x14ac:dyDescent="0.25">
      <c r="A13">
        <v>6033224</v>
      </c>
      <c r="B13">
        <v>25</v>
      </c>
    </row>
    <row r="14" spans="1:2" x14ac:dyDescent="0.25">
      <c r="A14">
        <v>6033225</v>
      </c>
      <c r="B14">
        <v>91</v>
      </c>
    </row>
    <row r="15" spans="1:2" x14ac:dyDescent="0.25">
      <c r="A15">
        <v>6033226</v>
      </c>
      <c r="B15">
        <v>120</v>
      </c>
    </row>
    <row r="16" spans="1:2" x14ac:dyDescent="0.25">
      <c r="A16">
        <v>6033227</v>
      </c>
      <c r="B16">
        <v>40</v>
      </c>
    </row>
    <row r="17" spans="1:2" x14ac:dyDescent="0.25">
      <c r="A17">
        <v>6033228</v>
      </c>
      <c r="B17">
        <v>40</v>
      </c>
    </row>
    <row r="18" spans="1:2" x14ac:dyDescent="0.25">
      <c r="A18">
        <v>6033229</v>
      </c>
      <c r="B18">
        <v>40</v>
      </c>
    </row>
    <row r="19" spans="1:2" x14ac:dyDescent="0.25">
      <c r="A19">
        <v>6033230</v>
      </c>
      <c r="B19">
        <v>120</v>
      </c>
    </row>
    <row r="20" spans="1:2" x14ac:dyDescent="0.25">
      <c r="A20">
        <v>6033231</v>
      </c>
      <c r="B20">
        <v>54</v>
      </c>
    </row>
    <row r="21" spans="1:2" x14ac:dyDescent="0.25">
      <c r="A21">
        <v>6033232</v>
      </c>
      <c r="B21">
        <v>21</v>
      </c>
    </row>
    <row r="22" spans="1:2" x14ac:dyDescent="0.25">
      <c r="A22">
        <v>6033233</v>
      </c>
      <c r="B22">
        <v>60</v>
      </c>
    </row>
    <row r="23" spans="1:2" x14ac:dyDescent="0.25">
      <c r="A23">
        <v>6033234</v>
      </c>
      <c r="B23">
        <v>48</v>
      </c>
    </row>
    <row r="24" spans="1:2" x14ac:dyDescent="0.25">
      <c r="A24">
        <v>6033235</v>
      </c>
      <c r="B24">
        <v>48</v>
      </c>
    </row>
    <row r="25" spans="1:2" x14ac:dyDescent="0.25">
      <c r="A25">
        <v>6033236</v>
      </c>
      <c r="B25">
        <v>24</v>
      </c>
    </row>
    <row r="26" spans="1:2" x14ac:dyDescent="0.25">
      <c r="A26">
        <v>6033237</v>
      </c>
      <c r="B26">
        <v>40</v>
      </c>
    </row>
    <row r="27" spans="1:2" x14ac:dyDescent="0.25">
      <c r="A27">
        <v>6033238</v>
      </c>
      <c r="B27">
        <v>60</v>
      </c>
    </row>
    <row r="28" spans="1:2" x14ac:dyDescent="0.25">
      <c r="A28">
        <v>6033239</v>
      </c>
      <c r="B28">
        <v>24</v>
      </c>
    </row>
    <row r="29" spans="1:2" x14ac:dyDescent="0.25">
      <c r="A29">
        <v>6033240</v>
      </c>
      <c r="B29">
        <v>48</v>
      </c>
    </row>
    <row r="30" spans="1:2" x14ac:dyDescent="0.25">
      <c r="A30">
        <v>6033241</v>
      </c>
      <c r="B30">
        <v>48</v>
      </c>
    </row>
    <row r="31" spans="1:2" x14ac:dyDescent="0.25">
      <c r="A31">
        <v>6033242</v>
      </c>
      <c r="B31">
        <v>60</v>
      </c>
    </row>
    <row r="32" spans="1:2" x14ac:dyDescent="0.25">
      <c r="A32">
        <v>6033243</v>
      </c>
      <c r="B32">
        <v>5</v>
      </c>
    </row>
    <row r="33" spans="1:2" x14ac:dyDescent="0.25">
      <c r="A33">
        <v>6033244</v>
      </c>
      <c r="B33">
        <v>120</v>
      </c>
    </row>
    <row r="34" spans="1:2" x14ac:dyDescent="0.25">
      <c r="A34">
        <v>6033245</v>
      </c>
      <c r="B34">
        <v>120</v>
      </c>
    </row>
    <row r="35" spans="1:2" x14ac:dyDescent="0.25">
      <c r="A35">
        <v>6033246</v>
      </c>
      <c r="B35">
        <v>48</v>
      </c>
    </row>
    <row r="36" spans="1:2" x14ac:dyDescent="0.25">
      <c r="A36">
        <v>6033247</v>
      </c>
      <c r="B36">
        <v>72</v>
      </c>
    </row>
    <row r="37" spans="1:2" x14ac:dyDescent="0.25">
      <c r="A37">
        <v>6033248</v>
      </c>
      <c r="B37">
        <v>24</v>
      </c>
    </row>
    <row r="38" spans="1:2" x14ac:dyDescent="0.25">
      <c r="A38">
        <v>6033249</v>
      </c>
      <c r="B38">
        <v>36</v>
      </c>
    </row>
    <row r="39" spans="1:2" x14ac:dyDescent="0.25">
      <c r="A39">
        <v>6033250</v>
      </c>
      <c r="B39">
        <v>4</v>
      </c>
    </row>
    <row r="40" spans="1:2" x14ac:dyDescent="0.25">
      <c r="A40">
        <v>6033251</v>
      </c>
      <c r="B40">
        <v>48</v>
      </c>
    </row>
    <row r="41" spans="1:2" x14ac:dyDescent="0.25">
      <c r="A41">
        <v>6033252</v>
      </c>
      <c r="B41">
        <v>20</v>
      </c>
    </row>
    <row r="42" spans="1:2" x14ac:dyDescent="0.25">
      <c r="A42">
        <v>6033253</v>
      </c>
      <c r="B42">
        <v>78</v>
      </c>
    </row>
    <row r="43" spans="1:2" x14ac:dyDescent="0.25">
      <c r="A43">
        <v>6033254</v>
      </c>
      <c r="B43">
        <v>78</v>
      </c>
    </row>
    <row r="44" spans="1:2" x14ac:dyDescent="0.25">
      <c r="A44">
        <v>6033255</v>
      </c>
      <c r="B44">
        <v>22</v>
      </c>
    </row>
    <row r="45" spans="1:2" x14ac:dyDescent="0.25">
      <c r="A45">
        <v>6033256</v>
      </c>
      <c r="B45">
        <v>30</v>
      </c>
    </row>
    <row r="46" spans="1:2" x14ac:dyDescent="0.25">
      <c r="A46">
        <v>6033257</v>
      </c>
      <c r="B46">
        <v>30</v>
      </c>
    </row>
    <row r="47" spans="1:2" x14ac:dyDescent="0.25">
      <c r="A47">
        <v>6033258</v>
      </c>
      <c r="B47">
        <v>30</v>
      </c>
    </row>
    <row r="48" spans="1:2" x14ac:dyDescent="0.25">
      <c r="A48">
        <v>6033259</v>
      </c>
      <c r="B48">
        <v>60</v>
      </c>
    </row>
    <row r="49" spans="1:2" x14ac:dyDescent="0.25">
      <c r="A49">
        <v>6033260</v>
      </c>
      <c r="B49">
        <v>24</v>
      </c>
    </row>
    <row r="50" spans="1:2" x14ac:dyDescent="0.25">
      <c r="A50">
        <v>6033261</v>
      </c>
      <c r="B50">
        <v>24</v>
      </c>
    </row>
    <row r="51" spans="1:2" x14ac:dyDescent="0.25">
      <c r="A51">
        <v>6033262</v>
      </c>
      <c r="B51">
        <v>24</v>
      </c>
    </row>
    <row r="52" spans="1:2" x14ac:dyDescent="0.25">
      <c r="A52">
        <v>6033263</v>
      </c>
      <c r="B52">
        <v>24</v>
      </c>
    </row>
    <row r="53" spans="1:2" x14ac:dyDescent="0.25">
      <c r="A53">
        <v>6033264</v>
      </c>
      <c r="B53">
        <v>78</v>
      </c>
    </row>
    <row r="54" spans="1:2" x14ac:dyDescent="0.25">
      <c r="A54">
        <v>6033265</v>
      </c>
      <c r="B54">
        <v>78</v>
      </c>
    </row>
    <row r="55" spans="1:2" x14ac:dyDescent="0.25">
      <c r="A55">
        <v>6033266</v>
      </c>
      <c r="B55">
        <v>48</v>
      </c>
    </row>
    <row r="56" spans="1:2" x14ac:dyDescent="0.25">
      <c r="A56">
        <v>6033267</v>
      </c>
      <c r="B56">
        <v>120</v>
      </c>
    </row>
    <row r="57" spans="1:2" x14ac:dyDescent="0.25">
      <c r="A57">
        <v>6033268</v>
      </c>
      <c r="B57">
        <v>30</v>
      </c>
    </row>
    <row r="58" spans="1:2" x14ac:dyDescent="0.25">
      <c r="A58">
        <v>6033270</v>
      </c>
      <c r="B58">
        <v>48</v>
      </c>
    </row>
    <row r="59" spans="1:2" x14ac:dyDescent="0.25">
      <c r="A59">
        <v>6033271</v>
      </c>
      <c r="B59">
        <v>120</v>
      </c>
    </row>
    <row r="60" spans="1:2" x14ac:dyDescent="0.25">
      <c r="A60">
        <v>6033272</v>
      </c>
      <c r="B60">
        <v>40</v>
      </c>
    </row>
    <row r="61" spans="1:2" x14ac:dyDescent="0.25">
      <c r="A61">
        <v>6033273</v>
      </c>
      <c r="B61">
        <v>40</v>
      </c>
    </row>
    <row r="62" spans="1:2" x14ac:dyDescent="0.25">
      <c r="A62">
        <v>6033274</v>
      </c>
      <c r="B62">
        <v>48</v>
      </c>
    </row>
    <row r="63" spans="1:2" x14ac:dyDescent="0.25">
      <c r="A63">
        <v>6033275</v>
      </c>
      <c r="B63">
        <v>30</v>
      </c>
    </row>
    <row r="64" spans="1:2" x14ac:dyDescent="0.25">
      <c r="A64">
        <v>6033276</v>
      </c>
      <c r="B64">
        <v>72</v>
      </c>
    </row>
    <row r="65" spans="1:2" x14ac:dyDescent="0.25">
      <c r="A65">
        <v>6033277</v>
      </c>
      <c r="B65">
        <v>72</v>
      </c>
    </row>
    <row r="66" spans="1:2" x14ac:dyDescent="0.25">
      <c r="A66">
        <v>6033278</v>
      </c>
      <c r="B66">
        <v>56</v>
      </c>
    </row>
    <row r="67" spans="1:2" x14ac:dyDescent="0.25">
      <c r="A67">
        <v>6033279</v>
      </c>
      <c r="B67">
        <v>56</v>
      </c>
    </row>
    <row r="68" spans="1:2" x14ac:dyDescent="0.25">
      <c r="A68">
        <v>6033280</v>
      </c>
      <c r="B68">
        <v>48</v>
      </c>
    </row>
    <row r="69" spans="1:2" x14ac:dyDescent="0.25">
      <c r="A69">
        <v>6033281</v>
      </c>
      <c r="B69">
        <v>20</v>
      </c>
    </row>
    <row r="70" spans="1:2" x14ac:dyDescent="0.25">
      <c r="A70">
        <v>6033282</v>
      </c>
      <c r="B70">
        <v>40</v>
      </c>
    </row>
    <row r="71" spans="1:2" x14ac:dyDescent="0.25">
      <c r="A71">
        <v>6033283</v>
      </c>
      <c r="B71">
        <v>56</v>
      </c>
    </row>
    <row r="72" spans="1:2" x14ac:dyDescent="0.25">
      <c r="A72">
        <v>6033284</v>
      </c>
      <c r="B72">
        <v>60</v>
      </c>
    </row>
    <row r="73" spans="1:2" x14ac:dyDescent="0.25">
      <c r="A73">
        <v>6033285</v>
      </c>
      <c r="B73">
        <v>120</v>
      </c>
    </row>
    <row r="74" spans="1:2" x14ac:dyDescent="0.25">
      <c r="A74">
        <v>6033286</v>
      </c>
      <c r="B74">
        <v>24</v>
      </c>
    </row>
    <row r="75" spans="1:2" x14ac:dyDescent="0.25">
      <c r="A75">
        <v>6033287</v>
      </c>
      <c r="B75">
        <v>42</v>
      </c>
    </row>
    <row r="76" spans="1:2" x14ac:dyDescent="0.25">
      <c r="A76">
        <v>6033288</v>
      </c>
      <c r="B76">
        <v>25</v>
      </c>
    </row>
    <row r="77" spans="1:2" x14ac:dyDescent="0.25">
      <c r="A77">
        <v>6033289</v>
      </c>
      <c r="B77">
        <v>32</v>
      </c>
    </row>
    <row r="78" spans="1:2" x14ac:dyDescent="0.25">
      <c r="A78">
        <v>6033290</v>
      </c>
      <c r="B78">
        <v>32</v>
      </c>
    </row>
    <row r="79" spans="1:2" x14ac:dyDescent="0.25">
      <c r="A79">
        <v>6033291</v>
      </c>
      <c r="B79">
        <v>60</v>
      </c>
    </row>
    <row r="80" spans="1:2" x14ac:dyDescent="0.25">
      <c r="A80">
        <v>6033292</v>
      </c>
      <c r="B80">
        <v>40</v>
      </c>
    </row>
    <row r="81" spans="1:2" x14ac:dyDescent="0.25">
      <c r="A81">
        <v>6033293</v>
      </c>
      <c r="B81">
        <v>18</v>
      </c>
    </row>
    <row r="82" spans="1:2" x14ac:dyDescent="0.25">
      <c r="A82">
        <v>6033294</v>
      </c>
      <c r="B82">
        <v>120</v>
      </c>
    </row>
    <row r="83" spans="1:2" x14ac:dyDescent="0.25">
      <c r="A83">
        <v>6033295</v>
      </c>
      <c r="B83">
        <v>60</v>
      </c>
    </row>
    <row r="84" spans="1:2" x14ac:dyDescent="0.25">
      <c r="A84">
        <v>6033296</v>
      </c>
      <c r="B84">
        <v>32</v>
      </c>
    </row>
    <row r="85" spans="1:2" x14ac:dyDescent="0.25">
      <c r="A85">
        <v>6033297</v>
      </c>
      <c r="B85">
        <v>30</v>
      </c>
    </row>
    <row r="86" spans="1:2" x14ac:dyDescent="0.25">
      <c r="A86">
        <v>6033298</v>
      </c>
      <c r="B86">
        <v>30</v>
      </c>
    </row>
    <row r="87" spans="1:2" x14ac:dyDescent="0.25">
      <c r="A87">
        <v>6033299</v>
      </c>
      <c r="B87">
        <v>30</v>
      </c>
    </row>
    <row r="88" spans="1:2" x14ac:dyDescent="0.25">
      <c r="A88">
        <v>6033300</v>
      </c>
      <c r="B88">
        <v>30</v>
      </c>
    </row>
    <row r="89" spans="1:2" x14ac:dyDescent="0.25">
      <c r="A89">
        <v>6033301</v>
      </c>
      <c r="B89">
        <v>120</v>
      </c>
    </row>
    <row r="90" spans="1:2" x14ac:dyDescent="0.25">
      <c r="A90">
        <v>6033303</v>
      </c>
      <c r="B90">
        <v>36</v>
      </c>
    </row>
    <row r="91" spans="1:2" x14ac:dyDescent="0.25">
      <c r="A91">
        <v>6033304</v>
      </c>
      <c r="B91">
        <v>40</v>
      </c>
    </row>
    <row r="92" spans="1:2" x14ac:dyDescent="0.25">
      <c r="A92">
        <v>6033305</v>
      </c>
      <c r="B92">
        <v>48</v>
      </c>
    </row>
    <row r="93" spans="1:2" x14ac:dyDescent="0.25">
      <c r="A93">
        <v>6033306</v>
      </c>
      <c r="B93">
        <v>24</v>
      </c>
    </row>
    <row r="94" spans="1:2" x14ac:dyDescent="0.25">
      <c r="A94">
        <v>6033307</v>
      </c>
      <c r="B94">
        <v>4</v>
      </c>
    </row>
    <row r="95" spans="1:2" x14ac:dyDescent="0.25">
      <c r="A95">
        <v>6033310</v>
      </c>
      <c r="B95">
        <v>126</v>
      </c>
    </row>
    <row r="96" spans="1:2" x14ac:dyDescent="0.25">
      <c r="A96">
        <v>6033311</v>
      </c>
      <c r="B96">
        <v>30</v>
      </c>
    </row>
    <row r="97" spans="1:2" x14ac:dyDescent="0.25">
      <c r="A97">
        <v>6033312</v>
      </c>
      <c r="B97">
        <v>30</v>
      </c>
    </row>
    <row r="98" spans="1:2" x14ac:dyDescent="0.25">
      <c r="A98">
        <v>6033313</v>
      </c>
      <c r="B98">
        <v>120</v>
      </c>
    </row>
    <row r="99" spans="1:2" x14ac:dyDescent="0.25">
      <c r="A99">
        <v>6033314</v>
      </c>
      <c r="B99">
        <v>120</v>
      </c>
    </row>
    <row r="100" spans="1:2" x14ac:dyDescent="0.25">
      <c r="A100">
        <v>6033319</v>
      </c>
      <c r="B100">
        <v>120</v>
      </c>
    </row>
    <row r="101" spans="1:2" x14ac:dyDescent="0.25">
      <c r="A101">
        <v>6033320</v>
      </c>
      <c r="B101">
        <v>60</v>
      </c>
    </row>
    <row r="102" spans="1:2" x14ac:dyDescent="0.25">
      <c r="A102">
        <v>6033321</v>
      </c>
      <c r="B102">
        <v>12</v>
      </c>
    </row>
    <row r="103" spans="1:2" x14ac:dyDescent="0.25">
      <c r="A103">
        <v>6033322</v>
      </c>
      <c r="B103">
        <v>4</v>
      </c>
    </row>
    <row r="104" spans="1:2" x14ac:dyDescent="0.25">
      <c r="A104">
        <v>6033323</v>
      </c>
      <c r="B104">
        <v>8</v>
      </c>
    </row>
    <row r="105" spans="1:2" x14ac:dyDescent="0.25">
      <c r="A105">
        <v>6033324</v>
      </c>
      <c r="B105">
        <v>32</v>
      </c>
    </row>
    <row r="106" spans="1:2" x14ac:dyDescent="0.25">
      <c r="A106">
        <v>6033325</v>
      </c>
      <c r="B106">
        <v>30</v>
      </c>
    </row>
    <row r="107" spans="1:2" x14ac:dyDescent="0.25">
      <c r="A107">
        <v>6033326</v>
      </c>
      <c r="B107">
        <v>78</v>
      </c>
    </row>
    <row r="108" spans="1:2" x14ac:dyDescent="0.25">
      <c r="A108">
        <v>6033328</v>
      </c>
      <c r="B108">
        <v>48</v>
      </c>
    </row>
    <row r="109" spans="1:2" x14ac:dyDescent="0.25">
      <c r="A109">
        <v>6033329</v>
      </c>
      <c r="B109">
        <v>48</v>
      </c>
    </row>
    <row r="110" spans="1:2" x14ac:dyDescent="0.25">
      <c r="A110">
        <v>6033330</v>
      </c>
      <c r="B110">
        <v>77</v>
      </c>
    </row>
    <row r="111" spans="1:2" x14ac:dyDescent="0.25">
      <c r="A111">
        <v>6033333</v>
      </c>
      <c r="B111">
        <v>42</v>
      </c>
    </row>
    <row r="112" spans="1:2" x14ac:dyDescent="0.25">
      <c r="A112">
        <v>6033334</v>
      </c>
      <c r="B112">
        <v>30</v>
      </c>
    </row>
    <row r="113" spans="1:2" x14ac:dyDescent="0.25">
      <c r="A113">
        <v>6033335</v>
      </c>
      <c r="B113">
        <v>30</v>
      </c>
    </row>
    <row r="114" spans="1:2" x14ac:dyDescent="0.25">
      <c r="A114">
        <v>6033336</v>
      </c>
      <c r="B114">
        <v>40</v>
      </c>
    </row>
    <row r="115" spans="1:2" x14ac:dyDescent="0.25">
      <c r="A115">
        <v>6033337</v>
      </c>
      <c r="B115">
        <v>77</v>
      </c>
    </row>
    <row r="116" spans="1:2" x14ac:dyDescent="0.25">
      <c r="A116">
        <v>6033338</v>
      </c>
      <c r="B116">
        <v>42</v>
      </c>
    </row>
    <row r="117" spans="1:2" x14ac:dyDescent="0.25">
      <c r="A117">
        <v>6033339</v>
      </c>
      <c r="B117">
        <v>25</v>
      </c>
    </row>
    <row r="118" spans="1:2" x14ac:dyDescent="0.25">
      <c r="A118">
        <v>6033341</v>
      </c>
      <c r="B118">
        <v>20</v>
      </c>
    </row>
    <row r="119" spans="1:2" x14ac:dyDescent="0.25">
      <c r="A119">
        <v>6033344</v>
      </c>
      <c r="B119">
        <v>20</v>
      </c>
    </row>
    <row r="120" spans="1:2" x14ac:dyDescent="0.25">
      <c r="A120">
        <v>6033346</v>
      </c>
      <c r="B120">
        <v>24</v>
      </c>
    </row>
    <row r="121" spans="1:2" x14ac:dyDescent="0.25">
      <c r="A121">
        <v>6033350</v>
      </c>
      <c r="B121">
        <v>4</v>
      </c>
    </row>
    <row r="122" spans="1:2" x14ac:dyDescent="0.25">
      <c r="A122">
        <v>6033351</v>
      </c>
      <c r="B122">
        <v>48</v>
      </c>
    </row>
    <row r="123" spans="1:2" x14ac:dyDescent="0.25">
      <c r="A123">
        <v>6033354</v>
      </c>
      <c r="B123">
        <v>48</v>
      </c>
    </row>
    <row r="124" spans="1:2" x14ac:dyDescent="0.25">
      <c r="A124">
        <v>6033357</v>
      </c>
      <c r="B124">
        <v>48</v>
      </c>
    </row>
    <row r="125" spans="1:2" x14ac:dyDescent="0.25">
      <c r="A125">
        <v>6033358</v>
      </c>
      <c r="B125">
        <v>72</v>
      </c>
    </row>
    <row r="126" spans="1:2" x14ac:dyDescent="0.25">
      <c r="A126">
        <v>6033359</v>
      </c>
      <c r="B126">
        <v>48</v>
      </c>
    </row>
    <row r="127" spans="1:2" x14ac:dyDescent="0.25">
      <c r="A127">
        <v>6033360</v>
      </c>
      <c r="B127">
        <v>30</v>
      </c>
    </row>
    <row r="128" spans="1:2" x14ac:dyDescent="0.25">
      <c r="A128">
        <v>6033363</v>
      </c>
      <c r="B128">
        <v>120</v>
      </c>
    </row>
    <row r="129" spans="1:2" x14ac:dyDescent="0.25">
      <c r="A129">
        <v>6033364</v>
      </c>
      <c r="B129">
        <v>32</v>
      </c>
    </row>
    <row r="130" spans="1:2" x14ac:dyDescent="0.25">
      <c r="A130">
        <v>6033365</v>
      </c>
      <c r="B130">
        <v>8</v>
      </c>
    </row>
    <row r="131" spans="1:2" x14ac:dyDescent="0.25">
      <c r="A131">
        <v>6033366</v>
      </c>
      <c r="B131">
        <v>21</v>
      </c>
    </row>
    <row r="132" spans="1:2" x14ac:dyDescent="0.25">
      <c r="A132">
        <v>6033367</v>
      </c>
      <c r="B132">
        <v>4</v>
      </c>
    </row>
    <row r="133" spans="1:2" x14ac:dyDescent="0.25">
      <c r="A133">
        <v>6033368</v>
      </c>
      <c r="B133">
        <v>24</v>
      </c>
    </row>
    <row r="134" spans="1:2" x14ac:dyDescent="0.25">
      <c r="A134">
        <v>6033369</v>
      </c>
      <c r="B134">
        <v>48</v>
      </c>
    </row>
    <row r="135" spans="1:2" x14ac:dyDescent="0.25">
      <c r="A135">
        <v>6033370</v>
      </c>
      <c r="B135">
        <v>48</v>
      </c>
    </row>
    <row r="136" spans="1:2" x14ac:dyDescent="0.25">
      <c r="A136">
        <v>6033371</v>
      </c>
      <c r="B136">
        <v>77</v>
      </c>
    </row>
    <row r="137" spans="1:2" x14ac:dyDescent="0.25">
      <c r="A137">
        <v>6033372</v>
      </c>
      <c r="B137">
        <v>77</v>
      </c>
    </row>
    <row r="138" spans="1:2" x14ac:dyDescent="0.25">
      <c r="A138">
        <v>6033379</v>
      </c>
      <c r="B138">
        <v>78</v>
      </c>
    </row>
    <row r="139" spans="1:2" x14ac:dyDescent="0.25">
      <c r="A139">
        <v>6033382</v>
      </c>
      <c r="B139">
        <v>60</v>
      </c>
    </row>
    <row r="140" spans="1:2" x14ac:dyDescent="0.25">
      <c r="A140">
        <v>6033385</v>
      </c>
      <c r="B140">
        <v>30</v>
      </c>
    </row>
    <row r="141" spans="1:2" x14ac:dyDescent="0.25">
      <c r="A141">
        <v>6033386</v>
      </c>
      <c r="B141">
        <v>30</v>
      </c>
    </row>
    <row r="142" spans="1:2" x14ac:dyDescent="0.25">
      <c r="A142">
        <v>6033387</v>
      </c>
      <c r="B142">
        <v>48</v>
      </c>
    </row>
    <row r="143" spans="1:2" x14ac:dyDescent="0.25">
      <c r="A143">
        <v>6033388</v>
      </c>
      <c r="B143">
        <v>48</v>
      </c>
    </row>
    <row r="144" spans="1:2" x14ac:dyDescent="0.25">
      <c r="A144">
        <v>6033389</v>
      </c>
      <c r="B144">
        <v>1</v>
      </c>
    </row>
    <row r="145" spans="1:2" x14ac:dyDescent="0.25">
      <c r="A145">
        <v>6033390</v>
      </c>
      <c r="B145">
        <v>42</v>
      </c>
    </row>
    <row r="146" spans="1:2" x14ac:dyDescent="0.25">
      <c r="A146">
        <v>6033393</v>
      </c>
      <c r="B146">
        <v>24</v>
      </c>
    </row>
    <row r="147" spans="1:2" x14ac:dyDescent="0.25">
      <c r="A147">
        <v>6033394</v>
      </c>
      <c r="B147">
        <v>48</v>
      </c>
    </row>
    <row r="148" spans="1:2" x14ac:dyDescent="0.25">
      <c r="A148">
        <v>6033397</v>
      </c>
      <c r="B148">
        <v>30</v>
      </c>
    </row>
    <row r="149" spans="1:2" x14ac:dyDescent="0.25">
      <c r="A149">
        <v>6033398</v>
      </c>
      <c r="B149">
        <v>48</v>
      </c>
    </row>
    <row r="150" spans="1:2" x14ac:dyDescent="0.25">
      <c r="A150">
        <v>6033400</v>
      </c>
      <c r="B150">
        <v>48</v>
      </c>
    </row>
    <row r="151" spans="1:2" x14ac:dyDescent="0.25">
      <c r="A151">
        <v>6033406</v>
      </c>
      <c r="B151">
        <v>48</v>
      </c>
    </row>
    <row r="152" spans="1:2" x14ac:dyDescent="0.25">
      <c r="A152">
        <v>6033407</v>
      </c>
      <c r="B152">
        <v>48</v>
      </c>
    </row>
    <row r="153" spans="1:2" x14ac:dyDescent="0.25">
      <c r="A153">
        <v>6033408</v>
      </c>
      <c r="B153">
        <v>48</v>
      </c>
    </row>
    <row r="154" spans="1:2" x14ac:dyDescent="0.25">
      <c r="A154">
        <v>6033409</v>
      </c>
      <c r="B154">
        <v>48</v>
      </c>
    </row>
    <row r="155" spans="1:2" x14ac:dyDescent="0.25">
      <c r="A155">
        <v>6033414</v>
      </c>
      <c r="B155">
        <v>60</v>
      </c>
    </row>
    <row r="156" spans="1:2" x14ac:dyDescent="0.25">
      <c r="A156">
        <v>6033415</v>
      </c>
      <c r="B156">
        <v>78</v>
      </c>
    </row>
    <row r="157" spans="1:2" x14ac:dyDescent="0.25">
      <c r="A157">
        <v>6033417</v>
      </c>
      <c r="B157">
        <v>42</v>
      </c>
    </row>
    <row r="158" spans="1:2" x14ac:dyDescent="0.25">
      <c r="A158">
        <v>6033420</v>
      </c>
      <c r="B158">
        <v>60</v>
      </c>
    </row>
    <row r="159" spans="1:2" x14ac:dyDescent="0.25">
      <c r="A159">
        <v>6033428</v>
      </c>
      <c r="B159">
        <v>60</v>
      </c>
    </row>
    <row r="160" spans="1:2" x14ac:dyDescent="0.25">
      <c r="A160">
        <v>6033429</v>
      </c>
      <c r="B160">
        <v>32</v>
      </c>
    </row>
    <row r="161" spans="1:2" x14ac:dyDescent="0.25">
      <c r="A161">
        <v>6033430</v>
      </c>
      <c r="B161">
        <v>32</v>
      </c>
    </row>
    <row r="162" spans="1:2" x14ac:dyDescent="0.25">
      <c r="A162">
        <v>6033431</v>
      </c>
      <c r="B162">
        <v>32</v>
      </c>
    </row>
    <row r="163" spans="1:2" x14ac:dyDescent="0.25">
      <c r="A163">
        <v>6033432</v>
      </c>
      <c r="B163">
        <v>32</v>
      </c>
    </row>
    <row r="164" spans="1:2" x14ac:dyDescent="0.25">
      <c r="A164">
        <v>6033433</v>
      </c>
      <c r="B164">
        <v>4</v>
      </c>
    </row>
    <row r="165" spans="1:2" x14ac:dyDescent="0.25">
      <c r="A165">
        <v>6033434</v>
      </c>
      <c r="B165">
        <v>8</v>
      </c>
    </row>
    <row r="166" spans="1:2" x14ac:dyDescent="0.25">
      <c r="A166">
        <v>6033435</v>
      </c>
      <c r="B166">
        <v>32</v>
      </c>
    </row>
    <row r="167" spans="1:2" x14ac:dyDescent="0.25">
      <c r="A167">
        <v>6033436</v>
      </c>
      <c r="B167">
        <v>120</v>
      </c>
    </row>
    <row r="168" spans="1:2" x14ac:dyDescent="0.25">
      <c r="A168">
        <v>6033437</v>
      </c>
      <c r="B168">
        <v>48</v>
      </c>
    </row>
    <row r="169" spans="1:2" x14ac:dyDescent="0.25">
      <c r="A169">
        <v>6033438</v>
      </c>
      <c r="B169">
        <v>56</v>
      </c>
    </row>
    <row r="170" spans="1:2" x14ac:dyDescent="0.25">
      <c r="A170">
        <v>6033439</v>
      </c>
      <c r="B170">
        <v>56</v>
      </c>
    </row>
    <row r="171" spans="1:2" x14ac:dyDescent="0.25">
      <c r="A171">
        <v>6033440</v>
      </c>
      <c r="B171">
        <v>72</v>
      </c>
    </row>
    <row r="172" spans="1:2" x14ac:dyDescent="0.25">
      <c r="A172">
        <v>6033441</v>
      </c>
      <c r="B172">
        <v>72</v>
      </c>
    </row>
    <row r="173" spans="1:2" x14ac:dyDescent="0.25">
      <c r="A173">
        <v>6033442</v>
      </c>
      <c r="B173">
        <v>72</v>
      </c>
    </row>
    <row r="174" spans="1:2" x14ac:dyDescent="0.25">
      <c r="A174">
        <v>6033443</v>
      </c>
      <c r="B174">
        <v>98</v>
      </c>
    </row>
    <row r="175" spans="1:2" x14ac:dyDescent="0.25">
      <c r="A175">
        <v>6033444</v>
      </c>
      <c r="B175">
        <v>48</v>
      </c>
    </row>
    <row r="176" spans="1:2" x14ac:dyDescent="0.25">
      <c r="A176">
        <v>6033445</v>
      </c>
      <c r="B176">
        <v>120</v>
      </c>
    </row>
    <row r="177" spans="1:2" x14ac:dyDescent="0.25">
      <c r="A177">
        <v>6033446</v>
      </c>
      <c r="B177">
        <v>30</v>
      </c>
    </row>
    <row r="178" spans="1:2" x14ac:dyDescent="0.25">
      <c r="A178">
        <v>6033448</v>
      </c>
      <c r="B178">
        <v>60</v>
      </c>
    </row>
    <row r="179" spans="1:2" x14ac:dyDescent="0.25">
      <c r="A179">
        <v>6033449</v>
      </c>
      <c r="B179">
        <v>60</v>
      </c>
    </row>
    <row r="180" spans="1:2" x14ac:dyDescent="0.25">
      <c r="A180">
        <v>6033450</v>
      </c>
      <c r="B180">
        <v>48</v>
      </c>
    </row>
    <row r="181" spans="1:2" x14ac:dyDescent="0.25">
      <c r="A181">
        <v>6033451</v>
      </c>
      <c r="B181">
        <v>60</v>
      </c>
    </row>
    <row r="182" spans="1:2" x14ac:dyDescent="0.25">
      <c r="A182">
        <v>6033452</v>
      </c>
      <c r="B182">
        <v>40</v>
      </c>
    </row>
    <row r="183" spans="1:2" x14ac:dyDescent="0.25">
      <c r="A183">
        <v>6033453</v>
      </c>
      <c r="B183">
        <v>120</v>
      </c>
    </row>
    <row r="184" spans="1:2" x14ac:dyDescent="0.25">
      <c r="A184">
        <v>6033454</v>
      </c>
      <c r="B184">
        <v>60</v>
      </c>
    </row>
    <row r="185" spans="1:2" x14ac:dyDescent="0.25">
      <c r="A185">
        <v>6033455</v>
      </c>
      <c r="B185">
        <v>60</v>
      </c>
    </row>
    <row r="186" spans="1:2" x14ac:dyDescent="0.25">
      <c r="A186">
        <v>6033456</v>
      </c>
      <c r="B186">
        <v>48</v>
      </c>
    </row>
    <row r="187" spans="1:2" x14ac:dyDescent="0.25">
      <c r="A187">
        <v>6033458</v>
      </c>
      <c r="B187">
        <v>120</v>
      </c>
    </row>
    <row r="188" spans="1:2" x14ac:dyDescent="0.25">
      <c r="A188">
        <v>6033459</v>
      </c>
      <c r="B188">
        <v>48</v>
      </c>
    </row>
    <row r="189" spans="1:2" x14ac:dyDescent="0.25">
      <c r="A189">
        <v>6033460</v>
      </c>
      <c r="B189">
        <v>40</v>
      </c>
    </row>
    <row r="190" spans="1:2" x14ac:dyDescent="0.25">
      <c r="A190">
        <v>6033461</v>
      </c>
      <c r="B190">
        <v>40</v>
      </c>
    </row>
    <row r="191" spans="1:2" x14ac:dyDescent="0.25">
      <c r="A191">
        <v>6033462</v>
      </c>
      <c r="B191">
        <v>40</v>
      </c>
    </row>
    <row r="192" spans="1:2" x14ac:dyDescent="0.25">
      <c r="A192">
        <v>6033463</v>
      </c>
      <c r="B192">
        <v>32</v>
      </c>
    </row>
    <row r="193" spans="1:2" x14ac:dyDescent="0.25">
      <c r="A193">
        <v>6033464</v>
      </c>
      <c r="B193">
        <v>110</v>
      </c>
    </row>
    <row r="194" spans="1:2" x14ac:dyDescent="0.25">
      <c r="A194">
        <v>6033465</v>
      </c>
      <c r="B194">
        <v>40</v>
      </c>
    </row>
    <row r="195" spans="1:2" x14ac:dyDescent="0.25">
      <c r="A195">
        <v>6033466</v>
      </c>
      <c r="B195">
        <v>120</v>
      </c>
    </row>
    <row r="196" spans="1:2" x14ac:dyDescent="0.25">
      <c r="A196">
        <v>6033467</v>
      </c>
      <c r="B196">
        <v>120</v>
      </c>
    </row>
    <row r="197" spans="1:2" x14ac:dyDescent="0.25">
      <c r="A197">
        <v>6033468</v>
      </c>
      <c r="B197">
        <v>120</v>
      </c>
    </row>
    <row r="198" spans="1:2" x14ac:dyDescent="0.25">
      <c r="A198">
        <v>6033469</v>
      </c>
      <c r="B198">
        <v>72</v>
      </c>
    </row>
    <row r="199" spans="1:2" x14ac:dyDescent="0.25">
      <c r="A199">
        <v>6033470</v>
      </c>
      <c r="B199">
        <v>10</v>
      </c>
    </row>
    <row r="200" spans="1:2" x14ac:dyDescent="0.25">
      <c r="A200">
        <v>6033472</v>
      </c>
      <c r="B200">
        <v>10</v>
      </c>
    </row>
    <row r="201" spans="1:2" x14ac:dyDescent="0.25">
      <c r="A201">
        <v>6033473</v>
      </c>
      <c r="B201">
        <v>120</v>
      </c>
    </row>
    <row r="202" spans="1:2" x14ac:dyDescent="0.25">
      <c r="A202">
        <v>6033474</v>
      </c>
      <c r="B202">
        <v>120</v>
      </c>
    </row>
    <row r="203" spans="1:2" x14ac:dyDescent="0.25">
      <c r="A203">
        <v>6033475</v>
      </c>
      <c r="B203">
        <v>120</v>
      </c>
    </row>
    <row r="204" spans="1:2" x14ac:dyDescent="0.25">
      <c r="A204">
        <v>6033476</v>
      </c>
      <c r="B204">
        <v>60</v>
      </c>
    </row>
    <row r="205" spans="1:2" x14ac:dyDescent="0.25">
      <c r="A205">
        <v>6033477</v>
      </c>
      <c r="B205">
        <v>60</v>
      </c>
    </row>
    <row r="206" spans="1:2" x14ac:dyDescent="0.25">
      <c r="A206">
        <v>6033478</v>
      </c>
      <c r="B206">
        <v>48</v>
      </c>
    </row>
    <row r="207" spans="1:2" x14ac:dyDescent="0.25">
      <c r="A207">
        <v>6033479</v>
      </c>
      <c r="B207">
        <v>21</v>
      </c>
    </row>
    <row r="208" spans="1:2" x14ac:dyDescent="0.25">
      <c r="A208">
        <v>6033481</v>
      </c>
      <c r="B208">
        <v>48</v>
      </c>
    </row>
    <row r="209" spans="1:2" x14ac:dyDescent="0.25">
      <c r="A209">
        <v>6033482</v>
      </c>
      <c r="B209">
        <v>48</v>
      </c>
    </row>
    <row r="210" spans="1:2" x14ac:dyDescent="0.25">
      <c r="A210">
        <v>6033483</v>
      </c>
      <c r="B210">
        <v>48</v>
      </c>
    </row>
    <row r="211" spans="1:2" x14ac:dyDescent="0.25">
      <c r="A211">
        <v>6033484</v>
      </c>
      <c r="B211">
        <v>60</v>
      </c>
    </row>
    <row r="212" spans="1:2" x14ac:dyDescent="0.25">
      <c r="A212">
        <v>6033485</v>
      </c>
      <c r="B212">
        <v>48</v>
      </c>
    </row>
    <row r="213" spans="1:2" x14ac:dyDescent="0.25">
      <c r="A213">
        <v>6033486</v>
      </c>
      <c r="B213">
        <v>120</v>
      </c>
    </row>
    <row r="214" spans="1:2" x14ac:dyDescent="0.25">
      <c r="A214">
        <v>6033489</v>
      </c>
      <c r="B214">
        <v>48</v>
      </c>
    </row>
    <row r="215" spans="1:2" x14ac:dyDescent="0.25">
      <c r="A215">
        <v>6033490</v>
      </c>
      <c r="B215">
        <v>48</v>
      </c>
    </row>
    <row r="216" spans="1:2" x14ac:dyDescent="0.25">
      <c r="A216">
        <v>6033491</v>
      </c>
      <c r="B216">
        <v>40</v>
      </c>
    </row>
    <row r="217" spans="1:2" x14ac:dyDescent="0.25">
      <c r="A217">
        <v>6033492</v>
      </c>
      <c r="B217">
        <v>60</v>
      </c>
    </row>
    <row r="218" spans="1:2" x14ac:dyDescent="0.25">
      <c r="A218">
        <v>6033494</v>
      </c>
      <c r="B218">
        <v>30</v>
      </c>
    </row>
    <row r="219" spans="1:2" x14ac:dyDescent="0.25">
      <c r="A219">
        <v>6033497</v>
      </c>
      <c r="B219">
        <v>30</v>
      </c>
    </row>
    <row r="220" spans="1:2" x14ac:dyDescent="0.25">
      <c r="A220">
        <v>6033498</v>
      </c>
      <c r="B220">
        <v>1</v>
      </c>
    </row>
    <row r="221" spans="1:2" x14ac:dyDescent="0.25">
      <c r="A221">
        <v>6033595</v>
      </c>
      <c r="B221">
        <v>72</v>
      </c>
    </row>
    <row r="222" spans="1:2" x14ac:dyDescent="0.25">
      <c r="A222">
        <v>6033596</v>
      </c>
      <c r="B222">
        <v>120</v>
      </c>
    </row>
    <row r="223" spans="1:2" x14ac:dyDescent="0.25">
      <c r="A223">
        <v>6033597</v>
      </c>
      <c r="B223">
        <v>120</v>
      </c>
    </row>
    <row r="224" spans="1:2" x14ac:dyDescent="0.25">
      <c r="A224">
        <v>6033598</v>
      </c>
      <c r="B224">
        <v>24</v>
      </c>
    </row>
    <row r="225" spans="1:2" x14ac:dyDescent="0.25">
      <c r="A225">
        <v>6033600</v>
      </c>
      <c r="B225">
        <v>24</v>
      </c>
    </row>
    <row r="226" spans="1:2" x14ac:dyDescent="0.25">
      <c r="A226">
        <v>6033613</v>
      </c>
      <c r="B226">
        <v>36</v>
      </c>
    </row>
    <row r="227" spans="1:2" x14ac:dyDescent="0.25">
      <c r="A227">
        <v>6033623</v>
      </c>
      <c r="B227">
        <v>150</v>
      </c>
    </row>
    <row r="228" spans="1:2" x14ac:dyDescent="0.25">
      <c r="A228">
        <v>6033625</v>
      </c>
      <c r="B228">
        <v>36</v>
      </c>
    </row>
    <row r="229" spans="1:2" x14ac:dyDescent="0.25">
      <c r="A229">
        <v>6033930</v>
      </c>
      <c r="B229">
        <v>72</v>
      </c>
    </row>
    <row r="230" spans="1:2" x14ac:dyDescent="0.25">
      <c r="A230">
        <v>6033942</v>
      </c>
      <c r="B230">
        <v>24</v>
      </c>
    </row>
    <row r="231" spans="1:2" x14ac:dyDescent="0.25">
      <c r="A231">
        <v>6033959</v>
      </c>
      <c r="B231">
        <v>24</v>
      </c>
    </row>
    <row r="232" spans="1:2" x14ac:dyDescent="0.25">
      <c r="A232">
        <v>6033973</v>
      </c>
      <c r="B232">
        <v>12</v>
      </c>
    </row>
    <row r="233" spans="1:2" x14ac:dyDescent="0.25">
      <c r="A233">
        <v>6033974</v>
      </c>
      <c r="B233">
        <v>24</v>
      </c>
    </row>
    <row r="234" spans="1:2" x14ac:dyDescent="0.25">
      <c r="A234">
        <v>6033975</v>
      </c>
      <c r="B234">
        <v>24</v>
      </c>
    </row>
    <row r="235" spans="1:2" x14ac:dyDescent="0.25">
      <c r="A235">
        <v>6033976</v>
      </c>
      <c r="B235">
        <v>24</v>
      </c>
    </row>
    <row r="236" spans="1:2" x14ac:dyDescent="0.25">
      <c r="A236">
        <v>6033977</v>
      </c>
      <c r="B236">
        <v>72</v>
      </c>
    </row>
    <row r="237" spans="1:2" x14ac:dyDescent="0.25">
      <c r="A237">
        <v>6033978</v>
      </c>
      <c r="B237">
        <v>72</v>
      </c>
    </row>
    <row r="238" spans="1:2" x14ac:dyDescent="0.25">
      <c r="A238">
        <v>6033979</v>
      </c>
      <c r="B238">
        <v>72</v>
      </c>
    </row>
    <row r="239" spans="1:2" x14ac:dyDescent="0.25">
      <c r="A239">
        <v>6033980</v>
      </c>
      <c r="B239">
        <v>72</v>
      </c>
    </row>
    <row r="240" spans="1:2" x14ac:dyDescent="0.25">
      <c r="A240">
        <v>6046551</v>
      </c>
      <c r="B240">
        <v>72</v>
      </c>
    </row>
    <row r="241" spans="1:2" x14ac:dyDescent="0.25">
      <c r="A241">
        <v>6046552</v>
      </c>
      <c r="B241">
        <v>32</v>
      </c>
    </row>
    <row r="242" spans="1:2" x14ac:dyDescent="0.25">
      <c r="A242">
        <v>6046910</v>
      </c>
      <c r="B242">
        <v>48</v>
      </c>
    </row>
    <row r="243" spans="1:2" x14ac:dyDescent="0.25">
      <c r="A243">
        <v>6046923</v>
      </c>
      <c r="B243">
        <v>60</v>
      </c>
    </row>
    <row r="244" spans="1:2" x14ac:dyDescent="0.25">
      <c r="A244">
        <v>6046924</v>
      </c>
      <c r="B244">
        <v>78</v>
      </c>
    </row>
    <row r="245" spans="1:2" x14ac:dyDescent="0.25">
      <c r="A245">
        <v>6046925</v>
      </c>
      <c r="B245">
        <v>78</v>
      </c>
    </row>
    <row r="246" spans="1:2" x14ac:dyDescent="0.25">
      <c r="A246">
        <v>6046926</v>
      </c>
      <c r="B246">
        <v>60</v>
      </c>
    </row>
    <row r="247" spans="1:2" x14ac:dyDescent="0.25">
      <c r="A247">
        <v>6046927</v>
      </c>
      <c r="B247">
        <v>30</v>
      </c>
    </row>
    <row r="248" spans="1:2" x14ac:dyDescent="0.25">
      <c r="A248">
        <v>6046928</v>
      </c>
      <c r="B248">
        <v>30</v>
      </c>
    </row>
    <row r="249" spans="1:2" x14ac:dyDescent="0.25">
      <c r="A249">
        <v>6046929</v>
      </c>
      <c r="B249">
        <v>78</v>
      </c>
    </row>
    <row r="250" spans="1:2" x14ac:dyDescent="0.25">
      <c r="A250">
        <v>6046930</v>
      </c>
      <c r="B250">
        <v>78</v>
      </c>
    </row>
    <row r="251" spans="1:2" x14ac:dyDescent="0.25">
      <c r="A251">
        <v>6046931</v>
      </c>
      <c r="B251">
        <v>78</v>
      </c>
    </row>
    <row r="252" spans="1:2" x14ac:dyDescent="0.25">
      <c r="A252">
        <v>6046932</v>
      </c>
      <c r="B252">
        <v>60</v>
      </c>
    </row>
    <row r="253" spans="1:2" x14ac:dyDescent="0.25">
      <c r="A253">
        <v>6046933</v>
      </c>
      <c r="B253">
        <v>30</v>
      </c>
    </row>
    <row r="254" spans="1:2" x14ac:dyDescent="0.25">
      <c r="A254">
        <v>6046934</v>
      </c>
      <c r="B254">
        <v>30</v>
      </c>
    </row>
    <row r="255" spans="1:2" x14ac:dyDescent="0.25">
      <c r="A255">
        <v>6046937</v>
      </c>
      <c r="B255">
        <v>60</v>
      </c>
    </row>
    <row r="256" spans="1:2" x14ac:dyDescent="0.25">
      <c r="A256">
        <v>6047322</v>
      </c>
      <c r="B256">
        <v>60</v>
      </c>
    </row>
    <row r="257" spans="1:2" x14ac:dyDescent="0.25">
      <c r="A257">
        <v>6047328</v>
      </c>
      <c r="B257">
        <v>30</v>
      </c>
    </row>
    <row r="258" spans="1:2" x14ac:dyDescent="0.25">
      <c r="A258">
        <v>6047413</v>
      </c>
      <c r="B258">
        <v>30</v>
      </c>
    </row>
    <row r="259" spans="1:2" x14ac:dyDescent="0.25">
      <c r="A259">
        <v>6047975</v>
      </c>
      <c r="B259">
        <v>48</v>
      </c>
    </row>
    <row r="260" spans="1:2" x14ac:dyDescent="0.25">
      <c r="A260">
        <v>6048365</v>
      </c>
      <c r="B260">
        <v>24</v>
      </c>
    </row>
    <row r="261" spans="1:2" x14ac:dyDescent="0.25">
      <c r="A261">
        <v>6048368</v>
      </c>
      <c r="B261">
        <v>40</v>
      </c>
    </row>
    <row r="262" spans="1:2" x14ac:dyDescent="0.25">
      <c r="A262">
        <v>6048465</v>
      </c>
      <c r="B262">
        <v>21</v>
      </c>
    </row>
    <row r="263" spans="1:2" x14ac:dyDescent="0.25">
      <c r="A263">
        <v>6048796</v>
      </c>
      <c r="B263">
        <v>24</v>
      </c>
    </row>
    <row r="264" spans="1:2" x14ac:dyDescent="0.25">
      <c r="A264">
        <v>6049143</v>
      </c>
      <c r="B264">
        <v>1</v>
      </c>
    </row>
    <row r="265" spans="1:2" x14ac:dyDescent="0.25">
      <c r="A265">
        <v>6049614</v>
      </c>
      <c r="B265">
        <v>40</v>
      </c>
    </row>
    <row r="266" spans="1:2" x14ac:dyDescent="0.25">
      <c r="A266">
        <v>6049615</v>
      </c>
      <c r="B266">
        <v>12</v>
      </c>
    </row>
    <row r="267" spans="1:2" x14ac:dyDescent="0.25">
      <c r="A267">
        <v>6049617</v>
      </c>
      <c r="B267">
        <v>36</v>
      </c>
    </row>
    <row r="268" spans="1:2" x14ac:dyDescent="0.25">
      <c r="A268">
        <v>6049618</v>
      </c>
      <c r="B268">
        <v>36</v>
      </c>
    </row>
    <row r="269" spans="1:2" x14ac:dyDescent="0.25">
      <c r="A269">
        <v>6049773</v>
      </c>
      <c r="B269">
        <v>1</v>
      </c>
    </row>
    <row r="270" spans="1:2" x14ac:dyDescent="0.25">
      <c r="A270">
        <v>6049775</v>
      </c>
      <c r="B270">
        <v>1</v>
      </c>
    </row>
    <row r="271" spans="1:2" x14ac:dyDescent="0.25">
      <c r="A271">
        <v>6049776</v>
      </c>
      <c r="B271">
        <v>1</v>
      </c>
    </row>
    <row r="272" spans="1:2" x14ac:dyDescent="0.25">
      <c r="A272">
        <v>6049842</v>
      </c>
      <c r="B272">
        <v>56</v>
      </c>
    </row>
    <row r="273" spans="1:2" x14ac:dyDescent="0.25">
      <c r="A273">
        <v>6049898</v>
      </c>
      <c r="B273">
        <v>120</v>
      </c>
    </row>
    <row r="274" spans="1:2" x14ac:dyDescent="0.25">
      <c r="A274">
        <v>6049899</v>
      </c>
      <c r="B274">
        <v>120</v>
      </c>
    </row>
    <row r="275" spans="1:2" x14ac:dyDescent="0.25">
      <c r="A275">
        <v>6050252</v>
      </c>
      <c r="B275">
        <v>8</v>
      </c>
    </row>
    <row r="276" spans="1:2" x14ac:dyDescent="0.25">
      <c r="A276">
        <v>6050734</v>
      </c>
      <c r="B276">
        <v>14</v>
      </c>
    </row>
    <row r="277" spans="1:2" x14ac:dyDescent="0.25">
      <c r="A277">
        <v>6050735</v>
      </c>
      <c r="B277">
        <v>77</v>
      </c>
    </row>
    <row r="278" spans="1:2" x14ac:dyDescent="0.25">
      <c r="A278">
        <v>6052691</v>
      </c>
      <c r="B278">
        <v>1</v>
      </c>
    </row>
    <row r="279" spans="1:2" x14ac:dyDescent="0.25">
      <c r="A279">
        <v>6052692</v>
      </c>
      <c r="B279">
        <v>1</v>
      </c>
    </row>
    <row r="280" spans="1:2" x14ac:dyDescent="0.25">
      <c r="A280">
        <v>6052693</v>
      </c>
      <c r="B280">
        <v>1</v>
      </c>
    </row>
    <row r="281" spans="1:2" x14ac:dyDescent="0.25">
      <c r="A281">
        <v>6052694</v>
      </c>
      <c r="B281">
        <v>1</v>
      </c>
    </row>
    <row r="282" spans="1:2" x14ac:dyDescent="0.25">
      <c r="A282">
        <v>6052695</v>
      </c>
      <c r="B282">
        <v>24</v>
      </c>
    </row>
    <row r="283" spans="1:2" x14ac:dyDescent="0.25">
      <c r="A283">
        <v>6052864</v>
      </c>
      <c r="B283">
        <v>1000</v>
      </c>
    </row>
    <row r="284" spans="1:2" x14ac:dyDescent="0.25">
      <c r="A284">
        <v>6053775</v>
      </c>
      <c r="B284">
        <v>48</v>
      </c>
    </row>
    <row r="285" spans="1:2" x14ac:dyDescent="0.25">
      <c r="A285">
        <v>6054036</v>
      </c>
      <c r="B285">
        <v>40</v>
      </c>
    </row>
    <row r="286" spans="1:2" x14ac:dyDescent="0.25">
      <c r="A286">
        <v>6054037</v>
      </c>
      <c r="B286">
        <v>12</v>
      </c>
    </row>
    <row r="287" spans="1:2" x14ac:dyDescent="0.25">
      <c r="A287">
        <v>6054038</v>
      </c>
      <c r="B287">
        <v>1</v>
      </c>
    </row>
    <row r="288" spans="1:2" x14ac:dyDescent="0.25">
      <c r="A288">
        <v>6054039</v>
      </c>
      <c r="B288">
        <v>1</v>
      </c>
    </row>
    <row r="289" spans="1:2" x14ac:dyDescent="0.25">
      <c r="A289">
        <v>6054040</v>
      </c>
      <c r="B289">
        <v>1</v>
      </c>
    </row>
    <row r="290" spans="1:2" x14ac:dyDescent="0.25">
      <c r="A290">
        <v>6054519</v>
      </c>
      <c r="B290">
        <v>1</v>
      </c>
    </row>
    <row r="291" spans="1:2" x14ac:dyDescent="0.25">
      <c r="A291">
        <v>6055079</v>
      </c>
      <c r="B291">
        <v>1</v>
      </c>
    </row>
    <row r="292" spans="1:2" x14ac:dyDescent="0.25">
      <c r="A292">
        <v>6055080</v>
      </c>
      <c r="B292">
        <v>1</v>
      </c>
    </row>
    <row r="293" spans="1:2" x14ac:dyDescent="0.25">
      <c r="A293">
        <v>6055081</v>
      </c>
      <c r="B293">
        <v>1</v>
      </c>
    </row>
    <row r="294" spans="1:2" x14ac:dyDescent="0.25">
      <c r="A294">
        <v>6055338</v>
      </c>
      <c r="B294">
        <v>12</v>
      </c>
    </row>
    <row r="295" spans="1:2" x14ac:dyDescent="0.25">
      <c r="A295">
        <v>6055340</v>
      </c>
      <c r="B295">
        <v>12</v>
      </c>
    </row>
    <row r="296" spans="1:2" x14ac:dyDescent="0.25">
      <c r="A296">
        <v>6055341</v>
      </c>
      <c r="B296">
        <v>12</v>
      </c>
    </row>
    <row r="297" spans="1:2" x14ac:dyDescent="0.25">
      <c r="A297">
        <v>6056678</v>
      </c>
      <c r="B297">
        <v>1</v>
      </c>
    </row>
    <row r="298" spans="1:2" x14ac:dyDescent="0.25">
      <c r="A298">
        <v>6056700</v>
      </c>
      <c r="B298">
        <v>1</v>
      </c>
    </row>
    <row r="299" spans="1:2" x14ac:dyDescent="0.25">
      <c r="A299">
        <v>6057636</v>
      </c>
      <c r="B299">
        <v>48</v>
      </c>
    </row>
    <row r="300" spans="1:2" x14ac:dyDescent="0.25">
      <c r="A300">
        <v>6057637</v>
      </c>
      <c r="B300">
        <v>1</v>
      </c>
    </row>
    <row r="301" spans="1:2" x14ac:dyDescent="0.25">
      <c r="A301">
        <v>6057902</v>
      </c>
      <c r="B301">
        <v>1</v>
      </c>
    </row>
    <row r="302" spans="1:2" x14ac:dyDescent="0.25">
      <c r="A302">
        <v>6057904</v>
      </c>
      <c r="B302">
        <v>1</v>
      </c>
    </row>
    <row r="303" spans="1:2" x14ac:dyDescent="0.25">
      <c r="A303">
        <v>6057906</v>
      </c>
      <c r="B303">
        <v>1</v>
      </c>
    </row>
    <row r="304" spans="1:2" x14ac:dyDescent="0.25">
      <c r="A304">
        <v>6058668</v>
      </c>
      <c r="B304">
        <v>72</v>
      </c>
    </row>
    <row r="305" spans="1:2" x14ac:dyDescent="0.25">
      <c r="A305">
        <v>6058751</v>
      </c>
      <c r="B305">
        <v>1</v>
      </c>
    </row>
    <row r="306" spans="1:2" x14ac:dyDescent="0.25">
      <c r="A306">
        <v>6058752</v>
      </c>
      <c r="B306">
        <v>1</v>
      </c>
    </row>
    <row r="307" spans="1:2" x14ac:dyDescent="0.25">
      <c r="A307">
        <v>6058950</v>
      </c>
      <c r="B307">
        <v>1</v>
      </c>
    </row>
    <row r="308" spans="1:2" x14ac:dyDescent="0.25">
      <c r="A308">
        <v>6058951</v>
      </c>
      <c r="B308">
        <v>1</v>
      </c>
    </row>
    <row r="309" spans="1:2" x14ac:dyDescent="0.25">
      <c r="A309">
        <v>6059348</v>
      </c>
      <c r="B309">
        <v>48</v>
      </c>
    </row>
    <row r="310" spans="1:2" x14ac:dyDescent="0.25">
      <c r="A310">
        <v>6059706</v>
      </c>
      <c r="B310">
        <v>12</v>
      </c>
    </row>
    <row r="311" spans="1:2" x14ac:dyDescent="0.25">
      <c r="A311">
        <v>6059806</v>
      </c>
      <c r="B311">
        <v>60</v>
      </c>
    </row>
    <row r="312" spans="1:2" x14ac:dyDescent="0.25">
      <c r="A312">
        <v>6060882</v>
      </c>
      <c r="B312">
        <v>1</v>
      </c>
    </row>
    <row r="313" spans="1:2" x14ac:dyDescent="0.25">
      <c r="A313">
        <v>6060897</v>
      </c>
      <c r="B313">
        <v>1</v>
      </c>
    </row>
    <row r="314" spans="1:2" x14ac:dyDescent="0.25">
      <c r="A314">
        <v>6060898</v>
      </c>
      <c r="B314">
        <v>1</v>
      </c>
    </row>
    <row r="315" spans="1:2" x14ac:dyDescent="0.25">
      <c r="A315">
        <v>6060899</v>
      </c>
      <c r="B315">
        <v>1</v>
      </c>
    </row>
    <row r="316" spans="1:2" x14ac:dyDescent="0.25">
      <c r="A316">
        <v>6061194</v>
      </c>
      <c r="B316">
        <v>1</v>
      </c>
    </row>
    <row r="317" spans="1:2" x14ac:dyDescent="0.25">
      <c r="A317">
        <v>6061195</v>
      </c>
      <c r="B317">
        <v>1</v>
      </c>
    </row>
    <row r="318" spans="1:2" x14ac:dyDescent="0.25">
      <c r="A318">
        <v>6061196</v>
      </c>
      <c r="B318">
        <v>1</v>
      </c>
    </row>
    <row r="319" spans="1:2" x14ac:dyDescent="0.25">
      <c r="A319">
        <v>6061197</v>
      </c>
      <c r="B319">
        <v>1</v>
      </c>
    </row>
    <row r="320" spans="1:2" x14ac:dyDescent="0.25">
      <c r="A320">
        <v>6061198</v>
      </c>
      <c r="B320">
        <v>1</v>
      </c>
    </row>
    <row r="321" spans="1:2" x14ac:dyDescent="0.25">
      <c r="A321">
        <v>6061199</v>
      </c>
      <c r="B321">
        <v>1</v>
      </c>
    </row>
    <row r="322" spans="1:2" x14ac:dyDescent="0.25">
      <c r="A322">
        <v>6061200</v>
      </c>
      <c r="B322">
        <v>1</v>
      </c>
    </row>
    <row r="323" spans="1:2" x14ac:dyDescent="0.25">
      <c r="A323">
        <v>6061201</v>
      </c>
      <c r="B323">
        <v>1</v>
      </c>
    </row>
    <row r="324" spans="1:2" x14ac:dyDescent="0.25">
      <c r="A324">
        <v>6061202</v>
      </c>
      <c r="B324">
        <v>1</v>
      </c>
    </row>
    <row r="325" spans="1:2" x14ac:dyDescent="0.25">
      <c r="A325">
        <v>6061203</v>
      </c>
      <c r="B325">
        <v>1</v>
      </c>
    </row>
    <row r="326" spans="1:2" x14ac:dyDescent="0.25">
      <c r="A326">
        <v>6061204</v>
      </c>
      <c r="B326">
        <v>1</v>
      </c>
    </row>
    <row r="327" spans="1:2" x14ac:dyDescent="0.25">
      <c r="A327">
        <v>6061205</v>
      </c>
      <c r="B327">
        <v>1</v>
      </c>
    </row>
    <row r="328" spans="1:2" x14ac:dyDescent="0.25">
      <c r="A328">
        <v>6061206</v>
      </c>
      <c r="B328">
        <v>1</v>
      </c>
    </row>
    <row r="329" spans="1:2" x14ac:dyDescent="0.25">
      <c r="A329">
        <v>6061208</v>
      </c>
      <c r="B329">
        <v>1</v>
      </c>
    </row>
    <row r="330" spans="1:2" x14ac:dyDescent="0.25">
      <c r="A330">
        <v>6061210</v>
      </c>
      <c r="B330">
        <v>1</v>
      </c>
    </row>
    <row r="331" spans="1:2" x14ac:dyDescent="0.25">
      <c r="A331">
        <v>6061211</v>
      </c>
      <c r="B331">
        <v>1</v>
      </c>
    </row>
    <row r="332" spans="1:2" x14ac:dyDescent="0.25">
      <c r="A332">
        <v>6061213</v>
      </c>
      <c r="B332">
        <v>1</v>
      </c>
    </row>
    <row r="333" spans="1:2" x14ac:dyDescent="0.25">
      <c r="A333">
        <v>6061215</v>
      </c>
      <c r="B333">
        <v>1</v>
      </c>
    </row>
    <row r="334" spans="1:2" x14ac:dyDescent="0.25">
      <c r="A334">
        <v>6061217</v>
      </c>
      <c r="B334">
        <v>1</v>
      </c>
    </row>
    <row r="335" spans="1:2" x14ac:dyDescent="0.25">
      <c r="A335">
        <v>6061218</v>
      </c>
      <c r="B335">
        <v>1</v>
      </c>
    </row>
    <row r="336" spans="1:2" x14ac:dyDescent="0.25">
      <c r="A336">
        <v>6061220</v>
      </c>
      <c r="B336">
        <v>1</v>
      </c>
    </row>
    <row r="337" spans="1:2" x14ac:dyDescent="0.25">
      <c r="A337">
        <v>6061222</v>
      </c>
      <c r="B337">
        <v>1</v>
      </c>
    </row>
    <row r="338" spans="1:2" x14ac:dyDescent="0.25">
      <c r="A338">
        <v>6061224</v>
      </c>
      <c r="B338">
        <v>1</v>
      </c>
    </row>
    <row r="339" spans="1:2" x14ac:dyDescent="0.25">
      <c r="A339">
        <v>6062132</v>
      </c>
      <c r="B339">
        <v>1</v>
      </c>
    </row>
    <row r="340" spans="1:2" x14ac:dyDescent="0.25">
      <c r="A340">
        <v>6062134</v>
      </c>
      <c r="B340">
        <v>1</v>
      </c>
    </row>
    <row r="341" spans="1:2" x14ac:dyDescent="0.25">
      <c r="A341">
        <v>6065104</v>
      </c>
      <c r="B341">
        <v>1</v>
      </c>
    </row>
    <row r="342" spans="1:2" x14ac:dyDescent="0.25">
      <c r="A342">
        <v>6065508</v>
      </c>
      <c r="B342">
        <v>1</v>
      </c>
    </row>
    <row r="343" spans="1:2" x14ac:dyDescent="0.25">
      <c r="A343">
        <v>6065511</v>
      </c>
      <c r="B343">
        <v>1</v>
      </c>
    </row>
    <row r="344" spans="1:2" x14ac:dyDescent="0.25">
      <c r="A344">
        <v>6066324</v>
      </c>
      <c r="B344">
        <v>24</v>
      </c>
    </row>
    <row r="345" spans="1:2" x14ac:dyDescent="0.25">
      <c r="A345">
        <v>6067799</v>
      </c>
      <c r="B345">
        <v>1</v>
      </c>
    </row>
    <row r="346" spans="1:2" x14ac:dyDescent="0.25">
      <c r="A346">
        <v>6067800</v>
      </c>
      <c r="B346">
        <v>1</v>
      </c>
    </row>
    <row r="347" spans="1:2" x14ac:dyDescent="0.25">
      <c r="A347">
        <v>6069073</v>
      </c>
      <c r="B347">
        <v>1</v>
      </c>
    </row>
    <row r="348" spans="1:2" x14ac:dyDescent="0.25">
      <c r="A348">
        <v>6069074</v>
      </c>
      <c r="B348">
        <v>1</v>
      </c>
    </row>
    <row r="349" spans="1:2" x14ac:dyDescent="0.25">
      <c r="A349">
        <v>6069347</v>
      </c>
      <c r="B349">
        <v>1</v>
      </c>
    </row>
    <row r="350" spans="1:2" x14ac:dyDescent="0.25">
      <c r="A350">
        <v>6069388</v>
      </c>
      <c r="B350">
        <v>14</v>
      </c>
    </row>
    <row r="351" spans="1:2" x14ac:dyDescent="0.25">
      <c r="A351">
        <v>6071045</v>
      </c>
      <c r="B351">
        <v>1</v>
      </c>
    </row>
    <row r="352" spans="1:2" x14ac:dyDescent="0.25">
      <c r="A352">
        <v>6071363</v>
      </c>
      <c r="B352">
        <v>1</v>
      </c>
    </row>
    <row r="353" spans="1:2" x14ac:dyDescent="0.25">
      <c r="A353">
        <v>6071364</v>
      </c>
      <c r="B353">
        <v>1</v>
      </c>
    </row>
    <row r="354" spans="1:2" x14ac:dyDescent="0.25">
      <c r="A354">
        <v>6071365</v>
      </c>
      <c r="B354">
        <v>1</v>
      </c>
    </row>
    <row r="355" spans="1:2" x14ac:dyDescent="0.25">
      <c r="A355">
        <v>6071366</v>
      </c>
      <c r="B355">
        <v>1</v>
      </c>
    </row>
    <row r="356" spans="1:2" x14ac:dyDescent="0.25">
      <c r="A356">
        <v>6071367</v>
      </c>
      <c r="B356">
        <v>1</v>
      </c>
    </row>
    <row r="357" spans="1:2" x14ac:dyDescent="0.25">
      <c r="A357">
        <v>6071368</v>
      </c>
      <c r="B357">
        <v>1</v>
      </c>
    </row>
    <row r="358" spans="1:2" x14ac:dyDescent="0.25">
      <c r="A358">
        <v>6071369</v>
      </c>
      <c r="B358">
        <v>1</v>
      </c>
    </row>
    <row r="359" spans="1:2" x14ac:dyDescent="0.25">
      <c r="A359">
        <v>6071370</v>
      </c>
      <c r="B359">
        <v>1</v>
      </c>
    </row>
    <row r="360" spans="1:2" x14ac:dyDescent="0.25">
      <c r="A360">
        <v>6071371</v>
      </c>
      <c r="B360">
        <v>1</v>
      </c>
    </row>
    <row r="361" spans="1:2" x14ac:dyDescent="0.25">
      <c r="A361">
        <v>6071372</v>
      </c>
      <c r="B361">
        <v>1</v>
      </c>
    </row>
    <row r="362" spans="1:2" x14ac:dyDescent="0.25">
      <c r="A362">
        <v>6071373</v>
      </c>
      <c r="B362">
        <v>1</v>
      </c>
    </row>
    <row r="363" spans="1:2" x14ac:dyDescent="0.25">
      <c r="A363">
        <v>6071374</v>
      </c>
      <c r="B363">
        <v>1</v>
      </c>
    </row>
    <row r="364" spans="1:2" x14ac:dyDescent="0.25">
      <c r="A364">
        <v>6071375</v>
      </c>
      <c r="B364">
        <v>1</v>
      </c>
    </row>
    <row r="365" spans="1:2" x14ac:dyDescent="0.25">
      <c r="A365">
        <v>6071376</v>
      </c>
      <c r="B365">
        <v>1</v>
      </c>
    </row>
    <row r="366" spans="1:2" x14ac:dyDescent="0.25">
      <c r="A366">
        <v>6071377</v>
      </c>
      <c r="B366">
        <v>1</v>
      </c>
    </row>
    <row r="367" spans="1:2" x14ac:dyDescent="0.25">
      <c r="A367">
        <v>6071378</v>
      </c>
      <c r="B367">
        <v>1</v>
      </c>
    </row>
    <row r="368" spans="1:2" x14ac:dyDescent="0.25">
      <c r="A368">
        <v>6071379</v>
      </c>
      <c r="B368">
        <v>1</v>
      </c>
    </row>
    <row r="369" spans="1:2" x14ac:dyDescent="0.25">
      <c r="A369">
        <v>6071380</v>
      </c>
      <c r="B369">
        <v>1</v>
      </c>
    </row>
    <row r="370" spans="1:2" x14ac:dyDescent="0.25">
      <c r="A370">
        <v>6071381</v>
      </c>
      <c r="B370">
        <v>1</v>
      </c>
    </row>
    <row r="371" spans="1:2" x14ac:dyDescent="0.25">
      <c r="A371">
        <v>6071382</v>
      </c>
      <c r="B371">
        <v>1</v>
      </c>
    </row>
    <row r="372" spans="1:2" x14ac:dyDescent="0.25">
      <c r="A372">
        <v>6071383</v>
      </c>
      <c r="B372">
        <v>1</v>
      </c>
    </row>
    <row r="373" spans="1:2" x14ac:dyDescent="0.25">
      <c r="A373">
        <v>6071384</v>
      </c>
      <c r="B373">
        <v>1</v>
      </c>
    </row>
    <row r="374" spans="1:2" x14ac:dyDescent="0.25">
      <c r="A374">
        <v>6071385</v>
      </c>
      <c r="B374">
        <v>1</v>
      </c>
    </row>
    <row r="375" spans="1:2" x14ac:dyDescent="0.25">
      <c r="A375">
        <v>6071386</v>
      </c>
      <c r="B375">
        <v>1</v>
      </c>
    </row>
    <row r="376" spans="1:2" x14ac:dyDescent="0.25">
      <c r="A376">
        <v>6071387</v>
      </c>
      <c r="B376">
        <v>1</v>
      </c>
    </row>
    <row r="377" spans="1:2" x14ac:dyDescent="0.25">
      <c r="A377">
        <v>6071388</v>
      </c>
      <c r="B377">
        <v>1</v>
      </c>
    </row>
    <row r="378" spans="1:2" x14ac:dyDescent="0.25">
      <c r="A378">
        <v>6071389</v>
      </c>
      <c r="B378">
        <v>1</v>
      </c>
    </row>
    <row r="379" spans="1:2" x14ac:dyDescent="0.25">
      <c r="A379">
        <v>6071390</v>
      </c>
      <c r="B379">
        <v>1</v>
      </c>
    </row>
    <row r="380" spans="1:2" x14ac:dyDescent="0.25">
      <c r="A380">
        <v>6071994</v>
      </c>
      <c r="B380">
        <v>1</v>
      </c>
    </row>
    <row r="381" spans="1:2" x14ac:dyDescent="0.25">
      <c r="A381">
        <v>6072298</v>
      </c>
      <c r="B381">
        <v>1</v>
      </c>
    </row>
    <row r="382" spans="1:2" x14ac:dyDescent="0.25">
      <c r="A382">
        <v>6072299</v>
      </c>
      <c r="B382">
        <v>1</v>
      </c>
    </row>
    <row r="383" spans="1:2" x14ac:dyDescent="0.25">
      <c r="A383">
        <v>6072320</v>
      </c>
      <c r="B383">
        <v>1</v>
      </c>
    </row>
    <row r="384" spans="1:2" x14ac:dyDescent="0.25">
      <c r="A384">
        <v>6072321</v>
      </c>
      <c r="B384">
        <v>1</v>
      </c>
    </row>
    <row r="385" spans="1:2" x14ac:dyDescent="0.25">
      <c r="A385">
        <v>6072322</v>
      </c>
      <c r="B385">
        <v>1</v>
      </c>
    </row>
    <row r="386" spans="1:2" x14ac:dyDescent="0.25">
      <c r="A386">
        <v>6072323</v>
      </c>
      <c r="B386">
        <v>1</v>
      </c>
    </row>
    <row r="387" spans="1:2" x14ac:dyDescent="0.25">
      <c r="A387">
        <v>6072324</v>
      </c>
      <c r="B387">
        <v>1</v>
      </c>
    </row>
    <row r="388" spans="1:2" x14ac:dyDescent="0.25">
      <c r="A388">
        <v>6072325</v>
      </c>
      <c r="B388">
        <v>1</v>
      </c>
    </row>
    <row r="389" spans="1:2" x14ac:dyDescent="0.25">
      <c r="A389">
        <v>6072326</v>
      </c>
      <c r="B389">
        <v>1</v>
      </c>
    </row>
    <row r="390" spans="1:2" x14ac:dyDescent="0.25">
      <c r="A390">
        <v>6072327</v>
      </c>
      <c r="B390">
        <v>1</v>
      </c>
    </row>
    <row r="391" spans="1:2" x14ac:dyDescent="0.25">
      <c r="A391">
        <v>6072328</v>
      </c>
      <c r="B391">
        <v>1</v>
      </c>
    </row>
    <row r="392" spans="1:2" x14ac:dyDescent="0.25">
      <c r="A392">
        <v>6072329</v>
      </c>
      <c r="B392">
        <v>1</v>
      </c>
    </row>
    <row r="393" spans="1:2" x14ac:dyDescent="0.25">
      <c r="A393">
        <v>6072330</v>
      </c>
      <c r="B393">
        <v>1</v>
      </c>
    </row>
    <row r="394" spans="1:2" x14ac:dyDescent="0.25">
      <c r="A394">
        <v>6072331</v>
      </c>
      <c r="B394">
        <v>1</v>
      </c>
    </row>
    <row r="395" spans="1:2" x14ac:dyDescent="0.25">
      <c r="A395">
        <v>6072332</v>
      </c>
      <c r="B395">
        <v>1</v>
      </c>
    </row>
    <row r="396" spans="1:2" x14ac:dyDescent="0.25">
      <c r="A396">
        <v>6072333</v>
      </c>
      <c r="B396">
        <v>1</v>
      </c>
    </row>
    <row r="397" spans="1:2" x14ac:dyDescent="0.25">
      <c r="A397">
        <v>6072334</v>
      </c>
      <c r="B397">
        <v>1</v>
      </c>
    </row>
    <row r="398" spans="1:2" x14ac:dyDescent="0.25">
      <c r="A398">
        <v>6072335</v>
      </c>
      <c r="B398">
        <v>1</v>
      </c>
    </row>
    <row r="399" spans="1:2" x14ac:dyDescent="0.25">
      <c r="A399">
        <v>6072336</v>
      </c>
      <c r="B399">
        <v>1</v>
      </c>
    </row>
    <row r="400" spans="1:2" x14ac:dyDescent="0.25">
      <c r="A400">
        <v>6072337</v>
      </c>
      <c r="B400">
        <v>1</v>
      </c>
    </row>
    <row r="401" spans="1:2" x14ac:dyDescent="0.25">
      <c r="A401">
        <v>6072338</v>
      </c>
      <c r="B401">
        <v>1</v>
      </c>
    </row>
    <row r="402" spans="1:2" x14ac:dyDescent="0.25">
      <c r="A402">
        <v>6072339</v>
      </c>
      <c r="B402">
        <v>1</v>
      </c>
    </row>
    <row r="403" spans="1:2" x14ac:dyDescent="0.25">
      <c r="A403">
        <v>6072340</v>
      </c>
      <c r="B403">
        <v>1</v>
      </c>
    </row>
    <row r="404" spans="1:2" x14ac:dyDescent="0.25">
      <c r="A404">
        <v>6072341</v>
      </c>
      <c r="B404">
        <v>1</v>
      </c>
    </row>
    <row r="405" spans="1:2" x14ac:dyDescent="0.25">
      <c r="A405">
        <v>6072342</v>
      </c>
      <c r="B405">
        <v>1</v>
      </c>
    </row>
    <row r="406" spans="1:2" x14ac:dyDescent="0.25">
      <c r="A406">
        <v>6072343</v>
      </c>
      <c r="B406">
        <v>1</v>
      </c>
    </row>
    <row r="407" spans="1:2" x14ac:dyDescent="0.25">
      <c r="A407">
        <v>6072344</v>
      </c>
      <c r="B407">
        <v>1</v>
      </c>
    </row>
    <row r="408" spans="1:2" x14ac:dyDescent="0.25">
      <c r="A408">
        <v>6072345</v>
      </c>
      <c r="B408">
        <v>1</v>
      </c>
    </row>
    <row r="409" spans="1:2" x14ac:dyDescent="0.25">
      <c r="A409">
        <v>6073090</v>
      </c>
      <c r="B409">
        <v>1</v>
      </c>
    </row>
    <row r="410" spans="1:2" x14ac:dyDescent="0.25">
      <c r="A410">
        <v>6074370</v>
      </c>
      <c r="B410">
        <v>1</v>
      </c>
    </row>
    <row r="411" spans="1:2" x14ac:dyDescent="0.25">
      <c r="A411">
        <v>6074372</v>
      </c>
      <c r="B411">
        <v>1</v>
      </c>
    </row>
    <row r="412" spans="1:2" x14ac:dyDescent="0.25">
      <c r="A412">
        <v>6077290</v>
      </c>
      <c r="B412">
        <v>1</v>
      </c>
    </row>
    <row r="413" spans="1:2" x14ac:dyDescent="0.25">
      <c r="A413">
        <v>6078069</v>
      </c>
      <c r="B413">
        <v>1</v>
      </c>
    </row>
    <row r="414" spans="1:2" x14ac:dyDescent="0.25">
      <c r="A414">
        <v>6078170</v>
      </c>
      <c r="B414">
        <v>1</v>
      </c>
    </row>
    <row r="415" spans="1:2" x14ac:dyDescent="0.25">
      <c r="A415">
        <v>6078171</v>
      </c>
      <c r="B415">
        <v>1</v>
      </c>
    </row>
    <row r="416" spans="1:2" x14ac:dyDescent="0.25">
      <c r="A416">
        <v>6078172</v>
      </c>
      <c r="B416">
        <v>1</v>
      </c>
    </row>
    <row r="417" spans="1:2" x14ac:dyDescent="0.25">
      <c r="A417">
        <v>6081239</v>
      </c>
      <c r="B417">
        <v>1</v>
      </c>
    </row>
    <row r="418" spans="1:2" x14ac:dyDescent="0.25">
      <c r="A418">
        <v>6082025</v>
      </c>
      <c r="B418">
        <v>1</v>
      </c>
    </row>
    <row r="419" spans="1:2" x14ac:dyDescent="0.25">
      <c r="A419">
        <v>6082026</v>
      </c>
      <c r="B419">
        <v>1</v>
      </c>
    </row>
    <row r="420" spans="1:2" x14ac:dyDescent="0.25">
      <c r="A420">
        <v>6082027</v>
      </c>
      <c r="B420">
        <v>1</v>
      </c>
    </row>
    <row r="421" spans="1:2" x14ac:dyDescent="0.25">
      <c r="A421">
        <v>6082028</v>
      </c>
      <c r="B421">
        <v>1</v>
      </c>
    </row>
    <row r="422" spans="1:2" x14ac:dyDescent="0.25">
      <c r="A422">
        <v>6082029</v>
      </c>
      <c r="B422">
        <v>1</v>
      </c>
    </row>
    <row r="423" spans="1:2" x14ac:dyDescent="0.25">
      <c r="A423">
        <v>6082070</v>
      </c>
      <c r="B423">
        <v>1</v>
      </c>
    </row>
    <row r="424" spans="1:2" x14ac:dyDescent="0.25">
      <c r="A424">
        <v>6082071</v>
      </c>
      <c r="B424">
        <v>1</v>
      </c>
    </row>
    <row r="425" spans="1:2" x14ac:dyDescent="0.25">
      <c r="A425">
        <v>6082072</v>
      </c>
      <c r="B425">
        <v>1</v>
      </c>
    </row>
    <row r="426" spans="1:2" x14ac:dyDescent="0.25">
      <c r="A426">
        <v>6082073</v>
      </c>
      <c r="B426">
        <v>1</v>
      </c>
    </row>
    <row r="427" spans="1:2" x14ac:dyDescent="0.25">
      <c r="A427">
        <v>6082074</v>
      </c>
      <c r="B427">
        <v>1</v>
      </c>
    </row>
    <row r="428" spans="1:2" x14ac:dyDescent="0.25">
      <c r="A428">
        <v>6082075</v>
      </c>
      <c r="B428">
        <v>1</v>
      </c>
    </row>
    <row r="429" spans="1:2" x14ac:dyDescent="0.25">
      <c r="A429">
        <v>6082076</v>
      </c>
      <c r="B429">
        <v>1</v>
      </c>
    </row>
    <row r="430" spans="1:2" x14ac:dyDescent="0.25">
      <c r="A430">
        <v>6082077</v>
      </c>
      <c r="B430">
        <v>1</v>
      </c>
    </row>
    <row r="431" spans="1:2" x14ac:dyDescent="0.25">
      <c r="A431">
        <v>6082078</v>
      </c>
      <c r="B431">
        <v>1</v>
      </c>
    </row>
    <row r="432" spans="1:2" x14ac:dyDescent="0.25">
      <c r="A432">
        <v>6082527</v>
      </c>
      <c r="B432">
        <v>1</v>
      </c>
    </row>
    <row r="433" spans="1:2" x14ac:dyDescent="0.25">
      <c r="A433">
        <v>6082554</v>
      </c>
      <c r="B433">
        <v>1</v>
      </c>
    </row>
    <row r="434" spans="1:2" x14ac:dyDescent="0.25">
      <c r="A434">
        <v>6082556</v>
      </c>
      <c r="B434">
        <v>1</v>
      </c>
    </row>
    <row r="435" spans="1:2" x14ac:dyDescent="0.25">
      <c r="A435">
        <v>6082816</v>
      </c>
      <c r="B435">
        <v>35</v>
      </c>
    </row>
    <row r="436" spans="1:2" x14ac:dyDescent="0.25">
      <c r="A436">
        <v>6082831</v>
      </c>
      <c r="B436">
        <v>1</v>
      </c>
    </row>
    <row r="437" spans="1:2" x14ac:dyDescent="0.25">
      <c r="A437">
        <v>6082832</v>
      </c>
      <c r="B437">
        <v>1</v>
      </c>
    </row>
    <row r="438" spans="1:2" x14ac:dyDescent="0.25">
      <c r="A438">
        <v>6088052</v>
      </c>
      <c r="B438">
        <v>4</v>
      </c>
    </row>
    <row r="439" spans="1:2" x14ac:dyDescent="0.25">
      <c r="A439">
        <v>6089214</v>
      </c>
      <c r="B439">
        <v>1</v>
      </c>
    </row>
    <row r="440" spans="1:2" x14ac:dyDescent="0.25">
      <c r="A440">
        <v>6093113</v>
      </c>
      <c r="B440">
        <v>1</v>
      </c>
    </row>
    <row r="441" spans="1:2" x14ac:dyDescent="0.25">
      <c r="A441">
        <v>6093146</v>
      </c>
      <c r="B441">
        <v>1</v>
      </c>
    </row>
    <row r="442" spans="1:2" x14ac:dyDescent="0.25">
      <c r="A442">
        <v>6094009</v>
      </c>
      <c r="B442">
        <v>1</v>
      </c>
    </row>
    <row r="443" spans="1:2" x14ac:dyDescent="0.25">
      <c r="A443">
        <v>6094989</v>
      </c>
      <c r="B443">
        <v>1</v>
      </c>
    </row>
    <row r="444" spans="1:2" x14ac:dyDescent="0.25">
      <c r="A444">
        <v>6095000</v>
      </c>
      <c r="B444">
        <v>1</v>
      </c>
    </row>
    <row r="445" spans="1:2" x14ac:dyDescent="0.25">
      <c r="A445">
        <v>6096258</v>
      </c>
      <c r="B445">
        <v>1</v>
      </c>
    </row>
    <row r="446" spans="1:2" x14ac:dyDescent="0.25">
      <c r="A446">
        <v>6098231</v>
      </c>
      <c r="B446">
        <v>1</v>
      </c>
    </row>
    <row r="447" spans="1:2" x14ac:dyDescent="0.25">
      <c r="A447">
        <v>6098233</v>
      </c>
      <c r="B447">
        <v>1</v>
      </c>
    </row>
    <row r="448" spans="1:2" x14ac:dyDescent="0.25">
      <c r="A448">
        <v>6098234</v>
      </c>
      <c r="B448">
        <v>1</v>
      </c>
    </row>
    <row r="449" spans="1:2" x14ac:dyDescent="0.25">
      <c r="A449">
        <v>6098240</v>
      </c>
      <c r="B449">
        <v>1</v>
      </c>
    </row>
    <row r="450" spans="1:2" x14ac:dyDescent="0.25">
      <c r="A450">
        <v>6098241</v>
      </c>
      <c r="B450">
        <v>1</v>
      </c>
    </row>
    <row r="451" spans="1:2" x14ac:dyDescent="0.25">
      <c r="A451">
        <v>6099320</v>
      </c>
      <c r="B451">
        <v>1</v>
      </c>
    </row>
    <row r="452" spans="1:2" x14ac:dyDescent="0.25">
      <c r="A452">
        <v>6099322</v>
      </c>
      <c r="B452">
        <v>1</v>
      </c>
    </row>
    <row r="453" spans="1:2" x14ac:dyDescent="0.25">
      <c r="A453">
        <v>6099323</v>
      </c>
      <c r="B453">
        <v>1</v>
      </c>
    </row>
    <row r="454" spans="1:2" x14ac:dyDescent="0.25">
      <c r="A454">
        <v>6099353</v>
      </c>
      <c r="B454">
        <v>1</v>
      </c>
    </row>
    <row r="455" spans="1:2" x14ac:dyDescent="0.25">
      <c r="A455">
        <v>6101005</v>
      </c>
      <c r="B455">
        <v>1</v>
      </c>
    </row>
    <row r="456" spans="1:2" x14ac:dyDescent="0.25">
      <c r="A456">
        <v>6101007</v>
      </c>
      <c r="B456">
        <v>1</v>
      </c>
    </row>
    <row r="457" spans="1:2" x14ac:dyDescent="0.25">
      <c r="A457">
        <v>6102459</v>
      </c>
      <c r="B457">
        <v>1</v>
      </c>
    </row>
    <row r="458" spans="1:2" x14ac:dyDescent="0.25">
      <c r="A458">
        <v>6102471</v>
      </c>
      <c r="B458">
        <v>1</v>
      </c>
    </row>
    <row r="459" spans="1:2" x14ac:dyDescent="0.25">
      <c r="A459">
        <v>6102472</v>
      </c>
      <c r="B459">
        <v>1</v>
      </c>
    </row>
    <row r="460" spans="1:2" x14ac:dyDescent="0.25">
      <c r="A460">
        <v>6102474</v>
      </c>
      <c r="B460">
        <v>1</v>
      </c>
    </row>
    <row r="461" spans="1:2" x14ac:dyDescent="0.25">
      <c r="A461">
        <v>6102475</v>
      </c>
      <c r="B461">
        <v>1</v>
      </c>
    </row>
    <row r="462" spans="1:2" x14ac:dyDescent="0.25">
      <c r="A462">
        <v>6102582</v>
      </c>
      <c r="B462">
        <v>1</v>
      </c>
    </row>
    <row r="463" spans="1:2" x14ac:dyDescent="0.25">
      <c r="A463">
        <v>6102583</v>
      </c>
      <c r="B463">
        <v>1</v>
      </c>
    </row>
    <row r="464" spans="1:2" x14ac:dyDescent="0.25">
      <c r="A464">
        <v>6102605</v>
      </c>
      <c r="B464">
        <v>1</v>
      </c>
    </row>
    <row r="465" spans="1:2" x14ac:dyDescent="0.25">
      <c r="A465">
        <v>6103135</v>
      </c>
      <c r="B465">
        <v>1</v>
      </c>
    </row>
    <row r="466" spans="1:2" x14ac:dyDescent="0.25">
      <c r="A466">
        <v>6103136</v>
      </c>
      <c r="B466">
        <v>1</v>
      </c>
    </row>
    <row r="467" spans="1:2" x14ac:dyDescent="0.25">
      <c r="A467">
        <v>6103137</v>
      </c>
      <c r="B467">
        <v>1</v>
      </c>
    </row>
    <row r="468" spans="1:2" x14ac:dyDescent="0.25">
      <c r="A468">
        <v>6104115</v>
      </c>
      <c r="B468">
        <v>1</v>
      </c>
    </row>
    <row r="469" spans="1:2" x14ac:dyDescent="0.25">
      <c r="A469">
        <v>6104116</v>
      </c>
      <c r="B469">
        <v>1</v>
      </c>
    </row>
    <row r="470" spans="1:2" x14ac:dyDescent="0.25">
      <c r="A470">
        <v>6104117</v>
      </c>
      <c r="B470">
        <v>1</v>
      </c>
    </row>
    <row r="471" spans="1:2" x14ac:dyDescent="0.25">
      <c r="A471">
        <v>6104118</v>
      </c>
      <c r="B471">
        <v>1</v>
      </c>
    </row>
    <row r="472" spans="1:2" x14ac:dyDescent="0.25">
      <c r="A472">
        <v>6104119</v>
      </c>
      <c r="B472">
        <v>1</v>
      </c>
    </row>
    <row r="473" spans="1:2" x14ac:dyDescent="0.25">
      <c r="A473">
        <v>6104540</v>
      </c>
      <c r="B473">
        <v>1</v>
      </c>
    </row>
    <row r="474" spans="1:2" x14ac:dyDescent="0.25">
      <c r="A474">
        <v>6104542</v>
      </c>
      <c r="B474">
        <v>1</v>
      </c>
    </row>
    <row r="475" spans="1:2" x14ac:dyDescent="0.25">
      <c r="A475">
        <v>6105173</v>
      </c>
      <c r="B475">
        <v>1</v>
      </c>
    </row>
    <row r="476" spans="1:2" x14ac:dyDescent="0.25">
      <c r="A476">
        <v>6105174</v>
      </c>
      <c r="B476">
        <v>1</v>
      </c>
    </row>
    <row r="477" spans="1:2" x14ac:dyDescent="0.25">
      <c r="A477">
        <v>6105175</v>
      </c>
      <c r="B477">
        <v>1</v>
      </c>
    </row>
    <row r="478" spans="1:2" x14ac:dyDescent="0.25">
      <c r="A478">
        <v>6105176</v>
      </c>
      <c r="B478">
        <v>1</v>
      </c>
    </row>
    <row r="479" spans="1:2" x14ac:dyDescent="0.25">
      <c r="A479">
        <v>6105177</v>
      </c>
      <c r="B479">
        <v>1</v>
      </c>
    </row>
    <row r="480" spans="1:2" x14ac:dyDescent="0.25">
      <c r="A480">
        <v>6105268</v>
      </c>
      <c r="B480">
        <v>36</v>
      </c>
    </row>
    <row r="481" spans="1:2" x14ac:dyDescent="0.25">
      <c r="A481">
        <v>6105269</v>
      </c>
      <c r="B481">
        <v>36</v>
      </c>
    </row>
    <row r="482" spans="1:2" x14ac:dyDescent="0.25">
      <c r="A482">
        <v>6105460</v>
      </c>
      <c r="B482">
        <v>60</v>
      </c>
    </row>
    <row r="483" spans="1:2" x14ac:dyDescent="0.25">
      <c r="A483">
        <v>6106383</v>
      </c>
      <c r="B483">
        <v>60</v>
      </c>
    </row>
    <row r="484" spans="1:2" x14ac:dyDescent="0.25">
      <c r="A484">
        <v>6106491</v>
      </c>
      <c r="B484">
        <v>1</v>
      </c>
    </row>
    <row r="485" spans="1:2" x14ac:dyDescent="0.25">
      <c r="A485">
        <v>6106492</v>
      </c>
      <c r="B485">
        <v>1</v>
      </c>
    </row>
    <row r="486" spans="1:2" x14ac:dyDescent="0.25">
      <c r="A486">
        <v>6107898</v>
      </c>
      <c r="B486">
        <v>42</v>
      </c>
    </row>
    <row r="487" spans="1:2" x14ac:dyDescent="0.25">
      <c r="A487">
        <v>6107899</v>
      </c>
      <c r="B487">
        <v>25</v>
      </c>
    </row>
    <row r="488" spans="1:2" x14ac:dyDescent="0.25">
      <c r="A488">
        <v>6107910</v>
      </c>
      <c r="B488">
        <v>60</v>
      </c>
    </row>
    <row r="489" spans="1:2" x14ac:dyDescent="0.25">
      <c r="A489">
        <v>6108780</v>
      </c>
      <c r="B489">
        <v>1</v>
      </c>
    </row>
    <row r="490" spans="1:2" x14ac:dyDescent="0.25">
      <c r="A490">
        <v>6108783</v>
      </c>
      <c r="B490">
        <v>1</v>
      </c>
    </row>
    <row r="491" spans="1:2" x14ac:dyDescent="0.25">
      <c r="A491">
        <v>6109135</v>
      </c>
      <c r="B491">
        <v>1</v>
      </c>
    </row>
    <row r="492" spans="1:2" x14ac:dyDescent="0.25">
      <c r="A492">
        <v>6109183</v>
      </c>
      <c r="B492">
        <v>1</v>
      </c>
    </row>
    <row r="493" spans="1:2" x14ac:dyDescent="0.25">
      <c r="A493">
        <v>6109532</v>
      </c>
      <c r="B493">
        <v>1</v>
      </c>
    </row>
    <row r="494" spans="1:2" x14ac:dyDescent="0.25">
      <c r="A494">
        <v>6109533</v>
      </c>
      <c r="B494">
        <v>1</v>
      </c>
    </row>
    <row r="495" spans="1:2" x14ac:dyDescent="0.25">
      <c r="A495">
        <v>6110575</v>
      </c>
      <c r="B495">
        <v>1</v>
      </c>
    </row>
    <row r="496" spans="1:2" x14ac:dyDescent="0.25">
      <c r="A496">
        <v>6110995</v>
      </c>
      <c r="B496">
        <v>1</v>
      </c>
    </row>
    <row r="497" spans="1:2" x14ac:dyDescent="0.25">
      <c r="A497">
        <v>6110996</v>
      </c>
      <c r="B497">
        <v>1</v>
      </c>
    </row>
    <row r="498" spans="1:2" x14ac:dyDescent="0.25">
      <c r="A498">
        <v>6110997</v>
      </c>
      <c r="B498">
        <v>1</v>
      </c>
    </row>
    <row r="499" spans="1:2" x14ac:dyDescent="0.25">
      <c r="A499">
        <v>6110998</v>
      </c>
      <c r="B499">
        <v>1</v>
      </c>
    </row>
    <row r="500" spans="1:2" x14ac:dyDescent="0.25">
      <c r="A500">
        <v>6110999</v>
      </c>
      <c r="B500">
        <v>1</v>
      </c>
    </row>
    <row r="501" spans="1:2" x14ac:dyDescent="0.25">
      <c r="A501">
        <v>6111031</v>
      </c>
      <c r="B501">
        <v>1</v>
      </c>
    </row>
    <row r="502" spans="1:2" x14ac:dyDescent="0.25">
      <c r="A502">
        <v>6111032</v>
      </c>
      <c r="B502">
        <v>1</v>
      </c>
    </row>
    <row r="503" spans="1:2" x14ac:dyDescent="0.25">
      <c r="A503">
        <v>6111033</v>
      </c>
      <c r="B503">
        <v>1</v>
      </c>
    </row>
    <row r="504" spans="1:2" x14ac:dyDescent="0.25">
      <c r="A504">
        <v>6111034</v>
      </c>
      <c r="B504">
        <v>1</v>
      </c>
    </row>
    <row r="505" spans="1:2" x14ac:dyDescent="0.25">
      <c r="A505">
        <v>6111035</v>
      </c>
      <c r="B50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LISTA DE PREÇOS</vt:lpstr>
      <vt:lpstr>Sheet1</vt:lpstr>
      <vt:lpstr>Sheet2</vt:lpstr>
      <vt:lpstr>Sheet3</vt:lpstr>
      <vt:lpstr>Sheet4</vt:lpstr>
      <vt:lpstr>Sheet5</vt:lpstr>
      <vt:lpstr>'LISTA DE PREÇOS'!Titulos_de_impressao</vt:lpstr>
    </vt:vector>
  </TitlesOfParts>
  <Company>Takeda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el1539</dc:creator>
  <cp:lastModifiedBy>Allana Cavalcante Costa Pinto</cp:lastModifiedBy>
  <cp:lastPrinted>2015-02-27T18:33:14Z</cp:lastPrinted>
  <dcterms:created xsi:type="dcterms:W3CDTF">2013-01-04T12:18:12Z</dcterms:created>
  <dcterms:modified xsi:type="dcterms:W3CDTF">2016-04-04T13:02:26Z</dcterms:modified>
</cp:coreProperties>
</file>