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o.alves\Desktop\Preços 2017\03042017\"/>
    </mc:Choice>
  </mc:AlternateContent>
  <bookViews>
    <workbookView xWindow="480" yWindow="168" windowWidth="20640" windowHeight="9912"/>
  </bookViews>
  <sheets>
    <sheet name="REVISTAS" sheetId="3" r:id="rId1"/>
    <sheet name="REVISTAS_calculos" sheetId="1" state="hidden" r:id="rId2"/>
    <sheet name="RETIRADOS DA REVISTA" sheetId="2" state="hidden" r:id="rId3"/>
    <sheet name="Sheet1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REVISTAS!$B$15:$AQ$139</definedName>
    <definedName name="CLM_BRUT">#REF!</definedName>
    <definedName name="CLM_LIQ">#REF!</definedName>
    <definedName name="CLM_UNID">#REF!</definedName>
    <definedName name="GASTRO_BRUT" localSheetId="2">'[3]Produtos MA'!#REF!</definedName>
    <definedName name="GASTRO_BRUT" localSheetId="0">'[3]Produtos MA'!#REF!</definedName>
    <definedName name="GASTRO_BRUT">'[3]Produtos MA'!#REF!</definedName>
    <definedName name="GASTRO_LIQ" localSheetId="2">'[3]Produtos MA'!#REF!</definedName>
    <definedName name="GASTRO_LIQ" localSheetId="0">'[3]Produtos MA'!#REF!</definedName>
    <definedName name="GASTRO_LIQ">'[3]Produtos MA'!#REF!</definedName>
    <definedName name="OTC">'[4]Produtos MC'!$A$1:$O$64</definedName>
    <definedName name="OTC_VL">'[4]Produtos MC'!$A$65:$O$98</definedName>
    <definedName name="PANTO">[4]Panto!$A$1:$O$56</definedName>
    <definedName name="TR__APRES">[4]VENDA_BRUTA!$A$5:$Q$130</definedName>
    <definedName name="TR__PROD">[4]VENDA_BRUTA!$A$139:$Q$184</definedName>
    <definedName name="TU__APRES">[4]VENDA_BRUTA!$T$5:$AJ$130</definedName>
    <definedName name="TU__PROD">[4]VENDA_BRUTA!$T$139:$AJ$184</definedName>
    <definedName name="UNIDADES">[4]UNIDADES!$A$5:$R$134</definedName>
    <definedName name="VL_TR_APRES">[4]VENDA_LIQUIDA!$B$5:$Q$130</definedName>
    <definedName name="VL_TR_PROD">[4]VENDA_LIQUIDA!$A$139:$Q$180</definedName>
    <definedName name="VL_TU_APRES">[4]VENDA_LIQUIDA!$T$5:$AJ$130</definedName>
    <definedName name="VL_TU_PROD">[4]VENDA_LIQUIDA!$T$139:$AJ$180</definedName>
    <definedName name="X" localSheetId="2">'[3]Produtos MA'!#REF!</definedName>
    <definedName name="X" localSheetId="0">'[3]Produtos MA'!#REF!</definedName>
    <definedName name="X">'[3]Produtos MA'!#REF!</definedName>
    <definedName name="xpto" localSheetId="2">'[3]Produtos MA'!#REF!</definedName>
    <definedName name="xpto" localSheetId="0">'[3]Produtos MA'!#REF!</definedName>
    <definedName name="xpto">'[3]Produtos MA'!#REF!</definedName>
  </definedNames>
  <calcPr calcId="171027"/>
</workbook>
</file>

<file path=xl/calcChain.xml><?xml version="1.0" encoding="utf-8"?>
<calcChain xmlns="http://schemas.openxmlformats.org/spreadsheetml/2006/main">
  <c r="F17" i="3" l="1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6" i="3"/>
  <c r="E11" i="4"/>
  <c r="E9" i="4"/>
  <c r="E10" i="4"/>
  <c r="E7" i="4"/>
  <c r="E6" i="4"/>
  <c r="E5" i="4"/>
  <c r="E2" i="4"/>
  <c r="E3" i="4"/>
  <c r="BD190" i="1"/>
  <c r="BB190" i="1"/>
  <c r="AZ190" i="1"/>
  <c r="AX190" i="1"/>
  <c r="AV190" i="1"/>
  <c r="AT190" i="1"/>
  <c r="AR190" i="1"/>
  <c r="AP190" i="1"/>
  <c r="BD189" i="1"/>
  <c r="BB189" i="1"/>
  <c r="AZ189" i="1"/>
  <c r="AX189" i="1"/>
  <c r="AV189" i="1"/>
  <c r="AT189" i="1"/>
  <c r="AR189" i="1"/>
  <c r="AP189" i="1"/>
  <c r="BD188" i="1"/>
  <c r="BB188" i="1"/>
  <c r="AZ188" i="1"/>
  <c r="AX188" i="1"/>
  <c r="AV188" i="1"/>
  <c r="AT188" i="1"/>
  <c r="AR188" i="1"/>
  <c r="AP188" i="1"/>
  <c r="BD187" i="1"/>
  <c r="BB187" i="1"/>
  <c r="AZ187" i="1"/>
  <c r="AX187" i="1"/>
  <c r="AV187" i="1"/>
  <c r="AT187" i="1"/>
  <c r="AR187" i="1"/>
  <c r="AP187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Z97" i="1"/>
  <c r="AA97" i="1"/>
  <c r="AR97" i="1" s="1"/>
  <c r="AB97" i="1"/>
  <c r="AS97" i="1"/>
  <c r="AC97" i="1"/>
  <c r="AT97" i="1" s="1"/>
  <c r="AD97" i="1"/>
  <c r="AE97" i="1"/>
  <c r="AV97" i="1"/>
  <c r="AF97" i="1"/>
  <c r="AW97" i="1" s="1"/>
  <c r="AG97" i="1"/>
  <c r="AX97" i="1"/>
  <c r="AH97" i="1"/>
  <c r="AY97" i="1" s="1"/>
  <c r="AI97" i="1"/>
  <c r="AZ97" i="1"/>
  <c r="AJ97" i="1"/>
  <c r="BA97" i="1" s="1"/>
  <c r="AK97" i="1"/>
  <c r="BB97" i="1"/>
  <c r="AL97" i="1"/>
  <c r="AM97" i="1"/>
  <c r="AN97" i="1"/>
  <c r="BE97" i="1"/>
  <c r="Z98" i="1"/>
  <c r="AQ98" i="1" s="1"/>
  <c r="AA98" i="1"/>
  <c r="AB98" i="1"/>
  <c r="AS98" i="1" s="1"/>
  <c r="AC98" i="1"/>
  <c r="AT98" i="1"/>
  <c r="AD98" i="1"/>
  <c r="AU98" i="1" s="1"/>
  <c r="AE98" i="1"/>
  <c r="AV98" i="1"/>
  <c r="AF98" i="1"/>
  <c r="AW98" i="1" s="1"/>
  <c r="AG98" i="1"/>
  <c r="AH98" i="1"/>
  <c r="AY98" i="1"/>
  <c r="AI98" i="1"/>
  <c r="AJ98" i="1"/>
  <c r="BA98" i="1"/>
  <c r="AK98" i="1"/>
  <c r="BB98" i="1" s="1"/>
  <c r="AL98" i="1"/>
  <c r="BC98" i="1"/>
  <c r="AM98" i="1"/>
  <c r="BD98" i="1" s="1"/>
  <c r="AN98" i="1"/>
  <c r="BE98" i="1"/>
  <c r="Y98" i="1"/>
  <c r="AP98" i="1" s="1"/>
  <c r="Y97" i="1"/>
  <c r="AP97" i="1"/>
  <c r="Z94" i="1"/>
  <c r="AA94" i="1"/>
  <c r="AR94" i="1" s="1"/>
  <c r="AB94" i="1"/>
  <c r="AS94" i="1"/>
  <c r="AC94" i="1"/>
  <c r="AT94" i="1" s="1"/>
  <c r="AD94" i="1"/>
  <c r="AU94" i="1"/>
  <c r="AE94" i="1"/>
  <c r="AV94" i="1" s="1"/>
  <c r="AF94" i="1"/>
  <c r="AG94" i="1"/>
  <c r="AX94" i="1" s="1"/>
  <c r="AH94" i="1"/>
  <c r="AY94" i="1"/>
  <c r="AI94" i="1"/>
  <c r="AZ94" i="1" s="1"/>
  <c r="AJ94" i="1"/>
  <c r="BA94" i="1"/>
  <c r="AK94" i="1"/>
  <c r="BB94" i="1" s="1"/>
  <c r="AL94" i="1"/>
  <c r="BC94" i="1"/>
  <c r="AM94" i="1"/>
  <c r="BD94" i="1" s="1"/>
  <c r="AN94" i="1"/>
  <c r="BE94" i="1"/>
  <c r="Z95" i="1"/>
  <c r="AQ95" i="1" s="1"/>
  <c r="AA95" i="1"/>
  <c r="AB95" i="1"/>
  <c r="AS95" i="1"/>
  <c r="AC95" i="1"/>
  <c r="AT95" i="1" s="1"/>
  <c r="AD95" i="1"/>
  <c r="AU95" i="1"/>
  <c r="AE95" i="1"/>
  <c r="AF95" i="1"/>
  <c r="AW95" i="1"/>
  <c r="AG95" i="1"/>
  <c r="AX95" i="1" s="1"/>
  <c r="AH95" i="1"/>
  <c r="AY95" i="1"/>
  <c r="AI95" i="1"/>
  <c r="AJ95" i="1"/>
  <c r="BA95" i="1" s="1"/>
  <c r="AK95" i="1"/>
  <c r="BB95" i="1"/>
  <c r="AL95" i="1"/>
  <c r="BC95" i="1" s="1"/>
  <c r="AM95" i="1"/>
  <c r="BD95" i="1"/>
  <c r="AN95" i="1"/>
  <c r="BE95" i="1" s="1"/>
  <c r="Z96" i="1"/>
  <c r="AQ96" i="1"/>
  <c r="AA96" i="1"/>
  <c r="AR96" i="1" s="1"/>
  <c r="AB96" i="1"/>
  <c r="AS96" i="1"/>
  <c r="AC96" i="1"/>
  <c r="AT96" i="1" s="1"/>
  <c r="AD96" i="1"/>
  <c r="AU96" i="1"/>
  <c r="AE96" i="1"/>
  <c r="AV96" i="1" s="1"/>
  <c r="AF96" i="1"/>
  <c r="AW96" i="1"/>
  <c r="AG96" i="1"/>
  <c r="AX96" i="1" s="1"/>
  <c r="AH96" i="1"/>
  <c r="AY96" i="1"/>
  <c r="AI96" i="1"/>
  <c r="AZ96" i="1" s="1"/>
  <c r="AJ96" i="1"/>
  <c r="AK96" i="1"/>
  <c r="BB96" i="1" s="1"/>
  <c r="AL96" i="1"/>
  <c r="BC96" i="1"/>
  <c r="AM96" i="1"/>
  <c r="BD96" i="1" s="1"/>
  <c r="AN96" i="1"/>
  <c r="Y94" i="1"/>
  <c r="AP94" i="1"/>
  <c r="Y95" i="1"/>
  <c r="AP95" i="1" s="1"/>
  <c r="Y96" i="1"/>
  <c r="AP96" i="1"/>
  <c r="Z91" i="1"/>
  <c r="AQ91" i="1"/>
  <c r="AA91" i="1"/>
  <c r="AR91" i="1"/>
  <c r="AB91" i="1"/>
  <c r="AS91" i="1"/>
  <c r="AC91" i="1"/>
  <c r="AT91" i="1"/>
  <c r="AD91" i="1"/>
  <c r="AE91" i="1"/>
  <c r="AF91" i="1"/>
  <c r="AW91" i="1"/>
  <c r="AG91" i="1"/>
  <c r="AX91" i="1"/>
  <c r="AH91" i="1"/>
  <c r="AY91" i="1"/>
  <c r="AI91" i="1"/>
  <c r="AZ91" i="1"/>
  <c r="AJ91" i="1"/>
  <c r="BA91" i="1"/>
  <c r="AK91" i="1"/>
  <c r="BB91" i="1"/>
  <c r="AL91" i="1"/>
  <c r="BC91" i="1"/>
  <c r="AM91" i="1"/>
  <c r="BD91" i="1"/>
  <c r="AN91" i="1"/>
  <c r="BE91" i="1"/>
  <c r="Z92" i="1"/>
  <c r="AQ92" i="1"/>
  <c r="AA92" i="1"/>
  <c r="AR92" i="1"/>
  <c r="AB92" i="1"/>
  <c r="AS92" i="1"/>
  <c r="AC92" i="1"/>
  <c r="AT92" i="1"/>
  <c r="AD92" i="1"/>
  <c r="AU92" i="1"/>
  <c r="AE92" i="1"/>
  <c r="AV92" i="1"/>
  <c r="AF92" i="1"/>
  <c r="AW92" i="1"/>
  <c r="AG92" i="1"/>
  <c r="AX92" i="1"/>
  <c r="AH92" i="1"/>
  <c r="AY92" i="1"/>
  <c r="AI92" i="1"/>
  <c r="AZ92" i="1"/>
  <c r="AJ92" i="1"/>
  <c r="BA92" i="1"/>
  <c r="AK92" i="1"/>
  <c r="BB92" i="1"/>
  <c r="AL92" i="1"/>
  <c r="BC92" i="1"/>
  <c r="AM92" i="1"/>
  <c r="AN92" i="1"/>
  <c r="BE92" i="1" s="1"/>
  <c r="Z93" i="1"/>
  <c r="AQ93" i="1" s="1"/>
  <c r="AA93" i="1"/>
  <c r="AR93" i="1" s="1"/>
  <c r="AB93" i="1"/>
  <c r="AS93" i="1" s="1"/>
  <c r="AC93" i="1"/>
  <c r="AT93" i="1" s="1"/>
  <c r="AD93" i="1"/>
  <c r="AU93" i="1" s="1"/>
  <c r="AE93" i="1"/>
  <c r="AV93" i="1" s="1"/>
  <c r="AF93" i="1"/>
  <c r="AW93" i="1" s="1"/>
  <c r="AG93" i="1"/>
  <c r="AX93" i="1" s="1"/>
  <c r="AH93" i="1"/>
  <c r="AY93" i="1" s="1"/>
  <c r="AI93" i="1"/>
  <c r="AZ93" i="1" s="1"/>
  <c r="AJ93" i="1"/>
  <c r="BA93" i="1" s="1"/>
  <c r="AK93" i="1"/>
  <c r="BB93" i="1" s="1"/>
  <c r="AL93" i="1"/>
  <c r="BC93" i="1" s="1"/>
  <c r="AM93" i="1"/>
  <c r="BD93" i="1" s="1"/>
  <c r="AN93" i="1"/>
  <c r="BE93" i="1" s="1"/>
  <c r="Y92" i="1"/>
  <c r="AP92" i="1" s="1"/>
  <c r="Y93" i="1"/>
  <c r="AP93" i="1" s="1"/>
  <c r="Y91" i="1"/>
  <c r="AP91" i="1" s="1"/>
  <c r="Z42" i="1"/>
  <c r="AQ42" i="1" s="1"/>
  <c r="AA42" i="1"/>
  <c r="AR42" i="1" s="1"/>
  <c r="AB42" i="1"/>
  <c r="AC42" i="1"/>
  <c r="AT42" i="1"/>
  <c r="AD42" i="1"/>
  <c r="AE42" i="1"/>
  <c r="AV42" i="1" s="1"/>
  <c r="AF42" i="1"/>
  <c r="AW42" i="1" s="1"/>
  <c r="AG42" i="1"/>
  <c r="AX42" i="1" s="1"/>
  <c r="AH42" i="1"/>
  <c r="AY42" i="1" s="1"/>
  <c r="AI42" i="1"/>
  <c r="AZ42" i="1" s="1"/>
  <c r="AJ42" i="1"/>
  <c r="BA42" i="1" s="1"/>
  <c r="AK42" i="1"/>
  <c r="BB42" i="1" s="1"/>
  <c r="AL42" i="1"/>
  <c r="BC42" i="1" s="1"/>
  <c r="AM42" i="1"/>
  <c r="BD42" i="1"/>
  <c r="AN42" i="1"/>
  <c r="BE42" i="1"/>
  <c r="Y42" i="1"/>
  <c r="AP42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Z98" i="1"/>
  <c r="AX98" i="1"/>
  <c r="AR98" i="1"/>
  <c r="BD97" i="1"/>
  <c r="BC97" i="1"/>
  <c r="AU97" i="1"/>
  <c r="AQ97" i="1"/>
  <c r="BE96" i="1"/>
  <c r="BA96" i="1"/>
  <c r="AZ95" i="1"/>
  <c r="AV95" i="1"/>
  <c r="AR95" i="1"/>
  <c r="AW94" i="1"/>
  <c r="AQ94" i="1"/>
  <c r="BD92" i="1"/>
  <c r="AV91" i="1"/>
  <c r="AU91" i="1"/>
  <c r="AS42" i="1"/>
  <c r="AU42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AN181" i="1"/>
  <c r="AM181" i="1"/>
  <c r="BD181" i="1" s="1"/>
  <c r="AL181" i="1"/>
  <c r="AK181" i="1"/>
  <c r="BB181" i="1"/>
  <c r="AJ181" i="1"/>
  <c r="AI181" i="1"/>
  <c r="AZ181" i="1"/>
  <c r="AH181" i="1"/>
  <c r="AG181" i="1"/>
  <c r="AX181" i="1" s="1"/>
  <c r="AF181" i="1"/>
  <c r="AE181" i="1"/>
  <c r="AV181" i="1" s="1"/>
  <c r="AD181" i="1"/>
  <c r="AC181" i="1"/>
  <c r="AT181" i="1"/>
  <c r="AB181" i="1"/>
  <c r="AA181" i="1"/>
  <c r="AR181" i="1"/>
  <c r="Z181" i="1"/>
  <c r="Y181" i="1"/>
  <c r="AP181" i="1" s="1"/>
  <c r="AN177" i="1"/>
  <c r="BE177" i="1"/>
  <c r="AM177" i="1"/>
  <c r="BD177" i="1" s="1"/>
  <c r="AL177" i="1"/>
  <c r="BC177" i="1"/>
  <c r="AK177" i="1"/>
  <c r="BB177" i="1" s="1"/>
  <c r="AJ177" i="1"/>
  <c r="BA177" i="1"/>
  <c r="AI177" i="1"/>
  <c r="AZ177" i="1" s="1"/>
  <c r="AH177" i="1"/>
  <c r="AY177" i="1"/>
  <c r="AG177" i="1"/>
  <c r="AX177" i="1" s="1"/>
  <c r="AF177" i="1"/>
  <c r="AW177" i="1"/>
  <c r="AE177" i="1"/>
  <c r="AV177" i="1" s="1"/>
  <c r="AD177" i="1"/>
  <c r="AU177" i="1"/>
  <c r="AC177" i="1"/>
  <c r="AT177" i="1" s="1"/>
  <c r="AB177" i="1"/>
  <c r="AS177" i="1"/>
  <c r="AA177" i="1"/>
  <c r="AR177" i="1" s="1"/>
  <c r="Z177" i="1"/>
  <c r="AQ177" i="1"/>
  <c r="Y177" i="1"/>
  <c r="AP177" i="1" s="1"/>
  <c r="AN176" i="1"/>
  <c r="BE176" i="1"/>
  <c r="AM176" i="1"/>
  <c r="BD176" i="1" s="1"/>
  <c r="AL176" i="1"/>
  <c r="BC176" i="1"/>
  <c r="AK176" i="1"/>
  <c r="BB176" i="1" s="1"/>
  <c r="AJ176" i="1"/>
  <c r="BA176" i="1" s="1"/>
  <c r="AI176" i="1"/>
  <c r="AZ176" i="1" s="1"/>
  <c r="AH176" i="1"/>
  <c r="AY176" i="1"/>
  <c r="AG176" i="1"/>
  <c r="AX176" i="1" s="1"/>
  <c r="AF176" i="1"/>
  <c r="AW176" i="1" s="1"/>
  <c r="AE176" i="1"/>
  <c r="AV176" i="1" s="1"/>
  <c r="AD176" i="1"/>
  <c r="AU176" i="1"/>
  <c r="AC176" i="1"/>
  <c r="AT176" i="1" s="1"/>
  <c r="AB176" i="1"/>
  <c r="AS176" i="1" s="1"/>
  <c r="AA176" i="1"/>
  <c r="AR176" i="1" s="1"/>
  <c r="Z176" i="1"/>
  <c r="AQ176" i="1"/>
  <c r="Y176" i="1"/>
  <c r="AP176" i="1" s="1"/>
  <c r="AN175" i="1"/>
  <c r="BE175" i="1" s="1"/>
  <c r="AM175" i="1"/>
  <c r="BD175" i="1" s="1"/>
  <c r="AL175" i="1"/>
  <c r="BC175" i="1"/>
  <c r="AK175" i="1"/>
  <c r="BB175" i="1" s="1"/>
  <c r="AJ175" i="1"/>
  <c r="BA175" i="1" s="1"/>
  <c r="AI175" i="1"/>
  <c r="AZ175" i="1" s="1"/>
  <c r="AH175" i="1"/>
  <c r="AY175" i="1"/>
  <c r="AG175" i="1"/>
  <c r="AX175" i="1" s="1"/>
  <c r="AF175" i="1"/>
  <c r="AW175" i="1" s="1"/>
  <c r="AE175" i="1"/>
  <c r="AV175" i="1" s="1"/>
  <c r="AD175" i="1"/>
  <c r="AU175" i="1"/>
  <c r="AC175" i="1"/>
  <c r="AT175" i="1" s="1"/>
  <c r="AB175" i="1"/>
  <c r="AS175" i="1" s="1"/>
  <c r="AA175" i="1"/>
  <c r="AR175" i="1" s="1"/>
  <c r="Z175" i="1"/>
  <c r="AQ175" i="1"/>
  <c r="Y175" i="1"/>
  <c r="AP175" i="1" s="1"/>
  <c r="AN174" i="1"/>
  <c r="BE174" i="1" s="1"/>
  <c r="AM174" i="1"/>
  <c r="BD174" i="1" s="1"/>
  <c r="AL174" i="1"/>
  <c r="BC174" i="1"/>
  <c r="AK174" i="1"/>
  <c r="BB174" i="1" s="1"/>
  <c r="AJ174" i="1"/>
  <c r="BA174" i="1" s="1"/>
  <c r="AI174" i="1"/>
  <c r="AZ174" i="1" s="1"/>
  <c r="AH174" i="1"/>
  <c r="AY174" i="1"/>
  <c r="AG174" i="1"/>
  <c r="AX174" i="1" s="1"/>
  <c r="AF174" i="1"/>
  <c r="AW174" i="1" s="1"/>
  <c r="AE174" i="1"/>
  <c r="AV174" i="1" s="1"/>
  <c r="AD174" i="1"/>
  <c r="AU174" i="1"/>
  <c r="AC174" i="1"/>
  <c r="AT174" i="1" s="1"/>
  <c r="AB174" i="1"/>
  <c r="AS174" i="1" s="1"/>
  <c r="AA174" i="1"/>
  <c r="AR174" i="1" s="1"/>
  <c r="Z174" i="1"/>
  <c r="AQ174" i="1"/>
  <c r="Y174" i="1"/>
  <c r="AP174" i="1" s="1"/>
  <c r="AN173" i="1"/>
  <c r="BE173" i="1" s="1"/>
  <c r="AM173" i="1"/>
  <c r="BD173" i="1" s="1"/>
  <c r="AL173" i="1"/>
  <c r="BC173" i="1"/>
  <c r="AK173" i="1"/>
  <c r="BB173" i="1" s="1"/>
  <c r="AJ173" i="1"/>
  <c r="BA173" i="1" s="1"/>
  <c r="AI173" i="1"/>
  <c r="AZ173" i="1" s="1"/>
  <c r="AH173" i="1"/>
  <c r="AY173" i="1"/>
  <c r="AG173" i="1"/>
  <c r="AX173" i="1" s="1"/>
  <c r="AF173" i="1"/>
  <c r="AW173" i="1" s="1"/>
  <c r="AE173" i="1"/>
  <c r="AV173" i="1" s="1"/>
  <c r="AD173" i="1"/>
  <c r="AU173" i="1"/>
  <c r="AC173" i="1"/>
  <c r="AT173" i="1" s="1"/>
  <c r="AB173" i="1"/>
  <c r="AS173" i="1" s="1"/>
  <c r="AA173" i="1"/>
  <c r="AR173" i="1" s="1"/>
  <c r="Z173" i="1"/>
  <c r="AQ173" i="1"/>
  <c r="Y173" i="1"/>
  <c r="AP173" i="1" s="1"/>
  <c r="AN172" i="1"/>
  <c r="BE172" i="1" s="1"/>
  <c r="AM172" i="1"/>
  <c r="BD172" i="1" s="1"/>
  <c r="AL172" i="1"/>
  <c r="BC172" i="1"/>
  <c r="AK172" i="1"/>
  <c r="BB172" i="1" s="1"/>
  <c r="AJ172" i="1"/>
  <c r="BA172" i="1" s="1"/>
  <c r="AI172" i="1"/>
  <c r="AZ172" i="1" s="1"/>
  <c r="AH172" i="1"/>
  <c r="AY172" i="1"/>
  <c r="AG172" i="1"/>
  <c r="AX172" i="1" s="1"/>
  <c r="AF172" i="1"/>
  <c r="AW172" i="1" s="1"/>
  <c r="AE172" i="1"/>
  <c r="AV172" i="1" s="1"/>
  <c r="AD172" i="1"/>
  <c r="AU172" i="1"/>
  <c r="AC172" i="1"/>
  <c r="AT172" i="1" s="1"/>
  <c r="AB172" i="1"/>
  <c r="AS172" i="1" s="1"/>
  <c r="AA172" i="1"/>
  <c r="AR172" i="1" s="1"/>
  <c r="Z172" i="1"/>
  <c r="AQ172" i="1"/>
  <c r="Y172" i="1"/>
  <c r="AP172" i="1" s="1"/>
  <c r="AN171" i="1"/>
  <c r="BE171" i="1" s="1"/>
  <c r="AM171" i="1"/>
  <c r="BD171" i="1" s="1"/>
  <c r="AL171" i="1"/>
  <c r="BC171" i="1"/>
  <c r="AK171" i="1"/>
  <c r="BB171" i="1" s="1"/>
  <c r="AJ171" i="1"/>
  <c r="BA171" i="1" s="1"/>
  <c r="AI171" i="1"/>
  <c r="AZ171" i="1" s="1"/>
  <c r="AH171" i="1"/>
  <c r="AY171" i="1"/>
  <c r="AG171" i="1"/>
  <c r="AX171" i="1" s="1"/>
  <c r="AF171" i="1"/>
  <c r="AW171" i="1" s="1"/>
  <c r="AE171" i="1"/>
  <c r="AV171" i="1" s="1"/>
  <c r="AD171" i="1"/>
  <c r="AU171" i="1"/>
  <c r="AC171" i="1"/>
  <c r="AT171" i="1" s="1"/>
  <c r="AB171" i="1"/>
  <c r="AS171" i="1" s="1"/>
  <c r="AA171" i="1"/>
  <c r="AR171" i="1" s="1"/>
  <c r="Z171" i="1"/>
  <c r="AQ171" i="1"/>
  <c r="Y171" i="1"/>
  <c r="AP171" i="1" s="1"/>
  <c r="AN170" i="1"/>
  <c r="BE170" i="1" s="1"/>
  <c r="AM170" i="1"/>
  <c r="BD170" i="1" s="1"/>
  <c r="AL170" i="1"/>
  <c r="BC170" i="1"/>
  <c r="AK170" i="1"/>
  <c r="BB170" i="1" s="1"/>
  <c r="AJ170" i="1"/>
  <c r="BA170" i="1" s="1"/>
  <c r="AI170" i="1"/>
  <c r="AZ170" i="1" s="1"/>
  <c r="AH170" i="1"/>
  <c r="AY170" i="1"/>
  <c r="AG170" i="1"/>
  <c r="AX170" i="1" s="1"/>
  <c r="AF170" i="1"/>
  <c r="AW170" i="1" s="1"/>
  <c r="AE170" i="1"/>
  <c r="AV170" i="1" s="1"/>
  <c r="AD170" i="1"/>
  <c r="AU170" i="1"/>
  <c r="AC170" i="1"/>
  <c r="AT170" i="1" s="1"/>
  <c r="AB170" i="1"/>
  <c r="AS170" i="1" s="1"/>
  <c r="AA170" i="1"/>
  <c r="AR170" i="1" s="1"/>
  <c r="Z170" i="1"/>
  <c r="AQ170" i="1"/>
  <c r="Y170" i="1"/>
  <c r="AP170" i="1" s="1"/>
  <c r="AN169" i="1"/>
  <c r="BE169" i="1" s="1"/>
  <c r="AM169" i="1"/>
  <c r="BD169" i="1" s="1"/>
  <c r="AL169" i="1"/>
  <c r="BC169" i="1" s="1"/>
  <c r="AK169" i="1"/>
  <c r="BB169" i="1" s="1"/>
  <c r="AJ169" i="1"/>
  <c r="BA169" i="1" s="1"/>
  <c r="AI169" i="1"/>
  <c r="AZ169" i="1" s="1"/>
  <c r="AH169" i="1"/>
  <c r="AY169" i="1" s="1"/>
  <c r="AG169" i="1"/>
  <c r="AX169" i="1" s="1"/>
  <c r="AF169" i="1"/>
  <c r="AW169" i="1" s="1"/>
  <c r="AE169" i="1"/>
  <c r="AV169" i="1" s="1"/>
  <c r="AD169" i="1"/>
  <c r="AU169" i="1" s="1"/>
  <c r="AC169" i="1"/>
  <c r="AT169" i="1" s="1"/>
  <c r="AB169" i="1"/>
  <c r="AS169" i="1" s="1"/>
  <c r="AA169" i="1"/>
  <c r="AR169" i="1" s="1"/>
  <c r="Z169" i="1"/>
  <c r="AQ169" i="1" s="1"/>
  <c r="Y169" i="1"/>
  <c r="AP169" i="1" s="1"/>
  <c r="AN168" i="1"/>
  <c r="BE168" i="1" s="1"/>
  <c r="AM168" i="1"/>
  <c r="BD168" i="1" s="1"/>
  <c r="AL168" i="1"/>
  <c r="BC168" i="1" s="1"/>
  <c r="AK168" i="1"/>
  <c r="BB168" i="1" s="1"/>
  <c r="AJ168" i="1"/>
  <c r="BA168" i="1" s="1"/>
  <c r="AI168" i="1"/>
  <c r="AZ168" i="1" s="1"/>
  <c r="AH168" i="1"/>
  <c r="AY168" i="1" s="1"/>
  <c r="AG168" i="1"/>
  <c r="AX168" i="1" s="1"/>
  <c r="AF168" i="1"/>
  <c r="AW168" i="1" s="1"/>
  <c r="AE168" i="1"/>
  <c r="AV168" i="1" s="1"/>
  <c r="AD168" i="1"/>
  <c r="AU168" i="1" s="1"/>
  <c r="AC168" i="1"/>
  <c r="AT168" i="1" s="1"/>
  <c r="AB168" i="1"/>
  <c r="AS168" i="1" s="1"/>
  <c r="AA168" i="1"/>
  <c r="AR168" i="1" s="1"/>
  <c r="Z168" i="1"/>
  <c r="AQ168" i="1" s="1"/>
  <c r="Y168" i="1"/>
  <c r="AP168" i="1" s="1"/>
  <c r="AN167" i="1"/>
  <c r="BE167" i="1" s="1"/>
  <c r="AM167" i="1"/>
  <c r="BD167" i="1" s="1"/>
  <c r="AL167" i="1"/>
  <c r="BC167" i="1" s="1"/>
  <c r="AK167" i="1"/>
  <c r="BB167" i="1" s="1"/>
  <c r="AJ167" i="1"/>
  <c r="BA167" i="1" s="1"/>
  <c r="AI167" i="1"/>
  <c r="AZ167" i="1" s="1"/>
  <c r="AH167" i="1"/>
  <c r="AY167" i="1" s="1"/>
  <c r="AG167" i="1"/>
  <c r="AX167" i="1" s="1"/>
  <c r="AF167" i="1"/>
  <c r="AW167" i="1" s="1"/>
  <c r="AE167" i="1"/>
  <c r="AV167" i="1" s="1"/>
  <c r="AD167" i="1"/>
  <c r="AU167" i="1" s="1"/>
  <c r="AC167" i="1"/>
  <c r="AT167" i="1" s="1"/>
  <c r="AB167" i="1"/>
  <c r="AS167" i="1" s="1"/>
  <c r="AA167" i="1"/>
  <c r="AR167" i="1" s="1"/>
  <c r="Z167" i="1"/>
  <c r="AQ167" i="1" s="1"/>
  <c r="Y167" i="1"/>
  <c r="AP167" i="1" s="1"/>
  <c r="AN166" i="1"/>
  <c r="BE166" i="1" s="1"/>
  <c r="AM166" i="1"/>
  <c r="BD166" i="1" s="1"/>
  <c r="AL166" i="1"/>
  <c r="BC166" i="1" s="1"/>
  <c r="AK166" i="1"/>
  <c r="BB166" i="1" s="1"/>
  <c r="AJ166" i="1"/>
  <c r="BA166" i="1" s="1"/>
  <c r="AI166" i="1"/>
  <c r="AZ166" i="1" s="1"/>
  <c r="AH166" i="1"/>
  <c r="AY166" i="1" s="1"/>
  <c r="AG166" i="1"/>
  <c r="AX166" i="1" s="1"/>
  <c r="AF166" i="1"/>
  <c r="AW166" i="1" s="1"/>
  <c r="AE166" i="1"/>
  <c r="AV166" i="1" s="1"/>
  <c r="AD166" i="1"/>
  <c r="AU166" i="1" s="1"/>
  <c r="AC166" i="1"/>
  <c r="AT166" i="1" s="1"/>
  <c r="AB166" i="1"/>
  <c r="AS166" i="1" s="1"/>
  <c r="AA166" i="1"/>
  <c r="AR166" i="1" s="1"/>
  <c r="Z166" i="1"/>
  <c r="AQ166" i="1" s="1"/>
  <c r="Y166" i="1"/>
  <c r="AP166" i="1" s="1"/>
  <c r="AN165" i="1"/>
  <c r="BE165" i="1" s="1"/>
  <c r="AM165" i="1"/>
  <c r="BD165" i="1" s="1"/>
  <c r="AL165" i="1"/>
  <c r="BC165" i="1" s="1"/>
  <c r="AK165" i="1"/>
  <c r="BB165" i="1" s="1"/>
  <c r="AJ165" i="1"/>
  <c r="BA165" i="1" s="1"/>
  <c r="AI165" i="1"/>
  <c r="AZ165" i="1" s="1"/>
  <c r="AH165" i="1"/>
  <c r="AY165" i="1" s="1"/>
  <c r="AG165" i="1"/>
  <c r="AX165" i="1" s="1"/>
  <c r="AF165" i="1"/>
  <c r="AW165" i="1" s="1"/>
  <c r="AE165" i="1"/>
  <c r="AV165" i="1" s="1"/>
  <c r="AD165" i="1"/>
  <c r="AU165" i="1" s="1"/>
  <c r="AC165" i="1"/>
  <c r="AT165" i="1" s="1"/>
  <c r="AB165" i="1"/>
  <c r="AS165" i="1" s="1"/>
  <c r="AA165" i="1"/>
  <c r="AR165" i="1" s="1"/>
  <c r="Z165" i="1"/>
  <c r="AQ165" i="1" s="1"/>
  <c r="Y165" i="1"/>
  <c r="AP165" i="1" s="1"/>
  <c r="AN164" i="1"/>
  <c r="BE164" i="1" s="1"/>
  <c r="AM164" i="1"/>
  <c r="BD164" i="1" s="1"/>
  <c r="AL164" i="1"/>
  <c r="BC164" i="1" s="1"/>
  <c r="AK164" i="1"/>
  <c r="BB164" i="1" s="1"/>
  <c r="AJ164" i="1"/>
  <c r="BA164" i="1" s="1"/>
  <c r="AI164" i="1"/>
  <c r="AZ164" i="1" s="1"/>
  <c r="AH164" i="1"/>
  <c r="AY164" i="1" s="1"/>
  <c r="AG164" i="1"/>
  <c r="AX164" i="1" s="1"/>
  <c r="AF164" i="1"/>
  <c r="AW164" i="1" s="1"/>
  <c r="AE164" i="1"/>
  <c r="AV164" i="1" s="1"/>
  <c r="AD164" i="1"/>
  <c r="AU164" i="1" s="1"/>
  <c r="AC164" i="1"/>
  <c r="AT164" i="1" s="1"/>
  <c r="AB164" i="1"/>
  <c r="AS164" i="1" s="1"/>
  <c r="AA164" i="1"/>
  <c r="AR164" i="1" s="1"/>
  <c r="Z164" i="1"/>
  <c r="AQ164" i="1" s="1"/>
  <c r="Y164" i="1"/>
  <c r="AP164" i="1" s="1"/>
  <c r="AN161" i="1"/>
  <c r="AM161" i="1"/>
  <c r="BD161" i="1"/>
  <c r="AL161" i="1"/>
  <c r="AK161" i="1"/>
  <c r="BB161" i="1" s="1"/>
  <c r="AJ161" i="1"/>
  <c r="AI161" i="1"/>
  <c r="AZ161" i="1"/>
  <c r="AH161" i="1"/>
  <c r="AG161" i="1"/>
  <c r="AX161" i="1" s="1"/>
  <c r="AF161" i="1"/>
  <c r="AE161" i="1"/>
  <c r="AV161" i="1"/>
  <c r="AD161" i="1"/>
  <c r="AD162" i="1"/>
  <c r="AU162" i="1" s="1"/>
  <c r="AC161" i="1"/>
  <c r="AT161" i="1" s="1"/>
  <c r="AB161" i="1"/>
  <c r="AA161" i="1"/>
  <c r="AR161" i="1"/>
  <c r="Z161" i="1"/>
  <c r="AQ161" i="1"/>
  <c r="Y161" i="1"/>
  <c r="AP161" i="1"/>
  <c r="AN160" i="1"/>
  <c r="BE160" i="1"/>
  <c r="AM160" i="1"/>
  <c r="BD160" i="1"/>
  <c r="AL160" i="1"/>
  <c r="BC160" i="1"/>
  <c r="AK160" i="1"/>
  <c r="BB160" i="1"/>
  <c r="AJ160" i="1"/>
  <c r="BA160" i="1"/>
  <c r="AI160" i="1"/>
  <c r="AZ160" i="1"/>
  <c r="AH160" i="1"/>
  <c r="AY160" i="1"/>
  <c r="AG160" i="1"/>
  <c r="AX160" i="1"/>
  <c r="AF160" i="1"/>
  <c r="AW160" i="1"/>
  <c r="AE160" i="1"/>
  <c r="AV160" i="1"/>
  <c r="AD160" i="1"/>
  <c r="AU160" i="1"/>
  <c r="AC160" i="1"/>
  <c r="AT160" i="1"/>
  <c r="AB160" i="1"/>
  <c r="AS160" i="1"/>
  <c r="AA160" i="1"/>
  <c r="AR160" i="1"/>
  <c r="Z160" i="1"/>
  <c r="AQ160" i="1"/>
  <c r="Y160" i="1"/>
  <c r="AP160" i="1"/>
  <c r="AN159" i="1"/>
  <c r="BE159" i="1"/>
  <c r="AM159" i="1"/>
  <c r="BD159" i="1"/>
  <c r="AL159" i="1"/>
  <c r="BC159" i="1"/>
  <c r="AK159" i="1"/>
  <c r="BB159" i="1"/>
  <c r="AJ159" i="1"/>
  <c r="BA159" i="1"/>
  <c r="AI159" i="1"/>
  <c r="AZ159" i="1"/>
  <c r="AH159" i="1"/>
  <c r="AY159" i="1"/>
  <c r="AG159" i="1"/>
  <c r="AX159" i="1"/>
  <c r="AF159" i="1"/>
  <c r="AW159" i="1"/>
  <c r="AE159" i="1"/>
  <c r="AV159" i="1"/>
  <c r="AD159" i="1"/>
  <c r="AU159" i="1"/>
  <c r="AC159" i="1"/>
  <c r="AT159" i="1"/>
  <c r="AB159" i="1"/>
  <c r="AS159" i="1"/>
  <c r="AA159" i="1"/>
  <c r="AR159" i="1"/>
  <c r="Z159" i="1"/>
  <c r="AQ159" i="1"/>
  <c r="Y159" i="1"/>
  <c r="AP159" i="1"/>
  <c r="AN157" i="1"/>
  <c r="BE157" i="1"/>
  <c r="AM157" i="1"/>
  <c r="BD157" i="1"/>
  <c r="AL157" i="1"/>
  <c r="AL158" i="1"/>
  <c r="BC158" i="1" s="1"/>
  <c r="AK157" i="1"/>
  <c r="BB157" i="1" s="1"/>
  <c r="AJ157" i="1"/>
  <c r="AI157" i="1"/>
  <c r="AZ157" i="1"/>
  <c r="AH157" i="1"/>
  <c r="AG157" i="1"/>
  <c r="AX157" i="1" s="1"/>
  <c r="AF157" i="1"/>
  <c r="AF158" i="1" s="1"/>
  <c r="AW158" i="1"/>
  <c r="AE157" i="1"/>
  <c r="AV157" i="1"/>
  <c r="AD157" i="1"/>
  <c r="AC157" i="1"/>
  <c r="AT157" i="1" s="1"/>
  <c r="AB157" i="1"/>
  <c r="AA157" i="1"/>
  <c r="AR157" i="1"/>
  <c r="Z157" i="1"/>
  <c r="Y157" i="1"/>
  <c r="AP157" i="1" s="1"/>
  <c r="AN156" i="1"/>
  <c r="BE156" i="1" s="1"/>
  <c r="AM156" i="1"/>
  <c r="BD156" i="1" s="1"/>
  <c r="AL156" i="1"/>
  <c r="BC156" i="1" s="1"/>
  <c r="AK156" i="1"/>
  <c r="BB156" i="1" s="1"/>
  <c r="AJ156" i="1"/>
  <c r="BA156" i="1" s="1"/>
  <c r="AI156" i="1"/>
  <c r="AZ156" i="1" s="1"/>
  <c r="AH156" i="1"/>
  <c r="AY156" i="1" s="1"/>
  <c r="AG156" i="1"/>
  <c r="AX156" i="1" s="1"/>
  <c r="AF156" i="1"/>
  <c r="AW156" i="1" s="1"/>
  <c r="AE156" i="1"/>
  <c r="AV156" i="1" s="1"/>
  <c r="AD156" i="1"/>
  <c r="AU156" i="1" s="1"/>
  <c r="AC156" i="1"/>
  <c r="AT156" i="1" s="1"/>
  <c r="AB156" i="1"/>
  <c r="AS156" i="1" s="1"/>
  <c r="AA156" i="1"/>
  <c r="AR156" i="1" s="1"/>
  <c r="Z156" i="1"/>
  <c r="AQ156" i="1" s="1"/>
  <c r="Y156" i="1"/>
  <c r="AP156" i="1" s="1"/>
  <c r="AN155" i="1"/>
  <c r="BE155" i="1" s="1"/>
  <c r="AM155" i="1"/>
  <c r="BD155" i="1" s="1"/>
  <c r="AL155" i="1"/>
  <c r="BC155" i="1" s="1"/>
  <c r="AK155" i="1"/>
  <c r="BB155" i="1" s="1"/>
  <c r="AJ155" i="1"/>
  <c r="BA155" i="1" s="1"/>
  <c r="AI155" i="1"/>
  <c r="AZ155" i="1" s="1"/>
  <c r="AH155" i="1"/>
  <c r="AY155" i="1" s="1"/>
  <c r="AG155" i="1"/>
  <c r="AX155" i="1" s="1"/>
  <c r="AF155" i="1"/>
  <c r="AW155" i="1" s="1"/>
  <c r="AE155" i="1"/>
  <c r="AV155" i="1" s="1"/>
  <c r="AD155" i="1"/>
  <c r="AU155" i="1" s="1"/>
  <c r="AC155" i="1"/>
  <c r="AT155" i="1" s="1"/>
  <c r="AB155" i="1"/>
  <c r="AS155" i="1" s="1"/>
  <c r="AA155" i="1"/>
  <c r="AR155" i="1" s="1"/>
  <c r="Z155" i="1"/>
  <c r="AQ155" i="1" s="1"/>
  <c r="Y155" i="1"/>
  <c r="AP155" i="1" s="1"/>
  <c r="AN154" i="1"/>
  <c r="BE154" i="1" s="1"/>
  <c r="AM154" i="1"/>
  <c r="BD154" i="1" s="1"/>
  <c r="AL154" i="1"/>
  <c r="BC154" i="1" s="1"/>
  <c r="AK154" i="1"/>
  <c r="BB154" i="1" s="1"/>
  <c r="AJ154" i="1"/>
  <c r="BA154" i="1" s="1"/>
  <c r="AI154" i="1"/>
  <c r="AZ154" i="1"/>
  <c r="AH154" i="1"/>
  <c r="AY154" i="1"/>
  <c r="AG154" i="1"/>
  <c r="AX154" i="1"/>
  <c r="AF154" i="1"/>
  <c r="AW154" i="1"/>
  <c r="AE154" i="1"/>
  <c r="AV154" i="1"/>
  <c r="AD154" i="1"/>
  <c r="AU154" i="1"/>
  <c r="AC154" i="1"/>
  <c r="AT154" i="1"/>
  <c r="AB154" i="1"/>
  <c r="AS154" i="1"/>
  <c r="AA154" i="1"/>
  <c r="AR154" i="1"/>
  <c r="Z154" i="1"/>
  <c r="AQ154" i="1"/>
  <c r="Y154" i="1"/>
  <c r="AP154" i="1"/>
  <c r="AN144" i="1"/>
  <c r="BE144" i="1"/>
  <c r="AL144" i="1"/>
  <c r="BC144" i="1"/>
  <c r="AJ144" i="1"/>
  <c r="BA144" i="1"/>
  <c r="AH144" i="1"/>
  <c r="AY144" i="1" s="1"/>
  <c r="AF144" i="1"/>
  <c r="AW144" i="1"/>
  <c r="AD144" i="1"/>
  <c r="AU144" i="1" s="1"/>
  <c r="AB144" i="1"/>
  <c r="AS144" i="1"/>
  <c r="Z144" i="1"/>
  <c r="AQ144" i="1" s="1"/>
  <c r="AN149" i="1"/>
  <c r="AN150" i="1" s="1"/>
  <c r="AM149" i="1"/>
  <c r="BD149" i="1" s="1"/>
  <c r="AL149" i="1"/>
  <c r="BC149" i="1" s="1"/>
  <c r="AK149" i="1"/>
  <c r="BB149" i="1" s="1"/>
  <c r="AJ149" i="1"/>
  <c r="AI149" i="1"/>
  <c r="AZ149" i="1"/>
  <c r="AH149" i="1"/>
  <c r="AY149" i="1"/>
  <c r="AG149" i="1"/>
  <c r="AX149" i="1"/>
  <c r="AF149" i="1"/>
  <c r="AE149" i="1"/>
  <c r="AV149" i="1" s="1"/>
  <c r="AD149" i="1"/>
  <c r="AU149" i="1" s="1"/>
  <c r="AC149" i="1"/>
  <c r="AT149" i="1" s="1"/>
  <c r="AB149" i="1"/>
  <c r="AA149" i="1"/>
  <c r="AR149" i="1"/>
  <c r="Z149" i="1"/>
  <c r="AQ149" i="1"/>
  <c r="Y149" i="1"/>
  <c r="AP149" i="1"/>
  <c r="AN147" i="1"/>
  <c r="BE147" i="1"/>
  <c r="AM147" i="1"/>
  <c r="BD147" i="1"/>
  <c r="AL147" i="1"/>
  <c r="BC147" i="1"/>
  <c r="AK147" i="1"/>
  <c r="BB147" i="1" s="1"/>
  <c r="AJ147" i="1"/>
  <c r="BA147" i="1"/>
  <c r="AI147" i="1"/>
  <c r="AZ147" i="1" s="1"/>
  <c r="AH147" i="1"/>
  <c r="AY147" i="1"/>
  <c r="AG147" i="1"/>
  <c r="AX147" i="1" s="1"/>
  <c r="AF147" i="1"/>
  <c r="AW147" i="1"/>
  <c r="AE147" i="1"/>
  <c r="AV147" i="1" s="1"/>
  <c r="AD147" i="1"/>
  <c r="AU147" i="1"/>
  <c r="AC147" i="1"/>
  <c r="AT147" i="1" s="1"/>
  <c r="AB147" i="1"/>
  <c r="AS147" i="1" s="1"/>
  <c r="AA147" i="1"/>
  <c r="AR147" i="1" s="1"/>
  <c r="Z147" i="1"/>
  <c r="AQ147" i="1" s="1"/>
  <c r="Y147" i="1"/>
  <c r="AP147" i="1" s="1"/>
  <c r="AN145" i="1"/>
  <c r="AN146" i="1" s="1"/>
  <c r="AM145" i="1"/>
  <c r="BD145" i="1" s="1"/>
  <c r="AL145" i="1"/>
  <c r="AK145" i="1"/>
  <c r="BB145" i="1"/>
  <c r="AJ145" i="1"/>
  <c r="BA145" i="1"/>
  <c r="AI145" i="1"/>
  <c r="AZ145" i="1"/>
  <c r="AH145" i="1"/>
  <c r="AY145" i="1"/>
  <c r="AG145" i="1"/>
  <c r="AX145" i="1" s="1"/>
  <c r="AF145" i="1"/>
  <c r="AW145" i="1"/>
  <c r="AE145" i="1"/>
  <c r="AV145" i="1" s="1"/>
  <c r="AD145" i="1"/>
  <c r="AC145" i="1"/>
  <c r="AT145" i="1" s="1"/>
  <c r="AB145" i="1"/>
  <c r="AA145" i="1"/>
  <c r="AR145" i="1"/>
  <c r="Z145" i="1"/>
  <c r="AQ145" i="1" s="1"/>
  <c r="Y145" i="1"/>
  <c r="AP145" i="1"/>
  <c r="AN142" i="1"/>
  <c r="BE142" i="1" s="1"/>
  <c r="AM142" i="1"/>
  <c r="BD142" i="1"/>
  <c r="AL142" i="1"/>
  <c r="BC142" i="1" s="1"/>
  <c r="AK142" i="1"/>
  <c r="BB142" i="1"/>
  <c r="AJ142" i="1"/>
  <c r="BA142" i="1" s="1"/>
  <c r="AI142" i="1"/>
  <c r="AZ142" i="1"/>
  <c r="AH142" i="1"/>
  <c r="AY142" i="1" s="1"/>
  <c r="AG142" i="1"/>
  <c r="AX142" i="1"/>
  <c r="AF142" i="1"/>
  <c r="AW142" i="1" s="1"/>
  <c r="AE142" i="1"/>
  <c r="AV142" i="1" s="1"/>
  <c r="AD142" i="1"/>
  <c r="AU142" i="1" s="1"/>
  <c r="AC142" i="1"/>
  <c r="AT142" i="1" s="1"/>
  <c r="AB142" i="1"/>
  <c r="AS142" i="1" s="1"/>
  <c r="AA142" i="1"/>
  <c r="AR142" i="1" s="1"/>
  <c r="Z142" i="1"/>
  <c r="AQ142" i="1" s="1"/>
  <c r="Y142" i="1"/>
  <c r="AP142" i="1" s="1"/>
  <c r="AN141" i="1"/>
  <c r="BE141" i="1" s="1"/>
  <c r="AM141" i="1"/>
  <c r="BD141" i="1" s="1"/>
  <c r="AL141" i="1"/>
  <c r="BC141" i="1" s="1"/>
  <c r="AK141" i="1"/>
  <c r="BB141" i="1" s="1"/>
  <c r="AJ141" i="1"/>
  <c r="BA141" i="1" s="1"/>
  <c r="AI141" i="1"/>
  <c r="AZ141" i="1" s="1"/>
  <c r="AH141" i="1"/>
  <c r="AY141" i="1" s="1"/>
  <c r="AG141" i="1"/>
  <c r="AX141" i="1" s="1"/>
  <c r="AF141" i="1"/>
  <c r="AW141" i="1" s="1"/>
  <c r="AE141" i="1"/>
  <c r="AV141" i="1" s="1"/>
  <c r="AD141" i="1"/>
  <c r="AU141" i="1" s="1"/>
  <c r="AC141" i="1"/>
  <c r="AT141" i="1" s="1"/>
  <c r="AB141" i="1"/>
  <c r="AS141" i="1" s="1"/>
  <c r="AA141" i="1"/>
  <c r="AR141" i="1" s="1"/>
  <c r="Z141" i="1"/>
  <c r="AQ141" i="1" s="1"/>
  <c r="Y141" i="1"/>
  <c r="AP141" i="1" s="1"/>
  <c r="AN137" i="1"/>
  <c r="BE137" i="1" s="1"/>
  <c r="AM137" i="1"/>
  <c r="BD137" i="1" s="1"/>
  <c r="AL137" i="1"/>
  <c r="BC137" i="1" s="1"/>
  <c r="AK137" i="1"/>
  <c r="BB137" i="1" s="1"/>
  <c r="AJ137" i="1"/>
  <c r="BA137" i="1" s="1"/>
  <c r="AI137" i="1"/>
  <c r="AZ137" i="1" s="1"/>
  <c r="AH137" i="1"/>
  <c r="AY137" i="1" s="1"/>
  <c r="AG137" i="1"/>
  <c r="AX137" i="1" s="1"/>
  <c r="AF137" i="1"/>
  <c r="AW137" i="1" s="1"/>
  <c r="AE137" i="1"/>
  <c r="AV137" i="1" s="1"/>
  <c r="AD137" i="1"/>
  <c r="AU137" i="1" s="1"/>
  <c r="AC137" i="1"/>
  <c r="AT137" i="1" s="1"/>
  <c r="AB137" i="1"/>
  <c r="AS137" i="1" s="1"/>
  <c r="AA137" i="1"/>
  <c r="AR137" i="1" s="1"/>
  <c r="Z137" i="1"/>
  <c r="AQ137" i="1" s="1"/>
  <c r="Y137" i="1"/>
  <c r="AP137" i="1" s="1"/>
  <c r="AN148" i="1"/>
  <c r="BE148" i="1" s="1"/>
  <c r="AM148" i="1"/>
  <c r="BD148" i="1" s="1"/>
  <c r="AL148" i="1"/>
  <c r="BC148" i="1" s="1"/>
  <c r="AK148" i="1"/>
  <c r="BB148" i="1" s="1"/>
  <c r="AJ148" i="1"/>
  <c r="BA148" i="1" s="1"/>
  <c r="AI148" i="1"/>
  <c r="AZ148" i="1" s="1"/>
  <c r="AH148" i="1"/>
  <c r="AY148" i="1" s="1"/>
  <c r="AG148" i="1"/>
  <c r="AX148" i="1" s="1"/>
  <c r="AF148" i="1"/>
  <c r="AW148" i="1" s="1"/>
  <c r="AE148" i="1"/>
  <c r="AV148" i="1" s="1"/>
  <c r="AD148" i="1"/>
  <c r="AU148" i="1" s="1"/>
  <c r="AC148" i="1"/>
  <c r="AT148" i="1" s="1"/>
  <c r="AB148" i="1"/>
  <c r="AS148" i="1" s="1"/>
  <c r="AA148" i="1"/>
  <c r="AR148" i="1" s="1"/>
  <c r="Z148" i="1"/>
  <c r="AQ148" i="1" s="1"/>
  <c r="Y148" i="1"/>
  <c r="AP148" i="1" s="1"/>
  <c r="AN138" i="1"/>
  <c r="BE138" i="1" s="1"/>
  <c r="AM138" i="1"/>
  <c r="BD138" i="1" s="1"/>
  <c r="AL138" i="1"/>
  <c r="BC138" i="1" s="1"/>
  <c r="AK138" i="1"/>
  <c r="BB138" i="1" s="1"/>
  <c r="AJ138" i="1"/>
  <c r="BA138" i="1" s="1"/>
  <c r="AI138" i="1"/>
  <c r="AZ138" i="1" s="1"/>
  <c r="AH138" i="1"/>
  <c r="AY138" i="1" s="1"/>
  <c r="AG138" i="1"/>
  <c r="AX138" i="1" s="1"/>
  <c r="AF138" i="1"/>
  <c r="AW138" i="1" s="1"/>
  <c r="AE138" i="1"/>
  <c r="AV138" i="1" s="1"/>
  <c r="AD138" i="1"/>
  <c r="AU138" i="1" s="1"/>
  <c r="AC138" i="1"/>
  <c r="AT138" i="1" s="1"/>
  <c r="AB138" i="1"/>
  <c r="AS138" i="1" s="1"/>
  <c r="AA138" i="1"/>
  <c r="AR138" i="1" s="1"/>
  <c r="Z138" i="1"/>
  <c r="AQ138" i="1" s="1"/>
  <c r="Y138" i="1"/>
  <c r="AP138" i="1" s="1"/>
  <c r="AN136" i="1"/>
  <c r="BE136" i="1" s="1"/>
  <c r="AM136" i="1"/>
  <c r="BD136" i="1" s="1"/>
  <c r="AL136" i="1"/>
  <c r="BC136" i="1" s="1"/>
  <c r="AK136" i="1"/>
  <c r="BB136" i="1" s="1"/>
  <c r="AJ136" i="1"/>
  <c r="BA136" i="1" s="1"/>
  <c r="AI136" i="1"/>
  <c r="AZ136" i="1" s="1"/>
  <c r="AH136" i="1"/>
  <c r="AY136" i="1" s="1"/>
  <c r="AG136" i="1"/>
  <c r="AX136" i="1" s="1"/>
  <c r="AF136" i="1"/>
  <c r="AW136" i="1" s="1"/>
  <c r="AE136" i="1"/>
  <c r="AV136" i="1" s="1"/>
  <c r="AD136" i="1"/>
  <c r="AU136" i="1" s="1"/>
  <c r="AC136" i="1"/>
  <c r="AT136" i="1" s="1"/>
  <c r="AB136" i="1"/>
  <c r="AS136" i="1" s="1"/>
  <c r="AA136" i="1"/>
  <c r="AR136" i="1" s="1"/>
  <c r="Z136" i="1"/>
  <c r="AQ136" i="1" s="1"/>
  <c r="Y136" i="1"/>
  <c r="AP136" i="1" s="1"/>
  <c r="AN135" i="1"/>
  <c r="BE135" i="1" s="1"/>
  <c r="AM135" i="1"/>
  <c r="BD135" i="1" s="1"/>
  <c r="AL135" i="1"/>
  <c r="BC135" i="1" s="1"/>
  <c r="AK135" i="1"/>
  <c r="BB135" i="1" s="1"/>
  <c r="AJ135" i="1"/>
  <c r="BA135" i="1" s="1"/>
  <c r="AI135" i="1"/>
  <c r="AZ135" i="1" s="1"/>
  <c r="AH135" i="1"/>
  <c r="AY135" i="1" s="1"/>
  <c r="AG135" i="1"/>
  <c r="AX135" i="1" s="1"/>
  <c r="AF135" i="1"/>
  <c r="AW135" i="1" s="1"/>
  <c r="AE135" i="1"/>
  <c r="AV135" i="1" s="1"/>
  <c r="AD135" i="1"/>
  <c r="AU135" i="1" s="1"/>
  <c r="AC135" i="1"/>
  <c r="AT135" i="1" s="1"/>
  <c r="AB135" i="1"/>
  <c r="AS135" i="1" s="1"/>
  <c r="AA135" i="1"/>
  <c r="AR135" i="1" s="1"/>
  <c r="Z135" i="1"/>
  <c r="AQ135" i="1" s="1"/>
  <c r="Y135" i="1"/>
  <c r="AP135" i="1" s="1"/>
  <c r="Y49" i="1"/>
  <c r="AP49" i="1" s="1"/>
  <c r="AN121" i="1"/>
  <c r="BE121" i="1" s="1"/>
  <c r="AM121" i="1"/>
  <c r="BD121" i="1" s="1"/>
  <c r="AL121" i="1"/>
  <c r="BC121" i="1" s="1"/>
  <c r="AK121" i="1"/>
  <c r="BB121" i="1" s="1"/>
  <c r="AJ121" i="1"/>
  <c r="BA121" i="1"/>
  <c r="AI121" i="1"/>
  <c r="AZ121" i="1" s="1"/>
  <c r="AH121" i="1"/>
  <c r="AY121" i="1" s="1"/>
  <c r="AG121" i="1"/>
  <c r="AX121" i="1" s="1"/>
  <c r="AF121" i="1"/>
  <c r="AW121" i="1"/>
  <c r="AE121" i="1"/>
  <c r="AV121" i="1" s="1"/>
  <c r="AD121" i="1"/>
  <c r="AU121" i="1" s="1"/>
  <c r="AC121" i="1"/>
  <c r="AT121" i="1" s="1"/>
  <c r="AB121" i="1"/>
  <c r="AS121" i="1"/>
  <c r="AA121" i="1"/>
  <c r="AR121" i="1" s="1"/>
  <c r="Z121" i="1"/>
  <c r="AQ121" i="1" s="1"/>
  <c r="Y121" i="1"/>
  <c r="AP121" i="1" s="1"/>
  <c r="AN115" i="1"/>
  <c r="BE115" i="1"/>
  <c r="AM115" i="1"/>
  <c r="BD115" i="1" s="1"/>
  <c r="AL115" i="1"/>
  <c r="BC115" i="1" s="1"/>
  <c r="AK115" i="1"/>
  <c r="BB115" i="1" s="1"/>
  <c r="AJ115" i="1"/>
  <c r="BA115" i="1"/>
  <c r="AI115" i="1"/>
  <c r="AZ115" i="1" s="1"/>
  <c r="AH115" i="1"/>
  <c r="AY115" i="1" s="1"/>
  <c r="AG115" i="1"/>
  <c r="AX115" i="1" s="1"/>
  <c r="AF115" i="1"/>
  <c r="AW115" i="1"/>
  <c r="AE115" i="1"/>
  <c r="AV115" i="1" s="1"/>
  <c r="AD115" i="1"/>
  <c r="AU115" i="1" s="1"/>
  <c r="AC115" i="1"/>
  <c r="AT115" i="1" s="1"/>
  <c r="AB115" i="1"/>
  <c r="AS115" i="1"/>
  <c r="AA115" i="1"/>
  <c r="AR115" i="1" s="1"/>
  <c r="Z115" i="1"/>
  <c r="AQ115" i="1" s="1"/>
  <c r="Y115" i="1"/>
  <c r="AP115" i="1" s="1"/>
  <c r="AN105" i="1"/>
  <c r="BE105" i="1"/>
  <c r="AM105" i="1"/>
  <c r="BD105" i="1" s="1"/>
  <c r="AL105" i="1"/>
  <c r="BC105" i="1" s="1"/>
  <c r="AK105" i="1"/>
  <c r="BB105" i="1" s="1"/>
  <c r="AJ105" i="1"/>
  <c r="BA105" i="1"/>
  <c r="AI105" i="1"/>
  <c r="AZ105" i="1" s="1"/>
  <c r="AH105" i="1"/>
  <c r="AY105" i="1" s="1"/>
  <c r="AG105" i="1"/>
  <c r="AX105" i="1" s="1"/>
  <c r="AF105" i="1"/>
  <c r="AW105" i="1"/>
  <c r="AE105" i="1"/>
  <c r="AV105" i="1"/>
  <c r="AD105" i="1"/>
  <c r="AU105" i="1"/>
  <c r="AC105" i="1"/>
  <c r="AT105" i="1"/>
  <c r="AB105" i="1"/>
  <c r="AS105" i="1"/>
  <c r="AA105" i="1"/>
  <c r="AR105" i="1"/>
  <c r="Z105" i="1"/>
  <c r="AQ105" i="1"/>
  <c r="Y105" i="1"/>
  <c r="AP105" i="1"/>
  <c r="AN100" i="1"/>
  <c r="BE100" i="1"/>
  <c r="AM100" i="1"/>
  <c r="BD100" i="1"/>
  <c r="AL100" i="1"/>
  <c r="BC100" i="1"/>
  <c r="AK100" i="1"/>
  <c r="BB100" i="1" s="1"/>
  <c r="AJ100" i="1"/>
  <c r="BA100" i="1" s="1"/>
  <c r="AI100" i="1"/>
  <c r="AZ100" i="1" s="1"/>
  <c r="AH100" i="1"/>
  <c r="AY100" i="1" s="1"/>
  <c r="AG100" i="1"/>
  <c r="AX100" i="1" s="1"/>
  <c r="AF100" i="1"/>
  <c r="AW100" i="1" s="1"/>
  <c r="AE100" i="1"/>
  <c r="AV100" i="1" s="1"/>
  <c r="AD100" i="1"/>
  <c r="AU100" i="1" s="1"/>
  <c r="AC100" i="1"/>
  <c r="AT100" i="1" s="1"/>
  <c r="AB100" i="1"/>
  <c r="AS100" i="1" s="1"/>
  <c r="AA100" i="1"/>
  <c r="AR100" i="1" s="1"/>
  <c r="Z100" i="1"/>
  <c r="AQ100" i="1" s="1"/>
  <c r="Y100" i="1"/>
  <c r="AP100" i="1" s="1"/>
  <c r="AN86" i="1"/>
  <c r="BE86" i="1" s="1"/>
  <c r="AM86" i="1"/>
  <c r="BD86" i="1" s="1"/>
  <c r="AL86" i="1"/>
  <c r="BC86" i="1" s="1"/>
  <c r="AK86" i="1"/>
  <c r="BB86" i="1" s="1"/>
  <c r="AJ86" i="1"/>
  <c r="BA86" i="1" s="1"/>
  <c r="AI86" i="1"/>
  <c r="AZ86" i="1" s="1"/>
  <c r="AH86" i="1"/>
  <c r="AY86" i="1" s="1"/>
  <c r="AG86" i="1"/>
  <c r="AX86" i="1" s="1"/>
  <c r="AF86" i="1"/>
  <c r="AW86" i="1" s="1"/>
  <c r="AE86" i="1"/>
  <c r="AV86" i="1" s="1"/>
  <c r="AD86" i="1"/>
  <c r="AU86" i="1" s="1"/>
  <c r="AC86" i="1"/>
  <c r="AT86" i="1" s="1"/>
  <c r="AB86" i="1"/>
  <c r="AS86" i="1" s="1"/>
  <c r="AA86" i="1"/>
  <c r="AR86" i="1" s="1"/>
  <c r="Z86" i="1"/>
  <c r="AQ86" i="1" s="1"/>
  <c r="Y86" i="1"/>
  <c r="AP86" i="1" s="1"/>
  <c r="AN85" i="1"/>
  <c r="BE85" i="1" s="1"/>
  <c r="AM85" i="1"/>
  <c r="BD85" i="1" s="1"/>
  <c r="AL85" i="1"/>
  <c r="BC85" i="1" s="1"/>
  <c r="AK85" i="1"/>
  <c r="BB85" i="1" s="1"/>
  <c r="AJ85" i="1"/>
  <c r="BA85" i="1" s="1"/>
  <c r="AI85" i="1"/>
  <c r="AZ85" i="1" s="1"/>
  <c r="AH85" i="1"/>
  <c r="AY85" i="1" s="1"/>
  <c r="AG85" i="1"/>
  <c r="AX85" i="1" s="1"/>
  <c r="AF85" i="1"/>
  <c r="AW85" i="1" s="1"/>
  <c r="AE85" i="1"/>
  <c r="AV85" i="1" s="1"/>
  <c r="AD85" i="1"/>
  <c r="AU85" i="1" s="1"/>
  <c r="AC85" i="1"/>
  <c r="AT85" i="1" s="1"/>
  <c r="AB85" i="1"/>
  <c r="AS85" i="1" s="1"/>
  <c r="AA85" i="1"/>
  <c r="AR85" i="1" s="1"/>
  <c r="Z85" i="1"/>
  <c r="AQ85" i="1" s="1"/>
  <c r="Y85" i="1"/>
  <c r="AP85" i="1" s="1"/>
  <c r="AN64" i="1"/>
  <c r="BE64" i="1" s="1"/>
  <c r="AM64" i="1"/>
  <c r="BD64" i="1" s="1"/>
  <c r="AL64" i="1"/>
  <c r="BC64" i="1" s="1"/>
  <c r="AK64" i="1"/>
  <c r="BB64" i="1" s="1"/>
  <c r="AJ64" i="1"/>
  <c r="BA64" i="1" s="1"/>
  <c r="AI64" i="1"/>
  <c r="AZ64" i="1" s="1"/>
  <c r="AH64" i="1"/>
  <c r="AY64" i="1" s="1"/>
  <c r="AG64" i="1"/>
  <c r="AX64" i="1" s="1"/>
  <c r="AF64" i="1"/>
  <c r="AW64" i="1" s="1"/>
  <c r="AE64" i="1"/>
  <c r="AV64" i="1" s="1"/>
  <c r="AD64" i="1"/>
  <c r="AU64" i="1" s="1"/>
  <c r="AC64" i="1"/>
  <c r="AT64" i="1" s="1"/>
  <c r="AB64" i="1"/>
  <c r="AS64" i="1" s="1"/>
  <c r="AA64" i="1"/>
  <c r="AR64" i="1" s="1"/>
  <c r="Z64" i="1"/>
  <c r="AQ64" i="1" s="1"/>
  <c r="Y64" i="1"/>
  <c r="AP64" i="1" s="1"/>
  <c r="AN58" i="1"/>
  <c r="BE58" i="1" s="1"/>
  <c r="AM58" i="1"/>
  <c r="BD58" i="1" s="1"/>
  <c r="AL58" i="1"/>
  <c r="BC58" i="1" s="1"/>
  <c r="AK58" i="1"/>
  <c r="BB58" i="1" s="1"/>
  <c r="AJ58" i="1"/>
  <c r="BA58" i="1" s="1"/>
  <c r="AI58" i="1"/>
  <c r="AZ58" i="1" s="1"/>
  <c r="AH58" i="1"/>
  <c r="AY58" i="1" s="1"/>
  <c r="AG58" i="1"/>
  <c r="AX58" i="1" s="1"/>
  <c r="AF58" i="1"/>
  <c r="AW58" i="1" s="1"/>
  <c r="AE58" i="1"/>
  <c r="AV58" i="1" s="1"/>
  <c r="AD58" i="1"/>
  <c r="AU58" i="1" s="1"/>
  <c r="AC58" i="1"/>
  <c r="AT58" i="1" s="1"/>
  <c r="AB58" i="1"/>
  <c r="AS58" i="1" s="1"/>
  <c r="AA58" i="1"/>
  <c r="AR58" i="1" s="1"/>
  <c r="Z58" i="1"/>
  <c r="AQ58" i="1" s="1"/>
  <c r="Y58" i="1"/>
  <c r="AP58" i="1" s="1"/>
  <c r="AN57" i="1"/>
  <c r="BE57" i="1" s="1"/>
  <c r="AM57" i="1"/>
  <c r="BD57" i="1" s="1"/>
  <c r="AL57" i="1"/>
  <c r="BC57" i="1" s="1"/>
  <c r="AK57" i="1"/>
  <c r="BB57" i="1" s="1"/>
  <c r="AJ57" i="1"/>
  <c r="BA57" i="1" s="1"/>
  <c r="AI57" i="1"/>
  <c r="AZ57" i="1" s="1"/>
  <c r="AH57" i="1"/>
  <c r="AY57" i="1" s="1"/>
  <c r="AG57" i="1"/>
  <c r="AX57" i="1" s="1"/>
  <c r="AF57" i="1"/>
  <c r="AW57" i="1" s="1"/>
  <c r="AE57" i="1"/>
  <c r="AV57" i="1" s="1"/>
  <c r="AD57" i="1"/>
  <c r="AU57" i="1" s="1"/>
  <c r="AC57" i="1"/>
  <c r="AT57" i="1" s="1"/>
  <c r="AB57" i="1"/>
  <c r="AS57" i="1" s="1"/>
  <c r="AA57" i="1"/>
  <c r="AR57" i="1" s="1"/>
  <c r="Z57" i="1"/>
  <c r="AQ57" i="1" s="1"/>
  <c r="Y57" i="1"/>
  <c r="AP57" i="1" s="1"/>
  <c r="AN53" i="1"/>
  <c r="BE53" i="1" s="1"/>
  <c r="AM53" i="1"/>
  <c r="BD53" i="1" s="1"/>
  <c r="AL53" i="1"/>
  <c r="BC53" i="1" s="1"/>
  <c r="AK53" i="1"/>
  <c r="BB53" i="1" s="1"/>
  <c r="AJ53" i="1"/>
  <c r="BA53" i="1" s="1"/>
  <c r="AI53" i="1"/>
  <c r="AZ53" i="1" s="1"/>
  <c r="AH53" i="1"/>
  <c r="AY53" i="1" s="1"/>
  <c r="AG53" i="1"/>
  <c r="AX53" i="1" s="1"/>
  <c r="AF53" i="1"/>
  <c r="AW53" i="1" s="1"/>
  <c r="AE53" i="1"/>
  <c r="AV53" i="1" s="1"/>
  <c r="AD53" i="1"/>
  <c r="AU53" i="1" s="1"/>
  <c r="AC53" i="1"/>
  <c r="AT53" i="1" s="1"/>
  <c r="AB53" i="1"/>
  <c r="AS53" i="1" s="1"/>
  <c r="AA53" i="1"/>
  <c r="AR53" i="1" s="1"/>
  <c r="Z53" i="1"/>
  <c r="AQ53" i="1" s="1"/>
  <c r="Y53" i="1"/>
  <c r="AP53" i="1" s="1"/>
  <c r="AN41" i="1"/>
  <c r="BE41" i="1" s="1"/>
  <c r="AM41" i="1"/>
  <c r="BD41" i="1" s="1"/>
  <c r="AL41" i="1"/>
  <c r="BC41" i="1" s="1"/>
  <c r="AK41" i="1"/>
  <c r="BB41" i="1" s="1"/>
  <c r="AJ41" i="1"/>
  <c r="BA41" i="1" s="1"/>
  <c r="AI41" i="1"/>
  <c r="AZ41" i="1" s="1"/>
  <c r="AH41" i="1"/>
  <c r="AY41" i="1" s="1"/>
  <c r="AG41" i="1"/>
  <c r="AX41" i="1" s="1"/>
  <c r="AF41" i="1"/>
  <c r="AW41" i="1" s="1"/>
  <c r="AE41" i="1"/>
  <c r="AV41" i="1" s="1"/>
  <c r="AD41" i="1"/>
  <c r="AU41" i="1" s="1"/>
  <c r="AC41" i="1"/>
  <c r="AT41" i="1" s="1"/>
  <c r="AB41" i="1"/>
  <c r="AS41" i="1" s="1"/>
  <c r="AA41" i="1"/>
  <c r="AR41" i="1" s="1"/>
  <c r="Z41" i="1"/>
  <c r="AQ41" i="1" s="1"/>
  <c r="Y41" i="1"/>
  <c r="AP41" i="1" s="1"/>
  <c r="AN40" i="1"/>
  <c r="BE40" i="1" s="1"/>
  <c r="AM40" i="1"/>
  <c r="BD40" i="1" s="1"/>
  <c r="AL40" i="1"/>
  <c r="BC40" i="1" s="1"/>
  <c r="AK40" i="1"/>
  <c r="BB40" i="1" s="1"/>
  <c r="AJ40" i="1"/>
  <c r="BA40" i="1" s="1"/>
  <c r="AI40" i="1"/>
  <c r="AZ40" i="1" s="1"/>
  <c r="AH40" i="1"/>
  <c r="AY40" i="1" s="1"/>
  <c r="AG40" i="1"/>
  <c r="AX40" i="1" s="1"/>
  <c r="AF40" i="1"/>
  <c r="AW40" i="1" s="1"/>
  <c r="AE40" i="1"/>
  <c r="AV40" i="1" s="1"/>
  <c r="AD40" i="1"/>
  <c r="AU40" i="1" s="1"/>
  <c r="AC40" i="1"/>
  <c r="AT40" i="1" s="1"/>
  <c r="AB40" i="1"/>
  <c r="AS40" i="1" s="1"/>
  <c r="AA40" i="1"/>
  <c r="AR40" i="1" s="1"/>
  <c r="Z40" i="1"/>
  <c r="AQ40" i="1" s="1"/>
  <c r="Y40" i="1"/>
  <c r="AP40" i="1" s="1"/>
  <c r="AN39" i="1"/>
  <c r="BE39" i="1" s="1"/>
  <c r="AM39" i="1"/>
  <c r="BD39" i="1" s="1"/>
  <c r="AL39" i="1"/>
  <c r="BC39" i="1" s="1"/>
  <c r="AK39" i="1"/>
  <c r="BB39" i="1" s="1"/>
  <c r="AJ39" i="1"/>
  <c r="BA39" i="1" s="1"/>
  <c r="AI39" i="1"/>
  <c r="AZ39" i="1" s="1"/>
  <c r="AH39" i="1"/>
  <c r="AY39" i="1" s="1"/>
  <c r="AG39" i="1"/>
  <c r="AX39" i="1" s="1"/>
  <c r="AF39" i="1"/>
  <c r="AW39" i="1" s="1"/>
  <c r="AE39" i="1"/>
  <c r="AV39" i="1" s="1"/>
  <c r="AD39" i="1"/>
  <c r="AU39" i="1" s="1"/>
  <c r="AC39" i="1"/>
  <c r="AT39" i="1" s="1"/>
  <c r="AB39" i="1"/>
  <c r="AS39" i="1" s="1"/>
  <c r="AA39" i="1"/>
  <c r="AR39" i="1" s="1"/>
  <c r="Z39" i="1"/>
  <c r="AQ39" i="1" s="1"/>
  <c r="Y39" i="1"/>
  <c r="AP39" i="1" s="1"/>
  <c r="AN33" i="1"/>
  <c r="BE33" i="1" s="1"/>
  <c r="AM33" i="1"/>
  <c r="BD33" i="1" s="1"/>
  <c r="AL33" i="1"/>
  <c r="BC33" i="1" s="1"/>
  <c r="AK33" i="1"/>
  <c r="BB33" i="1" s="1"/>
  <c r="AJ33" i="1"/>
  <c r="BA33" i="1" s="1"/>
  <c r="AI33" i="1"/>
  <c r="AZ33" i="1" s="1"/>
  <c r="AH33" i="1"/>
  <c r="AY33" i="1" s="1"/>
  <c r="AG33" i="1"/>
  <c r="AX33" i="1" s="1"/>
  <c r="AF33" i="1"/>
  <c r="AW33" i="1" s="1"/>
  <c r="AE33" i="1"/>
  <c r="AV33" i="1" s="1"/>
  <c r="AD33" i="1"/>
  <c r="AU33" i="1" s="1"/>
  <c r="AC33" i="1"/>
  <c r="AT33" i="1" s="1"/>
  <c r="AB33" i="1"/>
  <c r="AS33" i="1" s="1"/>
  <c r="AA33" i="1"/>
  <c r="AR33" i="1" s="1"/>
  <c r="Z33" i="1"/>
  <c r="AQ33" i="1" s="1"/>
  <c r="Y33" i="1"/>
  <c r="AP33" i="1" s="1"/>
  <c r="AN28" i="1"/>
  <c r="BE28" i="1" s="1"/>
  <c r="AM28" i="1"/>
  <c r="BD28" i="1" s="1"/>
  <c r="AL28" i="1"/>
  <c r="BC28" i="1" s="1"/>
  <c r="AK28" i="1"/>
  <c r="BB28" i="1" s="1"/>
  <c r="AJ28" i="1"/>
  <c r="BA28" i="1" s="1"/>
  <c r="AI28" i="1"/>
  <c r="AZ28" i="1" s="1"/>
  <c r="AH28" i="1"/>
  <c r="AY28" i="1" s="1"/>
  <c r="AG28" i="1"/>
  <c r="AX28" i="1" s="1"/>
  <c r="AF28" i="1"/>
  <c r="AW28" i="1" s="1"/>
  <c r="AE28" i="1"/>
  <c r="AV28" i="1" s="1"/>
  <c r="AD28" i="1"/>
  <c r="AU28" i="1" s="1"/>
  <c r="AC28" i="1"/>
  <c r="AT28" i="1" s="1"/>
  <c r="AB28" i="1"/>
  <c r="AS28" i="1" s="1"/>
  <c r="AA28" i="1"/>
  <c r="AR28" i="1" s="1"/>
  <c r="Z28" i="1"/>
  <c r="AQ28" i="1" s="1"/>
  <c r="Y28" i="1"/>
  <c r="AP28" i="1" s="1"/>
  <c r="AN25" i="1"/>
  <c r="BE25" i="1" s="1"/>
  <c r="AM25" i="1"/>
  <c r="BD25" i="1" s="1"/>
  <c r="AL25" i="1"/>
  <c r="BC25" i="1" s="1"/>
  <c r="AK25" i="1"/>
  <c r="BB25" i="1" s="1"/>
  <c r="AJ25" i="1"/>
  <c r="BA25" i="1" s="1"/>
  <c r="AI25" i="1"/>
  <c r="AZ25" i="1" s="1"/>
  <c r="AH25" i="1"/>
  <c r="AY25" i="1" s="1"/>
  <c r="AG25" i="1"/>
  <c r="AX25" i="1" s="1"/>
  <c r="AF25" i="1"/>
  <c r="AW25" i="1" s="1"/>
  <c r="AE25" i="1"/>
  <c r="AV25" i="1" s="1"/>
  <c r="AD25" i="1"/>
  <c r="AU25" i="1" s="1"/>
  <c r="AC25" i="1"/>
  <c r="AT25" i="1" s="1"/>
  <c r="AB25" i="1"/>
  <c r="AS25" i="1" s="1"/>
  <c r="AA25" i="1"/>
  <c r="AR25" i="1" s="1"/>
  <c r="Z25" i="1"/>
  <c r="AQ25" i="1" s="1"/>
  <c r="Y25" i="1"/>
  <c r="AP25" i="1" s="1"/>
  <c r="AN23" i="1"/>
  <c r="BE23" i="1" s="1"/>
  <c r="AM23" i="1"/>
  <c r="BD23" i="1" s="1"/>
  <c r="AL23" i="1"/>
  <c r="BC23" i="1" s="1"/>
  <c r="AK23" i="1"/>
  <c r="BB23" i="1" s="1"/>
  <c r="AJ23" i="1"/>
  <c r="BA23" i="1" s="1"/>
  <c r="AI23" i="1"/>
  <c r="AZ23" i="1" s="1"/>
  <c r="AH23" i="1"/>
  <c r="AY23" i="1" s="1"/>
  <c r="AG23" i="1"/>
  <c r="AX23" i="1" s="1"/>
  <c r="AF23" i="1"/>
  <c r="AW23" i="1" s="1"/>
  <c r="AE23" i="1"/>
  <c r="AV23" i="1" s="1"/>
  <c r="AD23" i="1"/>
  <c r="AU23" i="1" s="1"/>
  <c r="AC23" i="1"/>
  <c r="AT23" i="1" s="1"/>
  <c r="AB23" i="1"/>
  <c r="AS23" i="1" s="1"/>
  <c r="AA23" i="1"/>
  <c r="AR23" i="1" s="1"/>
  <c r="Z23" i="1"/>
  <c r="AQ23" i="1" s="1"/>
  <c r="Y23" i="1"/>
  <c r="AP23" i="1" s="1"/>
  <c r="AN19" i="1"/>
  <c r="BE19" i="1" s="1"/>
  <c r="AM19" i="1"/>
  <c r="BD19" i="1" s="1"/>
  <c r="AL19" i="1"/>
  <c r="BC19" i="1" s="1"/>
  <c r="AK19" i="1"/>
  <c r="BB19" i="1" s="1"/>
  <c r="AJ19" i="1"/>
  <c r="BA19" i="1" s="1"/>
  <c r="AI19" i="1"/>
  <c r="AZ19" i="1" s="1"/>
  <c r="AH19" i="1"/>
  <c r="AY19" i="1" s="1"/>
  <c r="AG19" i="1"/>
  <c r="AX19" i="1" s="1"/>
  <c r="AF19" i="1"/>
  <c r="AW19" i="1" s="1"/>
  <c r="AE19" i="1"/>
  <c r="AV19" i="1" s="1"/>
  <c r="AD19" i="1"/>
  <c r="AU19" i="1" s="1"/>
  <c r="AC19" i="1"/>
  <c r="AT19" i="1" s="1"/>
  <c r="AB19" i="1"/>
  <c r="AS19" i="1" s="1"/>
  <c r="AA19" i="1"/>
  <c r="AR19" i="1" s="1"/>
  <c r="Z19" i="1"/>
  <c r="AQ19" i="1" s="1"/>
  <c r="Y19" i="1"/>
  <c r="AP19" i="1" s="1"/>
  <c r="AN17" i="1"/>
  <c r="BE17" i="1" s="1"/>
  <c r="AM17" i="1"/>
  <c r="BD17" i="1" s="1"/>
  <c r="AL17" i="1"/>
  <c r="BC17" i="1" s="1"/>
  <c r="AK17" i="1"/>
  <c r="BB17" i="1" s="1"/>
  <c r="AJ17" i="1"/>
  <c r="BA17" i="1" s="1"/>
  <c r="AI17" i="1"/>
  <c r="AZ17" i="1" s="1"/>
  <c r="AH17" i="1"/>
  <c r="AY17" i="1" s="1"/>
  <c r="AG17" i="1"/>
  <c r="AX17" i="1" s="1"/>
  <c r="AF17" i="1"/>
  <c r="AW17" i="1" s="1"/>
  <c r="AE17" i="1"/>
  <c r="AV17" i="1" s="1"/>
  <c r="AD17" i="1"/>
  <c r="AU17" i="1" s="1"/>
  <c r="AC17" i="1"/>
  <c r="AT17" i="1" s="1"/>
  <c r="AB17" i="1"/>
  <c r="AS17" i="1" s="1"/>
  <c r="AA17" i="1"/>
  <c r="AR17" i="1" s="1"/>
  <c r="Z17" i="1"/>
  <c r="AQ17" i="1" s="1"/>
  <c r="Y17" i="1"/>
  <c r="AP17" i="1" s="1"/>
  <c r="AF128" i="1"/>
  <c r="AW128" i="1" s="1"/>
  <c r="AF125" i="1"/>
  <c r="AK124" i="1"/>
  <c r="BB124" i="1"/>
  <c r="AF123" i="1"/>
  <c r="AW123" i="1"/>
  <c r="AK122" i="1"/>
  <c r="BB122" i="1"/>
  <c r="AF117" i="1"/>
  <c r="AW117" i="1"/>
  <c r="AK116" i="1"/>
  <c r="BB116" i="1"/>
  <c r="AF114" i="1"/>
  <c r="AW114" i="1"/>
  <c r="AK113" i="1"/>
  <c r="BB113" i="1"/>
  <c r="AF112" i="1"/>
  <c r="AW112" i="1"/>
  <c r="AK111" i="1"/>
  <c r="BB111" i="1"/>
  <c r="AF110" i="1"/>
  <c r="AW110" i="1"/>
  <c r="AK109" i="1"/>
  <c r="BB109" i="1"/>
  <c r="AF108" i="1"/>
  <c r="AW108" i="1"/>
  <c r="AK107" i="1"/>
  <c r="BB107" i="1"/>
  <c r="AF106" i="1"/>
  <c r="AW106" i="1"/>
  <c r="AK104" i="1"/>
  <c r="BB104" i="1"/>
  <c r="AF103" i="1"/>
  <c r="AW103" i="1"/>
  <c r="AK102" i="1"/>
  <c r="BB102" i="1"/>
  <c r="AF101" i="1"/>
  <c r="AW101" i="1"/>
  <c r="AK99" i="1"/>
  <c r="BB99" i="1"/>
  <c r="AF90" i="1"/>
  <c r="AW90" i="1"/>
  <c r="AK89" i="1"/>
  <c r="BB89" i="1"/>
  <c r="AF88" i="1"/>
  <c r="AW88" i="1"/>
  <c r="AK87" i="1"/>
  <c r="BB87" i="1"/>
  <c r="AC87" i="1"/>
  <c r="AT87" i="1"/>
  <c r="AF84" i="1"/>
  <c r="AW84" i="1"/>
  <c r="AG83" i="1"/>
  <c r="AX83" i="1"/>
  <c r="AK81" i="1"/>
  <c r="BB81" i="1"/>
  <c r="AC81" i="1"/>
  <c r="AT81" i="1"/>
  <c r="AF80" i="1"/>
  <c r="AW80" i="1"/>
  <c r="AG79" i="1"/>
  <c r="AX79" i="1"/>
  <c r="AK77" i="1"/>
  <c r="BB77" i="1"/>
  <c r="AC77" i="1"/>
  <c r="AT77" i="1"/>
  <c r="AG74" i="1"/>
  <c r="AX74" i="1"/>
  <c r="AG73" i="1"/>
  <c r="AX73" i="1"/>
  <c r="AG72" i="1"/>
  <c r="AX72" i="1"/>
  <c r="AG71" i="1"/>
  <c r="AX71" i="1"/>
  <c r="AG69" i="1"/>
  <c r="AX69" i="1"/>
  <c r="AG67" i="1"/>
  <c r="AX67" i="1"/>
  <c r="AG66" i="1"/>
  <c r="AX66" i="1"/>
  <c r="AG65" i="1"/>
  <c r="AX65" i="1"/>
  <c r="AG63" i="1"/>
  <c r="AX63" i="1"/>
  <c r="AG62" i="1"/>
  <c r="AX62" i="1"/>
  <c r="AG60" i="1"/>
  <c r="AX60" i="1"/>
  <c r="AB60" i="1"/>
  <c r="AG59" i="1"/>
  <c r="AX59" i="1" s="1"/>
  <c r="AG56" i="1"/>
  <c r="AX56" i="1" s="1"/>
  <c r="AG55" i="1"/>
  <c r="AX55" i="1" s="1"/>
  <c r="AG54" i="1"/>
  <c r="AX54" i="1" s="1"/>
  <c r="AB54" i="1"/>
  <c r="AS54" i="1" s="1"/>
  <c r="AG52" i="1"/>
  <c r="AX52" i="1" s="1"/>
  <c r="AG51" i="1"/>
  <c r="AX51" i="1" s="1"/>
  <c r="AG50" i="1"/>
  <c r="AX50" i="1" s="1"/>
  <c r="AG48" i="1"/>
  <c r="AX48" i="1" s="1"/>
  <c r="AG47" i="1"/>
  <c r="AX47" i="1" s="1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M29" i="2"/>
  <c r="M28" i="2"/>
  <c r="M27" i="2"/>
  <c r="M26" i="2"/>
  <c r="M25" i="2"/>
  <c r="AR51" i="2"/>
  <c r="AQ51" i="2"/>
  <c r="M23" i="2"/>
  <c r="M22" i="2"/>
  <c r="M18" i="2"/>
  <c r="M17" i="2"/>
  <c r="M16" i="2"/>
  <c r="M15" i="2"/>
  <c r="M14" i="2"/>
  <c r="M13" i="2"/>
  <c r="M12" i="2"/>
  <c r="M11" i="2"/>
  <c r="M129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7" i="1"/>
  <c r="M106" i="1"/>
  <c r="M105" i="1"/>
  <c r="M104" i="1"/>
  <c r="M103" i="1"/>
  <c r="M102" i="1"/>
  <c r="M101" i="1"/>
  <c r="M100" i="1"/>
  <c r="M99" i="1"/>
  <c r="M90" i="1"/>
  <c r="M89" i="1"/>
  <c r="M85" i="1"/>
  <c r="M84" i="1"/>
  <c r="M83" i="1"/>
  <c r="M82" i="1"/>
  <c r="M81" i="1"/>
  <c r="M80" i="1"/>
  <c r="M79" i="1"/>
  <c r="M78" i="1"/>
  <c r="M74" i="1"/>
  <c r="M73" i="1"/>
  <c r="M72" i="1"/>
  <c r="M67" i="1"/>
  <c r="M66" i="1"/>
  <c r="M65" i="1"/>
  <c r="M64" i="1"/>
  <c r="M63" i="1"/>
  <c r="M62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3" i="1"/>
  <c r="M42" i="1"/>
  <c r="M41" i="1"/>
  <c r="M40" i="1"/>
  <c r="M39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2" i="1"/>
  <c r="M11" i="1"/>
  <c r="AL129" i="1"/>
  <c r="BC129" i="1" s="1"/>
  <c r="AK129" i="1"/>
  <c r="BB129" i="1" s="1"/>
  <c r="AJ129" i="1"/>
  <c r="AI129" i="1"/>
  <c r="AZ129" i="1"/>
  <c r="AH129" i="1"/>
  <c r="AH130" i="1"/>
  <c r="AY130" i="1" s="1"/>
  <c r="AG129" i="1"/>
  <c r="AX129" i="1" s="1"/>
  <c r="AE129" i="1"/>
  <c r="AV129" i="1" s="1"/>
  <c r="AD129" i="1"/>
  <c r="AD130" i="1" s="1"/>
  <c r="AU130" i="1" s="1"/>
  <c r="AC129" i="1"/>
  <c r="AT129" i="1"/>
  <c r="Z129" i="1"/>
  <c r="AL128" i="1"/>
  <c r="BC128" i="1" s="1"/>
  <c r="AK128" i="1"/>
  <c r="BB128" i="1" s="1"/>
  <c r="AJ128" i="1"/>
  <c r="BA128" i="1" s="1"/>
  <c r="AI128" i="1"/>
  <c r="AZ128" i="1" s="1"/>
  <c r="AH128" i="1"/>
  <c r="AY128" i="1" s="1"/>
  <c r="AG128" i="1"/>
  <c r="AX128" i="1" s="1"/>
  <c r="AE128" i="1"/>
  <c r="AV128" i="1" s="1"/>
  <c r="AD128" i="1"/>
  <c r="AU128" i="1" s="1"/>
  <c r="AC128" i="1"/>
  <c r="AT128" i="1" s="1"/>
  <c r="Z128" i="1"/>
  <c r="AQ128" i="1" s="1"/>
  <c r="AL127" i="1"/>
  <c r="BC127" i="1" s="1"/>
  <c r="AK127" i="1"/>
  <c r="BB127" i="1" s="1"/>
  <c r="AJ127" i="1"/>
  <c r="BA127" i="1" s="1"/>
  <c r="AI127" i="1"/>
  <c r="AZ127" i="1" s="1"/>
  <c r="AH127" i="1"/>
  <c r="AY127" i="1" s="1"/>
  <c r="AG127" i="1"/>
  <c r="AX127" i="1" s="1"/>
  <c r="AF127" i="1"/>
  <c r="AW127" i="1" s="1"/>
  <c r="AE127" i="1"/>
  <c r="AV127" i="1" s="1"/>
  <c r="AD127" i="1"/>
  <c r="AU127" i="1" s="1"/>
  <c r="AC127" i="1"/>
  <c r="AT127" i="1" s="1"/>
  <c r="Z127" i="1"/>
  <c r="AQ127" i="1" s="1"/>
  <c r="AL125" i="1"/>
  <c r="AK125" i="1"/>
  <c r="BB125" i="1"/>
  <c r="AJ125" i="1"/>
  <c r="BA125" i="1"/>
  <c r="AI125" i="1"/>
  <c r="AZ125" i="1"/>
  <c r="AH125" i="1"/>
  <c r="AG125" i="1"/>
  <c r="AX125" i="1" s="1"/>
  <c r="AE125" i="1"/>
  <c r="AV125" i="1" s="1"/>
  <c r="AD125" i="1"/>
  <c r="AD126" i="1" s="1"/>
  <c r="AU126" i="1" s="1"/>
  <c r="AC125" i="1"/>
  <c r="AT125" i="1"/>
  <c r="AB125" i="1"/>
  <c r="Z125" i="1"/>
  <c r="AL124" i="1"/>
  <c r="BC124" i="1"/>
  <c r="AJ124" i="1"/>
  <c r="BA124" i="1"/>
  <c r="AI124" i="1"/>
  <c r="AZ124" i="1"/>
  <c r="AH124" i="1"/>
  <c r="AY124" i="1"/>
  <c r="AG124" i="1"/>
  <c r="AX124" i="1"/>
  <c r="AF124" i="1"/>
  <c r="AW124" i="1"/>
  <c r="AE124" i="1"/>
  <c r="AV124" i="1"/>
  <c r="AD124" i="1"/>
  <c r="AU124" i="1"/>
  <c r="AC124" i="1"/>
  <c r="AT124" i="1"/>
  <c r="Z124" i="1"/>
  <c r="AQ124" i="1"/>
  <c r="AL123" i="1"/>
  <c r="BC123" i="1"/>
  <c r="AK123" i="1"/>
  <c r="BB123" i="1"/>
  <c r="AJ123" i="1"/>
  <c r="BA123" i="1"/>
  <c r="AI123" i="1"/>
  <c r="AZ123" i="1"/>
  <c r="AH123" i="1"/>
  <c r="AY123" i="1"/>
  <c r="AG123" i="1"/>
  <c r="AX123" i="1"/>
  <c r="AE123" i="1"/>
  <c r="AV123" i="1"/>
  <c r="AD123" i="1"/>
  <c r="AU123" i="1"/>
  <c r="AC123" i="1"/>
  <c r="AT123" i="1"/>
  <c r="Z123" i="1"/>
  <c r="AQ123" i="1"/>
  <c r="Y123" i="1"/>
  <c r="AP123" i="1"/>
  <c r="AL122" i="1"/>
  <c r="BC122" i="1"/>
  <c r="AJ122" i="1"/>
  <c r="BA122" i="1"/>
  <c r="AI122" i="1"/>
  <c r="AZ122" i="1"/>
  <c r="AH122" i="1"/>
  <c r="AY122" i="1"/>
  <c r="AG122" i="1"/>
  <c r="AX122" i="1"/>
  <c r="AF122" i="1"/>
  <c r="AW122" i="1"/>
  <c r="AE122" i="1"/>
  <c r="AV122" i="1"/>
  <c r="AD122" i="1"/>
  <c r="AU122" i="1"/>
  <c r="AC122" i="1"/>
  <c r="AT122" i="1"/>
  <c r="Z122" i="1"/>
  <c r="AQ122" i="1"/>
  <c r="AL117" i="1"/>
  <c r="BC117" i="1"/>
  <c r="AK117" i="1"/>
  <c r="BB117" i="1"/>
  <c r="AJ117" i="1"/>
  <c r="BA117" i="1"/>
  <c r="AI117" i="1"/>
  <c r="AZ117" i="1"/>
  <c r="AH117" i="1"/>
  <c r="AY117" i="1"/>
  <c r="AG117" i="1"/>
  <c r="AX117" i="1"/>
  <c r="AE117" i="1"/>
  <c r="AV117" i="1"/>
  <c r="AD117" i="1"/>
  <c r="AU117" i="1"/>
  <c r="AC117" i="1"/>
  <c r="AT117" i="1"/>
  <c r="Z117" i="1"/>
  <c r="AQ117" i="1"/>
  <c r="Y117" i="1"/>
  <c r="AP117" i="1"/>
  <c r="AL116" i="1"/>
  <c r="BC116" i="1"/>
  <c r="AJ116" i="1"/>
  <c r="BA116" i="1"/>
  <c r="AI116" i="1"/>
  <c r="AZ116" i="1"/>
  <c r="AH116" i="1"/>
  <c r="AY116" i="1"/>
  <c r="AG116" i="1"/>
  <c r="AX116" i="1"/>
  <c r="AF116" i="1"/>
  <c r="AW116" i="1"/>
  <c r="AE116" i="1"/>
  <c r="AV116" i="1"/>
  <c r="AD116" i="1"/>
  <c r="AU116" i="1"/>
  <c r="AC116" i="1"/>
  <c r="AT116" i="1"/>
  <c r="Z116" i="1"/>
  <c r="AQ116" i="1"/>
  <c r="AL114" i="1"/>
  <c r="BC114" i="1"/>
  <c r="AK114" i="1"/>
  <c r="BB114" i="1"/>
  <c r="AJ114" i="1"/>
  <c r="BA114" i="1"/>
  <c r="AI114" i="1"/>
  <c r="AZ114" i="1"/>
  <c r="AH114" i="1"/>
  <c r="AY114" i="1"/>
  <c r="AG114" i="1"/>
  <c r="AX114" i="1"/>
  <c r="AE114" i="1"/>
  <c r="AV114" i="1"/>
  <c r="AD114" i="1"/>
  <c r="AU114" i="1"/>
  <c r="AC114" i="1"/>
  <c r="AT114" i="1"/>
  <c r="AB114" i="1"/>
  <c r="AS114" i="1"/>
  <c r="Z114" i="1"/>
  <c r="AQ114" i="1"/>
  <c r="Y114" i="1"/>
  <c r="AP114" i="1"/>
  <c r="AL113" i="1"/>
  <c r="BC113" i="1"/>
  <c r="AJ113" i="1"/>
  <c r="BA113" i="1"/>
  <c r="AI113" i="1"/>
  <c r="AZ113" i="1"/>
  <c r="AH113" i="1"/>
  <c r="AY113" i="1"/>
  <c r="AG113" i="1"/>
  <c r="AX113" i="1"/>
  <c r="AF113" i="1"/>
  <c r="AW113" i="1"/>
  <c r="AE113" i="1"/>
  <c r="AV113" i="1"/>
  <c r="AD113" i="1"/>
  <c r="AU113" i="1"/>
  <c r="AC113" i="1"/>
  <c r="AT113" i="1"/>
  <c r="Z113" i="1"/>
  <c r="AQ113" i="1"/>
  <c r="AL112" i="1"/>
  <c r="BC112" i="1"/>
  <c r="AK112" i="1"/>
  <c r="BB112" i="1"/>
  <c r="AJ112" i="1"/>
  <c r="BA112" i="1"/>
  <c r="AI112" i="1"/>
  <c r="AZ112" i="1"/>
  <c r="AH112" i="1"/>
  <c r="AY112" i="1"/>
  <c r="AG112" i="1"/>
  <c r="AX112" i="1"/>
  <c r="AE112" i="1"/>
  <c r="AV112" i="1"/>
  <c r="AD112" i="1"/>
  <c r="AU112" i="1"/>
  <c r="AC112" i="1"/>
  <c r="AT112" i="1"/>
  <c r="Z112" i="1"/>
  <c r="AQ112" i="1"/>
  <c r="Y112" i="1"/>
  <c r="AP112" i="1"/>
  <c r="AL111" i="1"/>
  <c r="BC111" i="1"/>
  <c r="AJ111" i="1"/>
  <c r="BA111" i="1"/>
  <c r="AI111" i="1"/>
  <c r="AZ111" i="1"/>
  <c r="AH111" i="1"/>
  <c r="AY111" i="1"/>
  <c r="AG111" i="1"/>
  <c r="AX111" i="1"/>
  <c r="AF111" i="1"/>
  <c r="AW111" i="1"/>
  <c r="AE111" i="1"/>
  <c r="AV111" i="1"/>
  <c r="AD111" i="1"/>
  <c r="AU111" i="1"/>
  <c r="AC111" i="1"/>
  <c r="AT111" i="1"/>
  <c r="Z111" i="1"/>
  <c r="AQ111" i="1"/>
  <c r="AL110" i="1"/>
  <c r="BC110" i="1"/>
  <c r="AK110" i="1"/>
  <c r="BB110" i="1"/>
  <c r="AJ110" i="1"/>
  <c r="BA110" i="1"/>
  <c r="AI110" i="1"/>
  <c r="AZ110" i="1"/>
  <c r="AH110" i="1"/>
  <c r="AY110" i="1"/>
  <c r="AG110" i="1"/>
  <c r="AX110" i="1"/>
  <c r="AE110" i="1"/>
  <c r="AV110" i="1"/>
  <c r="AD110" i="1"/>
  <c r="AU110" i="1"/>
  <c r="AC110" i="1"/>
  <c r="AT110" i="1" s="1"/>
  <c r="AB110" i="1"/>
  <c r="AS110" i="1"/>
  <c r="Z110" i="1"/>
  <c r="AQ110" i="1" s="1"/>
  <c r="Y110" i="1"/>
  <c r="AP110" i="1" s="1"/>
  <c r="AL109" i="1"/>
  <c r="BC109" i="1" s="1"/>
  <c r="AJ109" i="1"/>
  <c r="BA109" i="1" s="1"/>
  <c r="AI109" i="1"/>
  <c r="AZ109" i="1" s="1"/>
  <c r="AH109" i="1"/>
  <c r="AY109" i="1" s="1"/>
  <c r="AG109" i="1"/>
  <c r="AX109" i="1" s="1"/>
  <c r="AF109" i="1"/>
  <c r="AW109" i="1" s="1"/>
  <c r="AE109" i="1"/>
  <c r="AV109" i="1" s="1"/>
  <c r="AD109" i="1"/>
  <c r="AU109" i="1" s="1"/>
  <c r="AC109" i="1"/>
  <c r="AT109" i="1" s="1"/>
  <c r="Z109" i="1"/>
  <c r="AQ109" i="1" s="1"/>
  <c r="AL108" i="1"/>
  <c r="BC108" i="1" s="1"/>
  <c r="AK108" i="1"/>
  <c r="BB108" i="1" s="1"/>
  <c r="AJ108" i="1"/>
  <c r="BA108" i="1" s="1"/>
  <c r="AI108" i="1"/>
  <c r="AZ108" i="1" s="1"/>
  <c r="AH108" i="1"/>
  <c r="AY108" i="1" s="1"/>
  <c r="AG108" i="1"/>
  <c r="AX108" i="1" s="1"/>
  <c r="AE108" i="1"/>
  <c r="AV108" i="1" s="1"/>
  <c r="AD108" i="1"/>
  <c r="AU108" i="1" s="1"/>
  <c r="AC108" i="1"/>
  <c r="AT108" i="1" s="1"/>
  <c r="Z108" i="1"/>
  <c r="AQ108" i="1" s="1"/>
  <c r="Y108" i="1"/>
  <c r="AP108" i="1" s="1"/>
  <c r="AL107" i="1"/>
  <c r="BC107" i="1" s="1"/>
  <c r="AJ107" i="1"/>
  <c r="BA107" i="1" s="1"/>
  <c r="AI107" i="1"/>
  <c r="AZ107" i="1" s="1"/>
  <c r="AH107" i="1"/>
  <c r="AY107" i="1" s="1"/>
  <c r="AG107" i="1"/>
  <c r="AX107" i="1" s="1"/>
  <c r="AF107" i="1"/>
  <c r="AW107" i="1" s="1"/>
  <c r="AE107" i="1"/>
  <c r="AV107" i="1" s="1"/>
  <c r="AD107" i="1"/>
  <c r="AU107" i="1" s="1"/>
  <c r="AC107" i="1"/>
  <c r="AT107" i="1" s="1"/>
  <c r="Z107" i="1"/>
  <c r="AQ107" i="1" s="1"/>
  <c r="AL106" i="1"/>
  <c r="BC106" i="1" s="1"/>
  <c r="AK106" i="1"/>
  <c r="BB106" i="1" s="1"/>
  <c r="AJ106" i="1"/>
  <c r="BA106" i="1" s="1"/>
  <c r="AI106" i="1"/>
  <c r="AZ106" i="1" s="1"/>
  <c r="AH106" i="1"/>
  <c r="AY106" i="1" s="1"/>
  <c r="AG106" i="1"/>
  <c r="AX106" i="1" s="1"/>
  <c r="AE106" i="1"/>
  <c r="AV106" i="1" s="1"/>
  <c r="AD106" i="1"/>
  <c r="AU106" i="1" s="1"/>
  <c r="AC106" i="1"/>
  <c r="AT106" i="1" s="1"/>
  <c r="AB106" i="1"/>
  <c r="AS106" i="1" s="1"/>
  <c r="Z106" i="1"/>
  <c r="AQ106" i="1" s="1"/>
  <c r="Y106" i="1"/>
  <c r="AP106" i="1" s="1"/>
  <c r="AL104" i="1"/>
  <c r="BC104" i="1" s="1"/>
  <c r="AJ104" i="1"/>
  <c r="BA104" i="1" s="1"/>
  <c r="AI104" i="1"/>
  <c r="AZ104" i="1" s="1"/>
  <c r="AH104" i="1"/>
  <c r="AY104" i="1" s="1"/>
  <c r="AG104" i="1"/>
  <c r="AX104" i="1" s="1"/>
  <c r="AF104" i="1"/>
  <c r="AW104" i="1" s="1"/>
  <c r="AE104" i="1"/>
  <c r="AV104" i="1" s="1"/>
  <c r="AD104" i="1"/>
  <c r="AU104" i="1" s="1"/>
  <c r="AC104" i="1"/>
  <c r="AT104" i="1" s="1"/>
  <c r="Z104" i="1"/>
  <c r="AQ104" i="1" s="1"/>
  <c r="AL103" i="1"/>
  <c r="BC103" i="1" s="1"/>
  <c r="AK103" i="1"/>
  <c r="BB103" i="1" s="1"/>
  <c r="AJ103" i="1"/>
  <c r="BA103" i="1" s="1"/>
  <c r="AI103" i="1"/>
  <c r="AZ103" i="1" s="1"/>
  <c r="AH103" i="1"/>
  <c r="AY103" i="1" s="1"/>
  <c r="AG103" i="1"/>
  <c r="AX103" i="1" s="1"/>
  <c r="AE103" i="1"/>
  <c r="AV103" i="1" s="1"/>
  <c r="AD103" i="1"/>
  <c r="AU103" i="1" s="1"/>
  <c r="AC103" i="1"/>
  <c r="AT103" i="1" s="1"/>
  <c r="Z103" i="1"/>
  <c r="AQ103" i="1" s="1"/>
  <c r="Y103" i="1"/>
  <c r="AP103" i="1" s="1"/>
  <c r="AL102" i="1"/>
  <c r="BC102" i="1" s="1"/>
  <c r="AJ102" i="1"/>
  <c r="BA102" i="1" s="1"/>
  <c r="AI102" i="1"/>
  <c r="AZ102" i="1" s="1"/>
  <c r="AH102" i="1"/>
  <c r="AY102" i="1" s="1"/>
  <c r="AG102" i="1"/>
  <c r="AX102" i="1" s="1"/>
  <c r="AF102" i="1"/>
  <c r="AW102" i="1" s="1"/>
  <c r="AE102" i="1"/>
  <c r="AV102" i="1" s="1"/>
  <c r="AD102" i="1"/>
  <c r="AU102" i="1" s="1"/>
  <c r="AC102" i="1"/>
  <c r="AT102" i="1" s="1"/>
  <c r="Z102" i="1"/>
  <c r="AQ102" i="1" s="1"/>
  <c r="AL101" i="1"/>
  <c r="BC101" i="1" s="1"/>
  <c r="AK101" i="1"/>
  <c r="BB101" i="1" s="1"/>
  <c r="AJ101" i="1"/>
  <c r="BA101" i="1" s="1"/>
  <c r="AI101" i="1"/>
  <c r="AZ101" i="1" s="1"/>
  <c r="AH101" i="1"/>
  <c r="AY101" i="1" s="1"/>
  <c r="AG101" i="1"/>
  <c r="AX101" i="1" s="1"/>
  <c r="AE101" i="1"/>
  <c r="AV101" i="1" s="1"/>
  <c r="AD101" i="1"/>
  <c r="AU101" i="1" s="1"/>
  <c r="AC101" i="1"/>
  <c r="AT101" i="1" s="1"/>
  <c r="AB101" i="1"/>
  <c r="AS101" i="1" s="1"/>
  <c r="Z101" i="1"/>
  <c r="AQ101" i="1" s="1"/>
  <c r="Y101" i="1"/>
  <c r="AP101" i="1" s="1"/>
  <c r="AL99" i="1"/>
  <c r="BC99" i="1" s="1"/>
  <c r="AJ99" i="1"/>
  <c r="BA99" i="1" s="1"/>
  <c r="AI99" i="1"/>
  <c r="AZ99" i="1" s="1"/>
  <c r="AH99" i="1"/>
  <c r="AY99" i="1" s="1"/>
  <c r="AG99" i="1"/>
  <c r="AX99" i="1" s="1"/>
  <c r="AF99" i="1"/>
  <c r="AW99" i="1" s="1"/>
  <c r="AE99" i="1"/>
  <c r="AV99" i="1" s="1"/>
  <c r="AD99" i="1"/>
  <c r="AU99" i="1" s="1"/>
  <c r="AC99" i="1"/>
  <c r="AT99" i="1" s="1"/>
  <c r="Z99" i="1"/>
  <c r="AQ99" i="1" s="1"/>
  <c r="AL90" i="1"/>
  <c r="BC90" i="1" s="1"/>
  <c r="AK90" i="1"/>
  <c r="BB90" i="1" s="1"/>
  <c r="AJ90" i="1"/>
  <c r="BA90" i="1" s="1"/>
  <c r="AI90" i="1"/>
  <c r="AZ90" i="1" s="1"/>
  <c r="AH90" i="1"/>
  <c r="AY90" i="1" s="1"/>
  <c r="AG90" i="1"/>
  <c r="AX90" i="1" s="1"/>
  <c r="AE90" i="1"/>
  <c r="AV90" i="1" s="1"/>
  <c r="AD90" i="1"/>
  <c r="AU90" i="1" s="1"/>
  <c r="AC90" i="1"/>
  <c r="AT90" i="1" s="1"/>
  <c r="Z90" i="1"/>
  <c r="AQ90" i="1" s="1"/>
  <c r="Y90" i="1"/>
  <c r="AP90" i="1" s="1"/>
  <c r="AL89" i="1"/>
  <c r="BC89" i="1" s="1"/>
  <c r="AJ89" i="1"/>
  <c r="BA89" i="1" s="1"/>
  <c r="AI89" i="1"/>
  <c r="AZ89" i="1" s="1"/>
  <c r="AH89" i="1"/>
  <c r="AY89" i="1" s="1"/>
  <c r="AG89" i="1"/>
  <c r="AX89" i="1" s="1"/>
  <c r="AF89" i="1"/>
  <c r="AW89" i="1" s="1"/>
  <c r="AE89" i="1"/>
  <c r="AV89" i="1" s="1"/>
  <c r="AD89" i="1"/>
  <c r="AU89" i="1" s="1"/>
  <c r="AC89" i="1"/>
  <c r="AT89" i="1" s="1"/>
  <c r="Z89" i="1"/>
  <c r="AQ89" i="1" s="1"/>
  <c r="AL88" i="1"/>
  <c r="BC88" i="1" s="1"/>
  <c r="AK88" i="1"/>
  <c r="BB88" i="1" s="1"/>
  <c r="AJ88" i="1"/>
  <c r="BA88" i="1" s="1"/>
  <c r="AI88" i="1"/>
  <c r="AZ88" i="1" s="1"/>
  <c r="AH88" i="1"/>
  <c r="AY88" i="1" s="1"/>
  <c r="AG88" i="1"/>
  <c r="AX88" i="1" s="1"/>
  <c r="AE88" i="1"/>
  <c r="AV88" i="1" s="1"/>
  <c r="AD88" i="1"/>
  <c r="AU88" i="1" s="1"/>
  <c r="AC88" i="1"/>
  <c r="AT88" i="1" s="1"/>
  <c r="AB88" i="1"/>
  <c r="AS88" i="1" s="1"/>
  <c r="Z88" i="1"/>
  <c r="AQ88" i="1" s="1"/>
  <c r="Y88" i="1"/>
  <c r="AP88" i="1" s="1"/>
  <c r="AL87" i="1"/>
  <c r="BC87" i="1" s="1"/>
  <c r="AJ87" i="1"/>
  <c r="BA87" i="1" s="1"/>
  <c r="AI87" i="1"/>
  <c r="AZ87" i="1" s="1"/>
  <c r="AH87" i="1"/>
  <c r="AY87" i="1" s="1"/>
  <c r="AG87" i="1"/>
  <c r="AX87" i="1" s="1"/>
  <c r="AF87" i="1"/>
  <c r="AW87" i="1" s="1"/>
  <c r="AE87" i="1"/>
  <c r="AV87" i="1" s="1"/>
  <c r="AD87" i="1"/>
  <c r="AU87" i="1" s="1"/>
  <c r="Z87" i="1"/>
  <c r="AQ87" i="1" s="1"/>
  <c r="AN84" i="1"/>
  <c r="BE84" i="1" s="1"/>
  <c r="AL84" i="1"/>
  <c r="BC84" i="1" s="1"/>
  <c r="AK84" i="1"/>
  <c r="BB84" i="1" s="1"/>
  <c r="AJ84" i="1"/>
  <c r="BA84" i="1" s="1"/>
  <c r="AI84" i="1"/>
  <c r="AZ84" i="1" s="1"/>
  <c r="AH84" i="1"/>
  <c r="AY84" i="1" s="1"/>
  <c r="AG84" i="1"/>
  <c r="AX84" i="1" s="1"/>
  <c r="AE84" i="1"/>
  <c r="AV84" i="1" s="1"/>
  <c r="AD84" i="1"/>
  <c r="AU84" i="1" s="1"/>
  <c r="AC84" i="1"/>
  <c r="AT84" i="1" s="1"/>
  <c r="Z84" i="1"/>
  <c r="AQ84" i="1" s="1"/>
  <c r="Y84" i="1"/>
  <c r="AP84" i="1" s="1"/>
  <c r="AL83" i="1"/>
  <c r="BC83" i="1" s="1"/>
  <c r="AK83" i="1"/>
  <c r="BB83" i="1" s="1"/>
  <c r="AJ83" i="1"/>
  <c r="BA83" i="1"/>
  <c r="AI83" i="1"/>
  <c r="AZ83" i="1" s="1"/>
  <c r="AH83" i="1"/>
  <c r="AY83" i="1" s="1"/>
  <c r="AF83" i="1"/>
  <c r="AW83" i="1" s="1"/>
  <c r="AE83" i="1"/>
  <c r="AV83" i="1" s="1"/>
  <c r="AD83" i="1"/>
  <c r="AU83" i="1" s="1"/>
  <c r="AC83" i="1"/>
  <c r="AT83" i="1" s="1"/>
  <c r="Z83" i="1"/>
  <c r="AQ83" i="1" s="1"/>
  <c r="AN82" i="1"/>
  <c r="BE82" i="1" s="1"/>
  <c r="AL82" i="1"/>
  <c r="BC82" i="1" s="1"/>
  <c r="AK82" i="1"/>
  <c r="BB82" i="1" s="1"/>
  <c r="AJ82" i="1"/>
  <c r="BA82" i="1" s="1"/>
  <c r="AI82" i="1"/>
  <c r="AZ82" i="1" s="1"/>
  <c r="AH82" i="1"/>
  <c r="AY82" i="1" s="1"/>
  <c r="AG82" i="1"/>
  <c r="AX82" i="1" s="1"/>
  <c r="AF82" i="1"/>
  <c r="AW82" i="1" s="1"/>
  <c r="AE82" i="1"/>
  <c r="AV82" i="1" s="1"/>
  <c r="AD82" i="1"/>
  <c r="AU82" i="1" s="1"/>
  <c r="AC82" i="1"/>
  <c r="AT82" i="1" s="1"/>
  <c r="Z82" i="1"/>
  <c r="AQ82" i="1" s="1"/>
  <c r="Y82" i="1"/>
  <c r="AP82" i="1" s="1"/>
  <c r="AL81" i="1"/>
  <c r="BC81" i="1" s="1"/>
  <c r="AJ81" i="1"/>
  <c r="BA81" i="1" s="1"/>
  <c r="AI81" i="1"/>
  <c r="AZ81" i="1" s="1"/>
  <c r="AH81" i="1"/>
  <c r="AY81" i="1" s="1"/>
  <c r="AG81" i="1"/>
  <c r="AX81" i="1" s="1"/>
  <c r="AF81" i="1"/>
  <c r="AW81" i="1" s="1"/>
  <c r="AE81" i="1"/>
  <c r="AV81" i="1" s="1"/>
  <c r="AD81" i="1"/>
  <c r="AU81" i="1" s="1"/>
  <c r="Z81" i="1"/>
  <c r="AQ81" i="1" s="1"/>
  <c r="AN80" i="1"/>
  <c r="BE80" i="1" s="1"/>
  <c r="AL80" i="1"/>
  <c r="BC80" i="1" s="1"/>
  <c r="AK80" i="1"/>
  <c r="BB80" i="1" s="1"/>
  <c r="AJ80" i="1"/>
  <c r="BA80" i="1" s="1"/>
  <c r="AI80" i="1"/>
  <c r="AZ80" i="1" s="1"/>
  <c r="AH80" i="1"/>
  <c r="AY80" i="1" s="1"/>
  <c r="AG80" i="1"/>
  <c r="AX80" i="1" s="1"/>
  <c r="AE80" i="1"/>
  <c r="AV80" i="1" s="1"/>
  <c r="AD80" i="1"/>
  <c r="AU80" i="1" s="1"/>
  <c r="AC80" i="1"/>
  <c r="AT80" i="1" s="1"/>
  <c r="Z80" i="1"/>
  <c r="AQ80" i="1" s="1"/>
  <c r="Y80" i="1"/>
  <c r="AP80" i="1" s="1"/>
  <c r="AL79" i="1"/>
  <c r="BC79" i="1" s="1"/>
  <c r="AK79" i="1"/>
  <c r="BB79" i="1" s="1"/>
  <c r="AJ79" i="1"/>
  <c r="BA79" i="1" s="1"/>
  <c r="AI79" i="1"/>
  <c r="AZ79" i="1" s="1"/>
  <c r="AH79" i="1"/>
  <c r="AY79" i="1" s="1"/>
  <c r="AF79" i="1"/>
  <c r="AW79" i="1" s="1"/>
  <c r="AE79" i="1"/>
  <c r="AV79" i="1" s="1"/>
  <c r="AD79" i="1"/>
  <c r="AU79" i="1" s="1"/>
  <c r="AC79" i="1"/>
  <c r="AT79" i="1" s="1"/>
  <c r="Z79" i="1"/>
  <c r="AQ79" i="1" s="1"/>
  <c r="AN78" i="1"/>
  <c r="BE78" i="1" s="1"/>
  <c r="AL78" i="1"/>
  <c r="BC78" i="1" s="1"/>
  <c r="AK78" i="1"/>
  <c r="BB78" i="1" s="1"/>
  <c r="AJ78" i="1"/>
  <c r="BA78" i="1" s="1"/>
  <c r="AI78" i="1"/>
  <c r="AZ78" i="1" s="1"/>
  <c r="AH78" i="1"/>
  <c r="AY78" i="1" s="1"/>
  <c r="AG78" i="1"/>
  <c r="AX78" i="1" s="1"/>
  <c r="AF78" i="1"/>
  <c r="AW78" i="1" s="1"/>
  <c r="AE78" i="1"/>
  <c r="AV78" i="1" s="1"/>
  <c r="AD78" i="1"/>
  <c r="AU78" i="1" s="1"/>
  <c r="AC78" i="1"/>
  <c r="AT78" i="1" s="1"/>
  <c r="Z78" i="1"/>
  <c r="AQ78" i="1" s="1"/>
  <c r="Y78" i="1"/>
  <c r="AP78" i="1" s="1"/>
  <c r="AL77" i="1"/>
  <c r="BC77" i="1" s="1"/>
  <c r="AJ77" i="1"/>
  <c r="BA77" i="1" s="1"/>
  <c r="AI77" i="1"/>
  <c r="AZ77" i="1" s="1"/>
  <c r="AH77" i="1"/>
  <c r="AY77" i="1" s="1"/>
  <c r="AG77" i="1"/>
  <c r="AX77" i="1" s="1"/>
  <c r="AF77" i="1"/>
  <c r="AW77" i="1" s="1"/>
  <c r="AE77" i="1"/>
  <c r="AV77" i="1" s="1"/>
  <c r="AD77" i="1"/>
  <c r="AU77" i="1" s="1"/>
  <c r="Z77" i="1"/>
  <c r="AQ77" i="1" s="1"/>
  <c r="AL75" i="1"/>
  <c r="BC75" i="1" s="1"/>
  <c r="AK75" i="1"/>
  <c r="BB75" i="1" s="1"/>
  <c r="AJ75" i="1"/>
  <c r="BA75" i="1" s="1"/>
  <c r="AI75" i="1"/>
  <c r="AZ75" i="1" s="1"/>
  <c r="AH75" i="1"/>
  <c r="AH76" i="1" s="1"/>
  <c r="AY76" i="1" s="1"/>
  <c r="AG75" i="1"/>
  <c r="AX75" i="1"/>
  <c r="AF75" i="1"/>
  <c r="AF76" i="1"/>
  <c r="AW76" i="1" s="1"/>
  <c r="AE75" i="1"/>
  <c r="AV75" i="1" s="1"/>
  <c r="AD75" i="1"/>
  <c r="AU75" i="1" s="1"/>
  <c r="AC75" i="1"/>
  <c r="AT75" i="1" s="1"/>
  <c r="Z75" i="1"/>
  <c r="AQ75" i="1" s="1"/>
  <c r="AL74" i="1"/>
  <c r="BC74" i="1" s="1"/>
  <c r="AK74" i="1"/>
  <c r="BB74" i="1" s="1"/>
  <c r="AJ74" i="1"/>
  <c r="BA74" i="1" s="1"/>
  <c r="AI74" i="1"/>
  <c r="AZ74" i="1" s="1"/>
  <c r="AH74" i="1"/>
  <c r="AY74" i="1" s="1"/>
  <c r="AF74" i="1"/>
  <c r="AW74" i="1" s="1"/>
  <c r="AE74" i="1"/>
  <c r="AV74" i="1" s="1"/>
  <c r="AD74" i="1"/>
  <c r="AU74" i="1" s="1"/>
  <c r="AC74" i="1"/>
  <c r="AT74" i="1" s="1"/>
  <c r="Z74" i="1"/>
  <c r="AQ74" i="1" s="1"/>
  <c r="AL73" i="1"/>
  <c r="BC73" i="1" s="1"/>
  <c r="AK73" i="1"/>
  <c r="BB73" i="1" s="1"/>
  <c r="AJ73" i="1"/>
  <c r="BA73" i="1" s="1"/>
  <c r="AI73" i="1"/>
  <c r="AZ73" i="1" s="1"/>
  <c r="AH73" i="1"/>
  <c r="AY73" i="1" s="1"/>
  <c r="AF73" i="1"/>
  <c r="AW73" i="1" s="1"/>
  <c r="AE73" i="1"/>
  <c r="AV73" i="1" s="1"/>
  <c r="AD73" i="1"/>
  <c r="AU73" i="1" s="1"/>
  <c r="AC73" i="1"/>
  <c r="AT73" i="1" s="1"/>
  <c r="Z73" i="1"/>
  <c r="AQ73" i="1" s="1"/>
  <c r="AL72" i="1"/>
  <c r="BC72" i="1" s="1"/>
  <c r="AK72" i="1"/>
  <c r="BB72" i="1" s="1"/>
  <c r="AJ72" i="1"/>
  <c r="BA72" i="1" s="1"/>
  <c r="AI72" i="1"/>
  <c r="AZ72" i="1" s="1"/>
  <c r="AH72" i="1"/>
  <c r="AY72" i="1" s="1"/>
  <c r="AF72" i="1"/>
  <c r="AW72" i="1" s="1"/>
  <c r="AE72" i="1"/>
  <c r="AV72" i="1" s="1"/>
  <c r="AD72" i="1"/>
  <c r="AU72" i="1" s="1"/>
  <c r="AC72" i="1"/>
  <c r="AT72" i="1" s="1"/>
  <c r="Z72" i="1"/>
  <c r="AQ72" i="1" s="1"/>
  <c r="AL71" i="1"/>
  <c r="BC71" i="1" s="1"/>
  <c r="AK71" i="1"/>
  <c r="BB71" i="1" s="1"/>
  <c r="AJ71" i="1"/>
  <c r="BA71" i="1" s="1"/>
  <c r="AI71" i="1"/>
  <c r="AZ71" i="1" s="1"/>
  <c r="AH71" i="1"/>
  <c r="AY71" i="1" s="1"/>
  <c r="AF71" i="1"/>
  <c r="AW71" i="1" s="1"/>
  <c r="AE71" i="1"/>
  <c r="AV71" i="1" s="1"/>
  <c r="AD71" i="1"/>
  <c r="AU71" i="1" s="1"/>
  <c r="AC71" i="1"/>
  <c r="AT71" i="1" s="1"/>
  <c r="Z71" i="1"/>
  <c r="AQ71" i="1" s="1"/>
  <c r="AK69" i="1"/>
  <c r="BB69" i="1" s="1"/>
  <c r="AI69" i="1"/>
  <c r="AZ69" i="1" s="1"/>
  <c r="AH69" i="1"/>
  <c r="AH70" i="1" s="1"/>
  <c r="AY70" i="1"/>
  <c r="AE69" i="1"/>
  <c r="AV69" i="1"/>
  <c r="AD69" i="1"/>
  <c r="AD70" i="1"/>
  <c r="AU70" i="1" s="1"/>
  <c r="AC69" i="1"/>
  <c r="AT69" i="1" s="1"/>
  <c r="Z69" i="1"/>
  <c r="AK67" i="1"/>
  <c r="BB67" i="1"/>
  <c r="AJ67" i="1"/>
  <c r="AJ68" i="1"/>
  <c r="BA68" i="1" s="1"/>
  <c r="AI67" i="1"/>
  <c r="AZ67" i="1" s="1"/>
  <c r="AH67" i="1"/>
  <c r="AY67" i="1" s="1"/>
  <c r="AE67" i="1"/>
  <c r="AV67" i="1" s="1"/>
  <c r="AC67" i="1"/>
  <c r="AT67" i="1" s="1"/>
  <c r="Z67" i="1"/>
  <c r="AQ67" i="1" s="1"/>
  <c r="AL66" i="1"/>
  <c r="BC66" i="1" s="1"/>
  <c r="AK66" i="1"/>
  <c r="BB66" i="1" s="1"/>
  <c r="AJ66" i="1"/>
  <c r="BA66" i="1" s="1"/>
  <c r="AI66" i="1"/>
  <c r="AZ66" i="1" s="1"/>
  <c r="AH66" i="1"/>
  <c r="AY66" i="1" s="1"/>
  <c r="AF66" i="1"/>
  <c r="AW66" i="1" s="1"/>
  <c r="AE66" i="1"/>
  <c r="AV66" i="1" s="1"/>
  <c r="AD66" i="1"/>
  <c r="AU66" i="1" s="1"/>
  <c r="AC66" i="1"/>
  <c r="AT66" i="1" s="1"/>
  <c r="Z66" i="1"/>
  <c r="AQ66" i="1" s="1"/>
  <c r="AL65" i="1"/>
  <c r="BC65" i="1" s="1"/>
  <c r="AK65" i="1"/>
  <c r="BB65" i="1" s="1"/>
  <c r="AJ65" i="1"/>
  <c r="BA65" i="1" s="1"/>
  <c r="AI65" i="1"/>
  <c r="AZ65" i="1" s="1"/>
  <c r="AH65" i="1"/>
  <c r="AY65" i="1" s="1"/>
  <c r="AF65" i="1"/>
  <c r="AW65" i="1" s="1"/>
  <c r="AE65" i="1"/>
  <c r="AV65" i="1" s="1"/>
  <c r="AD65" i="1"/>
  <c r="AU65" i="1" s="1"/>
  <c r="AC65" i="1"/>
  <c r="AT65" i="1" s="1"/>
  <c r="Z65" i="1"/>
  <c r="AQ65" i="1" s="1"/>
  <c r="AL63" i="1"/>
  <c r="BC63" i="1" s="1"/>
  <c r="AK63" i="1"/>
  <c r="BB63" i="1" s="1"/>
  <c r="AJ63" i="1"/>
  <c r="BA63" i="1" s="1"/>
  <c r="AI63" i="1"/>
  <c r="AZ63" i="1" s="1"/>
  <c r="AH63" i="1"/>
  <c r="AY63" i="1" s="1"/>
  <c r="AF63" i="1"/>
  <c r="AW63" i="1" s="1"/>
  <c r="AE63" i="1"/>
  <c r="AV63" i="1" s="1"/>
  <c r="AD63" i="1"/>
  <c r="AU63" i="1" s="1"/>
  <c r="AC63" i="1"/>
  <c r="AT63" i="1" s="1"/>
  <c r="Z63" i="1"/>
  <c r="AQ63" i="1" s="1"/>
  <c r="AL62" i="1"/>
  <c r="BC62" i="1" s="1"/>
  <c r="AK62" i="1"/>
  <c r="BB62" i="1" s="1"/>
  <c r="AJ62" i="1"/>
  <c r="BA62" i="1" s="1"/>
  <c r="AI62" i="1"/>
  <c r="AZ62" i="1" s="1"/>
  <c r="AH62" i="1"/>
  <c r="AY62" i="1" s="1"/>
  <c r="AF62" i="1"/>
  <c r="AW62" i="1" s="1"/>
  <c r="AE62" i="1"/>
  <c r="AV62" i="1" s="1"/>
  <c r="AD62" i="1"/>
  <c r="AU62" i="1" s="1"/>
  <c r="AC62" i="1"/>
  <c r="AT62" i="1" s="1"/>
  <c r="Z62" i="1"/>
  <c r="AQ62" i="1" s="1"/>
  <c r="AB48" i="1"/>
  <c r="AS48" i="1" s="1"/>
  <c r="AB50" i="1"/>
  <c r="AS50" i="1" s="1"/>
  <c r="AB52" i="1"/>
  <c r="AS52" i="1" s="1"/>
  <c r="AB55" i="1"/>
  <c r="AS55" i="1" s="1"/>
  <c r="AB59" i="1"/>
  <c r="AS59" i="1" s="1"/>
  <c r="AA48" i="1"/>
  <c r="AR48" i="1" s="1"/>
  <c r="Z48" i="1"/>
  <c r="AQ48" i="1" s="1"/>
  <c r="AC48" i="1"/>
  <c r="AT48" i="1" s="1"/>
  <c r="AD48" i="1"/>
  <c r="AU48" i="1" s="1"/>
  <c r="AE48" i="1"/>
  <c r="AV48" i="1" s="1"/>
  <c r="AF48" i="1"/>
  <c r="AW48" i="1" s="1"/>
  <c r="AH48" i="1"/>
  <c r="AY48" i="1" s="1"/>
  <c r="AI48" i="1"/>
  <c r="AZ48" i="1" s="1"/>
  <c r="AJ48" i="1"/>
  <c r="BA48" i="1" s="1"/>
  <c r="AK48" i="1"/>
  <c r="BB48" i="1" s="1"/>
  <c r="AL48" i="1"/>
  <c r="BC48" i="1" s="1"/>
  <c r="AA49" i="1"/>
  <c r="AR49" i="1" s="1"/>
  <c r="AC49" i="1"/>
  <c r="AT49" i="1" s="1"/>
  <c r="AE49" i="1"/>
  <c r="AV49" i="1" s="1"/>
  <c r="AG49" i="1"/>
  <c r="AX49" i="1" s="1"/>
  <c r="AI49" i="1"/>
  <c r="AZ49" i="1" s="1"/>
  <c r="AK49" i="1"/>
  <c r="BB49" i="1" s="1"/>
  <c r="AA50" i="1"/>
  <c r="AR50" i="1" s="1"/>
  <c r="Z50" i="1"/>
  <c r="AQ50" i="1" s="1"/>
  <c r="AC50" i="1"/>
  <c r="AT50" i="1" s="1"/>
  <c r="AD50" i="1"/>
  <c r="AU50" i="1" s="1"/>
  <c r="AE50" i="1"/>
  <c r="AV50" i="1" s="1"/>
  <c r="AF50" i="1"/>
  <c r="AW50" i="1" s="1"/>
  <c r="AH50" i="1"/>
  <c r="AY50" i="1" s="1"/>
  <c r="AI50" i="1"/>
  <c r="AZ50" i="1" s="1"/>
  <c r="AJ50" i="1"/>
  <c r="BA50" i="1" s="1"/>
  <c r="AK50" i="1"/>
  <c r="BB50" i="1" s="1"/>
  <c r="AL50" i="1"/>
  <c r="BC50" i="1" s="1"/>
  <c r="AA51" i="1"/>
  <c r="AR51" i="1" s="1"/>
  <c r="Z51" i="1"/>
  <c r="AQ51" i="1" s="1"/>
  <c r="AC51" i="1"/>
  <c r="AT51" i="1" s="1"/>
  <c r="AD51" i="1"/>
  <c r="AU51" i="1" s="1"/>
  <c r="AE51" i="1"/>
  <c r="AV51" i="1" s="1"/>
  <c r="AF51" i="1"/>
  <c r="AW51" i="1" s="1"/>
  <c r="AH51" i="1"/>
  <c r="AY51" i="1" s="1"/>
  <c r="AI51" i="1"/>
  <c r="AZ51" i="1" s="1"/>
  <c r="AJ51" i="1"/>
  <c r="BA51" i="1" s="1"/>
  <c r="AK51" i="1"/>
  <c r="BB51" i="1" s="1"/>
  <c r="AL51" i="1"/>
  <c r="BC51" i="1" s="1"/>
  <c r="AA52" i="1"/>
  <c r="AR52" i="1" s="1"/>
  <c r="Z52" i="1"/>
  <c r="AQ52" i="1" s="1"/>
  <c r="AC52" i="1"/>
  <c r="AT52" i="1" s="1"/>
  <c r="AD52" i="1"/>
  <c r="AU52" i="1" s="1"/>
  <c r="AE52" i="1"/>
  <c r="AV52" i="1" s="1"/>
  <c r="AF52" i="1"/>
  <c r="AW52" i="1" s="1"/>
  <c r="AH52" i="1"/>
  <c r="AY52" i="1" s="1"/>
  <c r="AI52" i="1"/>
  <c r="AZ52" i="1" s="1"/>
  <c r="AJ52" i="1"/>
  <c r="BA52" i="1" s="1"/>
  <c r="AK52" i="1"/>
  <c r="BB52" i="1" s="1"/>
  <c r="AL52" i="1"/>
  <c r="BC52" i="1" s="1"/>
  <c r="AA54" i="1"/>
  <c r="AR54" i="1" s="1"/>
  <c r="Z54" i="1"/>
  <c r="AQ54" i="1" s="1"/>
  <c r="AC54" i="1"/>
  <c r="AT54" i="1" s="1"/>
  <c r="AD54" i="1"/>
  <c r="AU54" i="1" s="1"/>
  <c r="AE54" i="1"/>
  <c r="AV54" i="1" s="1"/>
  <c r="AF54" i="1"/>
  <c r="AW54" i="1" s="1"/>
  <c r="AH54" i="1"/>
  <c r="AY54" i="1" s="1"/>
  <c r="AI54" i="1"/>
  <c r="AZ54" i="1" s="1"/>
  <c r="AJ54" i="1"/>
  <c r="BA54" i="1" s="1"/>
  <c r="AK54" i="1"/>
  <c r="BB54" i="1" s="1"/>
  <c r="AL54" i="1"/>
  <c r="BC54" i="1" s="1"/>
  <c r="AA55" i="1"/>
  <c r="AR55" i="1" s="1"/>
  <c r="Z55" i="1"/>
  <c r="AQ55" i="1" s="1"/>
  <c r="AC55" i="1"/>
  <c r="AT55" i="1" s="1"/>
  <c r="AD55" i="1"/>
  <c r="AU55" i="1" s="1"/>
  <c r="AE55" i="1"/>
  <c r="AV55" i="1" s="1"/>
  <c r="AF55" i="1"/>
  <c r="AW55" i="1" s="1"/>
  <c r="AH55" i="1"/>
  <c r="AY55" i="1" s="1"/>
  <c r="AI55" i="1"/>
  <c r="AZ55" i="1" s="1"/>
  <c r="AJ55" i="1"/>
  <c r="BA55" i="1" s="1"/>
  <c r="AK55" i="1"/>
  <c r="BB55" i="1" s="1"/>
  <c r="AL55" i="1"/>
  <c r="BC55" i="1" s="1"/>
  <c r="AA56" i="1"/>
  <c r="AR56" i="1" s="1"/>
  <c r="Z56" i="1"/>
  <c r="AQ56" i="1" s="1"/>
  <c r="AC56" i="1"/>
  <c r="AT56" i="1" s="1"/>
  <c r="AD56" i="1"/>
  <c r="AU56" i="1" s="1"/>
  <c r="AE56" i="1"/>
  <c r="AV56" i="1" s="1"/>
  <c r="AF56" i="1"/>
  <c r="AW56" i="1" s="1"/>
  <c r="AH56" i="1"/>
  <c r="AY56" i="1" s="1"/>
  <c r="AI56" i="1"/>
  <c r="AZ56" i="1" s="1"/>
  <c r="AJ56" i="1"/>
  <c r="BA56" i="1" s="1"/>
  <c r="AK56" i="1"/>
  <c r="BB56" i="1" s="1"/>
  <c r="AL56" i="1"/>
  <c r="BC56" i="1" s="1"/>
  <c r="AA59" i="1"/>
  <c r="AR59" i="1" s="1"/>
  <c r="Z59" i="1"/>
  <c r="AQ59" i="1" s="1"/>
  <c r="AC59" i="1"/>
  <c r="AT59" i="1" s="1"/>
  <c r="AD59" i="1"/>
  <c r="AU59" i="1" s="1"/>
  <c r="AE59" i="1"/>
  <c r="AV59" i="1" s="1"/>
  <c r="AF59" i="1"/>
  <c r="AW59" i="1" s="1"/>
  <c r="AH59" i="1"/>
  <c r="AY59" i="1" s="1"/>
  <c r="AI59" i="1"/>
  <c r="AZ59" i="1" s="1"/>
  <c r="AJ59" i="1"/>
  <c r="BA59" i="1" s="1"/>
  <c r="AK59" i="1"/>
  <c r="BB59" i="1" s="1"/>
  <c r="AL59" i="1"/>
  <c r="BC59" i="1" s="1"/>
  <c r="AA60" i="1"/>
  <c r="AR60" i="1" s="1"/>
  <c r="Z60" i="1"/>
  <c r="Z61" i="1" s="1"/>
  <c r="AQ61" i="1"/>
  <c r="AC60" i="1"/>
  <c r="AT60" i="1"/>
  <c r="AD60" i="1"/>
  <c r="AU60" i="1"/>
  <c r="AE60" i="1"/>
  <c r="AV60" i="1"/>
  <c r="AH60" i="1"/>
  <c r="AH61" i="1"/>
  <c r="AY61" i="1" s="1"/>
  <c r="AI60" i="1"/>
  <c r="AZ60" i="1" s="1"/>
  <c r="AK60" i="1"/>
  <c r="BB60" i="1" s="1"/>
  <c r="AM47" i="1"/>
  <c r="BD47" i="1" s="1"/>
  <c r="AL47" i="1"/>
  <c r="BC47" i="1" s="1"/>
  <c r="AK47" i="1"/>
  <c r="BB47" i="1" s="1"/>
  <c r="AJ47" i="1"/>
  <c r="BA47" i="1" s="1"/>
  <c r="AI47" i="1"/>
  <c r="AZ47" i="1" s="1"/>
  <c r="AH47" i="1"/>
  <c r="AY47" i="1" s="1"/>
  <c r="AF47" i="1"/>
  <c r="AW47" i="1" s="1"/>
  <c r="AE47" i="1"/>
  <c r="AV47" i="1" s="1"/>
  <c r="AD47" i="1"/>
  <c r="AU47" i="1" s="1"/>
  <c r="AC47" i="1"/>
  <c r="AT47" i="1" s="1"/>
  <c r="Z47" i="1"/>
  <c r="AQ47" i="1" s="1"/>
  <c r="Y47" i="1"/>
  <c r="AP47" i="1" s="1"/>
  <c r="AF60" i="1"/>
  <c r="AW60" i="1" s="1"/>
  <c r="AN90" i="1"/>
  <c r="BE90" i="1" s="1"/>
  <c r="AM90" i="1"/>
  <c r="BD90" i="1" s="1"/>
  <c r="AN103" i="1"/>
  <c r="BE103" i="1" s="1"/>
  <c r="AM103" i="1"/>
  <c r="BD103" i="1" s="1"/>
  <c r="AN108" i="1"/>
  <c r="BE108" i="1" s="1"/>
  <c r="AM108" i="1"/>
  <c r="BD108" i="1" s="1"/>
  <c r="AN112" i="1"/>
  <c r="BE112" i="1" s="1"/>
  <c r="AM112" i="1"/>
  <c r="BD112" i="1" s="1"/>
  <c r="AN117" i="1"/>
  <c r="BE117" i="1" s="1"/>
  <c r="AM117" i="1"/>
  <c r="BD117" i="1" s="1"/>
  <c r="AN123" i="1"/>
  <c r="BE123" i="1" s="1"/>
  <c r="AM123" i="1"/>
  <c r="BD123" i="1" s="1"/>
  <c r="AL67" i="1"/>
  <c r="AL68" i="1" s="1"/>
  <c r="BC68" i="1" s="1"/>
  <c r="AM80" i="1"/>
  <c r="BD80" i="1"/>
  <c r="AN47" i="1"/>
  <c r="BE47" i="1"/>
  <c r="AB56" i="1"/>
  <c r="AS56" i="1"/>
  <c r="AN62" i="1"/>
  <c r="BE62" i="1"/>
  <c r="AM62" i="1"/>
  <c r="BD62" i="1"/>
  <c r="AN63" i="1"/>
  <c r="BE63" i="1"/>
  <c r="AM63" i="1"/>
  <c r="BD63" i="1"/>
  <c r="AN65" i="1"/>
  <c r="BE65" i="1"/>
  <c r="AM65" i="1"/>
  <c r="BD65" i="1"/>
  <c r="AN66" i="1"/>
  <c r="BE66" i="1"/>
  <c r="AM66" i="1"/>
  <c r="BD66" i="1"/>
  <c r="AM67" i="1"/>
  <c r="BD67" i="1"/>
  <c r="AM69" i="1"/>
  <c r="BD69" i="1"/>
  <c r="AN71" i="1"/>
  <c r="BE71" i="1"/>
  <c r="AM71" i="1"/>
  <c r="BD71" i="1"/>
  <c r="AN72" i="1"/>
  <c r="BE72" i="1"/>
  <c r="AM72" i="1"/>
  <c r="BD72" i="1"/>
  <c r="AN73" i="1"/>
  <c r="BE73" i="1"/>
  <c r="AM73" i="1"/>
  <c r="BD73" i="1"/>
  <c r="AN74" i="1"/>
  <c r="BE74" i="1"/>
  <c r="AM74" i="1"/>
  <c r="BD74" i="1"/>
  <c r="Y75" i="1"/>
  <c r="AP75" i="1"/>
  <c r="Y77" i="1"/>
  <c r="AP77" i="1"/>
  <c r="Y81" i="1"/>
  <c r="AP81" i="1"/>
  <c r="Y87" i="1"/>
  <c r="AP87" i="1"/>
  <c r="Y99" i="1"/>
  <c r="AP99" i="1"/>
  <c r="Y104" i="1"/>
  <c r="AP104" i="1"/>
  <c r="Y109" i="1"/>
  <c r="AP109" i="1"/>
  <c r="Y113" i="1"/>
  <c r="AP113" i="1"/>
  <c r="Y124" i="1"/>
  <c r="AP124" i="1"/>
  <c r="Y125" i="1"/>
  <c r="AP125" i="1"/>
  <c r="Y48" i="1"/>
  <c r="AP48" i="1"/>
  <c r="Y51" i="1"/>
  <c r="AP51" i="1"/>
  <c r="Y54" i="1"/>
  <c r="AP54" i="1"/>
  <c r="Y56" i="1"/>
  <c r="AP56" i="1"/>
  <c r="Y60" i="1"/>
  <c r="AP60" i="1"/>
  <c r="AJ60" i="1"/>
  <c r="AJ61" i="1" s="1"/>
  <c r="BA61" i="1" s="1"/>
  <c r="BA60" i="1"/>
  <c r="Y63" i="1"/>
  <c r="AP63" i="1"/>
  <c r="Y66" i="1"/>
  <c r="AP66" i="1"/>
  <c r="AD67" i="1"/>
  <c r="Y69" i="1"/>
  <c r="AP69" i="1" s="1"/>
  <c r="AJ69" i="1"/>
  <c r="Y72" i="1"/>
  <c r="AP72" i="1"/>
  <c r="Y74" i="1"/>
  <c r="AP74" i="1"/>
  <c r="AM82" i="1"/>
  <c r="BD82" i="1"/>
  <c r="AA125" i="1"/>
  <c r="AR125" i="1"/>
  <c r="AF67" i="1"/>
  <c r="AF69" i="1"/>
  <c r="AW69" i="1" s="1"/>
  <c r="AN88" i="1"/>
  <c r="BE88" i="1" s="1"/>
  <c r="AM88" i="1"/>
  <c r="BD88" i="1" s="1"/>
  <c r="AN101" i="1"/>
  <c r="BE101" i="1" s="1"/>
  <c r="AM101" i="1"/>
  <c r="BD101" i="1" s="1"/>
  <c r="AN106" i="1"/>
  <c r="BE106" i="1" s="1"/>
  <c r="AM106" i="1"/>
  <c r="BD106" i="1" s="1"/>
  <c r="AN110" i="1"/>
  <c r="BE110" i="1" s="1"/>
  <c r="AM110" i="1"/>
  <c r="BD110" i="1" s="1"/>
  <c r="AN114" i="1"/>
  <c r="BE114" i="1" s="1"/>
  <c r="AM114" i="1"/>
  <c r="BD114" i="1" s="1"/>
  <c r="Y127" i="1"/>
  <c r="AP127" i="1" s="1"/>
  <c r="Y128" i="1"/>
  <c r="AP128" i="1" s="1"/>
  <c r="Y129" i="1"/>
  <c r="AP129" i="1" s="1"/>
  <c r="AL60" i="1"/>
  <c r="AL61" i="1" s="1"/>
  <c r="BC61" i="1"/>
  <c r="AL69" i="1"/>
  <c r="BC69" i="1"/>
  <c r="AM84" i="1"/>
  <c r="BD84" i="1"/>
  <c r="AB78" i="1"/>
  <c r="AS78" i="1"/>
  <c r="AA78" i="1"/>
  <c r="AR78" i="1"/>
  <c r="Y79" i="1"/>
  <c r="AP79" i="1"/>
  <c r="AB82" i="1"/>
  <c r="AS82" i="1"/>
  <c r="AA82" i="1"/>
  <c r="AR82" i="1"/>
  <c r="Y83" i="1"/>
  <c r="AP83" i="1"/>
  <c r="Y89" i="1"/>
  <c r="AP89" i="1"/>
  <c r="Y102" i="1"/>
  <c r="AP102" i="1"/>
  <c r="Y107" i="1"/>
  <c r="AP107" i="1"/>
  <c r="Y111" i="1"/>
  <c r="AP111" i="1"/>
  <c r="Y116" i="1"/>
  <c r="AP116" i="1"/>
  <c r="Y122" i="1"/>
  <c r="AP122" i="1"/>
  <c r="Y50" i="1"/>
  <c r="AP50" i="1"/>
  <c r="Y52" i="1"/>
  <c r="AP52" i="1"/>
  <c r="Y55" i="1"/>
  <c r="AP55" i="1"/>
  <c r="Y59" i="1"/>
  <c r="AP59" i="1"/>
  <c r="Y62" i="1"/>
  <c r="AP62" i="1"/>
  <c r="Y65" i="1"/>
  <c r="AP65" i="1"/>
  <c r="Y67" i="1"/>
  <c r="AP67" i="1"/>
  <c r="Y71" i="1"/>
  <c r="AP71" i="1"/>
  <c r="Y73" i="1"/>
  <c r="AP73" i="1"/>
  <c r="AM78" i="1"/>
  <c r="BD78" i="1"/>
  <c r="AA88" i="1"/>
  <c r="AR88" i="1"/>
  <c r="AA101" i="1"/>
  <c r="AR101" i="1"/>
  <c r="AA106" i="1"/>
  <c r="AR106" i="1"/>
  <c r="AA110" i="1"/>
  <c r="AR110" i="1"/>
  <c r="AA114" i="1"/>
  <c r="AR114" i="1"/>
  <c r="AF129" i="1"/>
  <c r="AW129" i="1"/>
  <c r="Z158" i="1"/>
  <c r="AQ158" i="1"/>
  <c r="AQ157" i="1"/>
  <c r="AD158" i="1"/>
  <c r="AU158" i="1" s="1"/>
  <c r="AU157" i="1"/>
  <c r="AH158" i="1"/>
  <c r="AY158" i="1"/>
  <c r="AY157" i="1"/>
  <c r="Z162" i="1"/>
  <c r="AQ162" i="1" s="1"/>
  <c r="AH162" i="1"/>
  <c r="AY162" i="1" s="1"/>
  <c r="AY161" i="1"/>
  <c r="AL162" i="1"/>
  <c r="BC162" i="1"/>
  <c r="BC161" i="1"/>
  <c r="AB158" i="1"/>
  <c r="AS158" i="1" s="1"/>
  <c r="AS157" i="1"/>
  <c r="AW157" i="1"/>
  <c r="AJ158" i="1"/>
  <c r="BA158" i="1" s="1"/>
  <c r="BA157" i="1"/>
  <c r="AN158" i="1"/>
  <c r="BE158" i="1"/>
  <c r="AB162" i="1"/>
  <c r="AS162" i="1"/>
  <c r="AS161" i="1"/>
  <c r="AF162" i="1"/>
  <c r="AW162" i="1" s="1"/>
  <c r="AW161" i="1"/>
  <c r="AJ162" i="1"/>
  <c r="BA162" i="1"/>
  <c r="BA161" i="1"/>
  <c r="AN162" i="1"/>
  <c r="BE162" i="1" s="1"/>
  <c r="BE161" i="1"/>
  <c r="AB146" i="1"/>
  <c r="AS146" i="1"/>
  <c r="AS145" i="1"/>
  <c r="BE146" i="1"/>
  <c r="BE145" i="1"/>
  <c r="AB150" i="1"/>
  <c r="AS150" i="1" s="1"/>
  <c r="AS149" i="1"/>
  <c r="AF150" i="1"/>
  <c r="AW150" i="1"/>
  <c r="AW149" i="1"/>
  <c r="AJ150" i="1"/>
  <c r="BA150" i="1" s="1"/>
  <c r="BA149" i="1"/>
  <c r="BE150" i="1"/>
  <c r="BE149" i="1"/>
  <c r="AD61" i="1"/>
  <c r="AU61" i="1"/>
  <c r="AY69" i="1"/>
  <c r="Z76" i="1"/>
  <c r="AQ76" i="1"/>
  <c r="AD76" i="1"/>
  <c r="AU76" i="1"/>
  <c r="AL76" i="1"/>
  <c r="BC76" i="1"/>
  <c r="Z126" i="1"/>
  <c r="AQ126" i="1"/>
  <c r="AQ125" i="1"/>
  <c r="AU125" i="1"/>
  <c r="AH126" i="1"/>
  <c r="AY126" i="1"/>
  <c r="AY125" i="1"/>
  <c r="AL126" i="1"/>
  <c r="BC126" i="1" s="1"/>
  <c r="BC125" i="1"/>
  <c r="Z130" i="1"/>
  <c r="AQ130" i="1"/>
  <c r="AQ129" i="1"/>
  <c r="AY129" i="1"/>
  <c r="AL130" i="1"/>
  <c r="BC130" i="1"/>
  <c r="Z150" i="1"/>
  <c r="AQ150" i="1"/>
  <c r="AQ60" i="1"/>
  <c r="AD150" i="1"/>
  <c r="AU150" i="1" s="1"/>
  <c r="AB61" i="1"/>
  <c r="AS61" i="1"/>
  <c r="AS60" i="1"/>
  <c r="AJ76" i="1"/>
  <c r="BA76" i="1" s="1"/>
  <c r="AB126" i="1"/>
  <c r="AS126" i="1" s="1"/>
  <c r="AS125" i="1"/>
  <c r="AF126" i="1"/>
  <c r="AW126" i="1"/>
  <c r="AW125" i="1"/>
  <c r="AJ130" i="1"/>
  <c r="BA130" i="1" s="1"/>
  <c r="BA129" i="1"/>
  <c r="AH146" i="1"/>
  <c r="AY146" i="1"/>
  <c r="AH150" i="1"/>
  <c r="AY150" i="1"/>
  <c r="AL38" i="1"/>
  <c r="BC38" i="1"/>
  <c r="AK38" i="1"/>
  <c r="BB38" i="1"/>
  <c r="AL36" i="1"/>
  <c r="BC36" i="1"/>
  <c r="AK36" i="1"/>
  <c r="BB36" i="1"/>
  <c r="AL34" i="1"/>
  <c r="BC34" i="1"/>
  <c r="AK34" i="1"/>
  <c r="BB34" i="1"/>
  <c r="AL32" i="1"/>
  <c r="BC32" i="1"/>
  <c r="AL31" i="1"/>
  <c r="BC31" i="1"/>
  <c r="AK31" i="1"/>
  <c r="BB31" i="1"/>
  <c r="AL29" i="1"/>
  <c r="BC29" i="1"/>
  <c r="AK29" i="1"/>
  <c r="BB29" i="1"/>
  <c r="AL26" i="1"/>
  <c r="BC26" i="1"/>
  <c r="AL22" i="1"/>
  <c r="BC22" i="1"/>
  <c r="AL20" i="1"/>
  <c r="BC20" i="1"/>
  <c r="AL16" i="1"/>
  <c r="BC16" i="1"/>
  <c r="AL15" i="1"/>
  <c r="BC15" i="1"/>
  <c r="AL12" i="1"/>
  <c r="BC12" i="1"/>
  <c r="AK11" i="1"/>
  <c r="BB11" i="1"/>
  <c r="AI43" i="1"/>
  <c r="AZ43" i="1"/>
  <c r="AG43" i="1"/>
  <c r="AX43" i="1"/>
  <c r="Y18" i="1"/>
  <c r="AP18" i="1"/>
  <c r="AC18" i="1"/>
  <c r="AT18" i="1"/>
  <c r="AE18" i="1"/>
  <c r="AV18" i="1"/>
  <c r="AF18" i="1"/>
  <c r="AW18" i="1"/>
  <c r="AG18" i="1"/>
  <c r="AX18" i="1"/>
  <c r="AI18" i="1"/>
  <c r="AZ18" i="1"/>
  <c r="AJ18" i="1"/>
  <c r="BA18" i="1"/>
  <c r="AC20" i="1"/>
  <c r="AT20" i="1"/>
  <c r="AD20" i="1"/>
  <c r="AU20" i="1"/>
  <c r="AE20" i="1"/>
  <c r="AV20" i="1"/>
  <c r="AF20" i="1"/>
  <c r="AW20" i="1"/>
  <c r="AG20" i="1"/>
  <c r="AX20" i="1"/>
  <c r="AH20" i="1"/>
  <c r="AY20" i="1"/>
  <c r="AI20" i="1"/>
  <c r="AZ20" i="1"/>
  <c r="AJ20" i="1"/>
  <c r="BA20" i="1"/>
  <c r="Y21" i="1"/>
  <c r="AP21" i="1"/>
  <c r="Z21" i="1"/>
  <c r="AQ21" i="1"/>
  <c r="AC21" i="1"/>
  <c r="AT21" i="1"/>
  <c r="AD21" i="1"/>
  <c r="AU21" i="1"/>
  <c r="AF21" i="1"/>
  <c r="AW21" i="1"/>
  <c r="AG21" i="1"/>
  <c r="AX21" i="1"/>
  <c r="AH21" i="1"/>
  <c r="AY21" i="1"/>
  <c r="AJ21" i="1"/>
  <c r="BA21" i="1"/>
  <c r="AC22" i="1"/>
  <c r="AT22" i="1"/>
  <c r="AD22" i="1"/>
  <c r="AU22" i="1"/>
  <c r="AE22" i="1"/>
  <c r="AV22" i="1"/>
  <c r="AF22" i="1"/>
  <c r="AW22" i="1"/>
  <c r="AG22" i="1"/>
  <c r="AX22" i="1"/>
  <c r="AH22" i="1"/>
  <c r="AY22" i="1"/>
  <c r="AI22" i="1"/>
  <c r="AZ22" i="1"/>
  <c r="AJ22" i="1"/>
  <c r="BA22" i="1"/>
  <c r="Z24" i="1"/>
  <c r="AQ24" i="1"/>
  <c r="AB24" i="1"/>
  <c r="AS24" i="1"/>
  <c r="AC24" i="1"/>
  <c r="AT24" i="1"/>
  <c r="AD24" i="1"/>
  <c r="AU24" i="1"/>
  <c r="AE24" i="1"/>
  <c r="AV24" i="1"/>
  <c r="AG24" i="1"/>
  <c r="AX24" i="1"/>
  <c r="AH24" i="1"/>
  <c r="AY24" i="1"/>
  <c r="AI24" i="1"/>
  <c r="AZ24" i="1"/>
  <c r="AC26" i="1"/>
  <c r="AT26" i="1"/>
  <c r="AD26" i="1"/>
  <c r="AU26" i="1"/>
  <c r="AE26" i="1"/>
  <c r="AV26" i="1"/>
  <c r="AF26" i="1"/>
  <c r="AW26" i="1"/>
  <c r="AG26" i="1"/>
  <c r="AX26" i="1"/>
  <c r="AH26" i="1"/>
  <c r="AY26" i="1"/>
  <c r="AI26" i="1"/>
  <c r="AZ26" i="1"/>
  <c r="AJ26" i="1"/>
  <c r="BA26" i="1"/>
  <c r="Z27" i="1"/>
  <c r="AQ27" i="1"/>
  <c r="AD27" i="1"/>
  <c r="AU27" i="1"/>
  <c r="AE27" i="1"/>
  <c r="AV27" i="1"/>
  <c r="AH27" i="1"/>
  <c r="AY27" i="1"/>
  <c r="AI27" i="1"/>
  <c r="AZ27" i="1"/>
  <c r="AJ27" i="1"/>
  <c r="BA27" i="1"/>
  <c r="AD29" i="1"/>
  <c r="AU29" i="1"/>
  <c r="AF29" i="1"/>
  <c r="AW29" i="1"/>
  <c r="AH29" i="1"/>
  <c r="AY29" i="1"/>
  <c r="AJ29" i="1"/>
  <c r="BA29" i="1"/>
  <c r="Y30" i="1"/>
  <c r="AP30" i="1"/>
  <c r="AC30" i="1"/>
  <c r="AT30" i="1"/>
  <c r="AE30" i="1"/>
  <c r="AV30" i="1"/>
  <c r="AF30" i="1"/>
  <c r="AW30" i="1"/>
  <c r="AG30" i="1"/>
  <c r="AX30" i="1"/>
  <c r="AI30" i="1"/>
  <c r="AZ30" i="1"/>
  <c r="AJ30" i="1"/>
  <c r="BA30" i="1"/>
  <c r="AC31" i="1"/>
  <c r="AT31" i="1"/>
  <c r="AD31" i="1"/>
  <c r="AU31" i="1"/>
  <c r="AE31" i="1"/>
  <c r="AV31" i="1"/>
  <c r="AF31" i="1"/>
  <c r="AW31" i="1"/>
  <c r="AG31" i="1"/>
  <c r="AX31" i="1" s="1"/>
  <c r="AH31" i="1"/>
  <c r="AY31" i="1"/>
  <c r="AI31" i="1"/>
  <c r="AZ31" i="1" s="1"/>
  <c r="AJ31" i="1"/>
  <c r="BA31" i="1" s="1"/>
  <c r="Y32" i="1"/>
  <c r="AP32" i="1" s="1"/>
  <c r="Z32" i="1"/>
  <c r="AQ32" i="1" s="1"/>
  <c r="AC32" i="1"/>
  <c r="AT32" i="1" s="1"/>
  <c r="AD32" i="1"/>
  <c r="AU32" i="1" s="1"/>
  <c r="AF32" i="1"/>
  <c r="AW32" i="1" s="1"/>
  <c r="AG32" i="1"/>
  <c r="AX32" i="1" s="1"/>
  <c r="AH32" i="1"/>
  <c r="AY32" i="1" s="1"/>
  <c r="AJ32" i="1"/>
  <c r="BA32" i="1" s="1"/>
  <c r="AC34" i="1"/>
  <c r="AT34" i="1" s="1"/>
  <c r="AD34" i="1"/>
  <c r="AU34" i="1" s="1"/>
  <c r="AE34" i="1"/>
  <c r="AV34" i="1" s="1"/>
  <c r="AF34" i="1"/>
  <c r="AW34" i="1" s="1"/>
  <c r="AG34" i="1"/>
  <c r="AX34" i="1" s="1"/>
  <c r="AH34" i="1"/>
  <c r="AY34" i="1" s="1"/>
  <c r="AI34" i="1"/>
  <c r="AZ34" i="1" s="1"/>
  <c r="AJ34" i="1"/>
  <c r="BA34" i="1" s="1"/>
  <c r="Z35" i="1"/>
  <c r="AQ35" i="1" s="1"/>
  <c r="AB35" i="1"/>
  <c r="AS35" i="1" s="1"/>
  <c r="AC35" i="1"/>
  <c r="AT35" i="1" s="1"/>
  <c r="AD35" i="1"/>
  <c r="AU35" i="1" s="1"/>
  <c r="AG35" i="1"/>
  <c r="AX35" i="1" s="1"/>
  <c r="AH35" i="1"/>
  <c r="AY35" i="1" s="1"/>
  <c r="AI35" i="1"/>
  <c r="AZ35" i="1" s="1"/>
  <c r="AC36" i="1"/>
  <c r="AT36" i="1" s="1"/>
  <c r="AD36" i="1"/>
  <c r="AU36" i="1" s="1"/>
  <c r="AE36" i="1"/>
  <c r="AV36" i="1" s="1"/>
  <c r="AF36" i="1"/>
  <c r="AW36" i="1" s="1"/>
  <c r="AG36" i="1"/>
  <c r="AX36" i="1" s="1"/>
  <c r="AH36" i="1"/>
  <c r="AY36" i="1" s="1"/>
  <c r="AI36" i="1"/>
  <c r="AZ36" i="1" s="1"/>
  <c r="AJ36" i="1"/>
  <c r="BA36" i="1" s="1"/>
  <c r="Y37" i="1"/>
  <c r="AP37" i="1" s="1"/>
  <c r="Z37" i="1"/>
  <c r="AQ37" i="1" s="1"/>
  <c r="AD37" i="1"/>
  <c r="AU37" i="1" s="1"/>
  <c r="AH37" i="1"/>
  <c r="AY37" i="1" s="1"/>
  <c r="AF38" i="1"/>
  <c r="AW38" i="1" s="1"/>
  <c r="AJ38" i="1"/>
  <c r="BA38" i="1" s="1"/>
  <c r="Y13" i="1"/>
  <c r="AP13" i="1" s="1"/>
  <c r="AC13" i="1"/>
  <c r="AT13" i="1" s="1"/>
  <c r="AE13" i="1"/>
  <c r="AV13" i="1" s="1"/>
  <c r="AI13" i="1"/>
  <c r="AZ13" i="1" s="1"/>
  <c r="Y15" i="1"/>
  <c r="AP15" i="1" s="1"/>
  <c r="AE15" i="1"/>
  <c r="AV15" i="1" s="1"/>
  <c r="AF15" i="1"/>
  <c r="AW15" i="1" s="1"/>
  <c r="AI15" i="1"/>
  <c r="AZ15" i="1" s="1"/>
  <c r="AJ15" i="1"/>
  <c r="BA15" i="1" s="1"/>
  <c r="AE14" i="1"/>
  <c r="AF14" i="1"/>
  <c r="AW14" i="1"/>
  <c r="AI14" i="1"/>
  <c r="AZ14" i="1"/>
  <c r="AJ14" i="1"/>
  <c r="BA14" i="1"/>
  <c r="Y16" i="1"/>
  <c r="AP16" i="1"/>
  <c r="AC16" i="1"/>
  <c r="AT16" i="1"/>
  <c r="AF16" i="1"/>
  <c r="AW16" i="1"/>
  <c r="AG16" i="1"/>
  <c r="AX16" i="1"/>
  <c r="AJ16" i="1"/>
  <c r="BA16" i="1"/>
  <c r="Y12" i="1"/>
  <c r="AP12" i="1"/>
  <c r="AC12" i="1"/>
  <c r="AT12" i="1"/>
  <c r="AE12" i="1"/>
  <c r="AV12" i="1"/>
  <c r="AG12" i="1"/>
  <c r="AX12" i="1"/>
  <c r="AI12" i="1"/>
  <c r="AZ12" i="1"/>
  <c r="AJ11" i="1"/>
  <c r="AH11" i="1"/>
  <c r="AY11" i="1" s="1"/>
  <c r="AF11" i="1"/>
  <c r="AW11" i="1" s="1"/>
  <c r="AD11" i="1"/>
  <c r="AU11" i="1" s="1"/>
  <c r="Z11" i="1"/>
  <c r="AQ11" i="1" s="1"/>
  <c r="Y14" i="1"/>
  <c r="AP14" i="1" s="1"/>
  <c r="AI38" i="1"/>
  <c r="AZ38" i="1" s="1"/>
  <c r="AA38" i="1"/>
  <c r="AR38" i="1" s="1"/>
  <c r="Y38" i="1"/>
  <c r="AP38" i="1" s="1"/>
  <c r="AC37" i="1"/>
  <c r="AT37" i="1" s="1"/>
  <c r="AB32" i="1"/>
  <c r="AS32" i="1" s="1"/>
  <c r="AM26" i="1"/>
  <c r="BD26" i="1" s="1"/>
  <c r="AI21" i="1"/>
  <c r="AZ21" i="1" s="1"/>
  <c r="AM27" i="1"/>
  <c r="BD27" i="1" s="1"/>
  <c r="AA123" i="1"/>
  <c r="AR123" i="1" s="1"/>
  <c r="AA112" i="1"/>
  <c r="AR112" i="1" s="1"/>
  <c r="AC11" i="1"/>
  <c r="AT11" i="1" s="1"/>
  <c r="AJ12" i="1"/>
  <c r="BA12" i="1" s="1"/>
  <c r="Z12" i="1"/>
  <c r="AQ12" i="1" s="1"/>
  <c r="AH14" i="1"/>
  <c r="AY14" i="1" s="1"/>
  <c r="Y35" i="1"/>
  <c r="AP35" i="1" s="1"/>
  <c r="AE32" i="1"/>
  <c r="AV32" i="1" s="1"/>
  <c r="AI29" i="1"/>
  <c r="AZ29" i="1" s="1"/>
  <c r="AA29" i="1"/>
  <c r="AR29" i="1" s="1"/>
  <c r="Y29" i="1"/>
  <c r="AP29" i="1" s="1"/>
  <c r="AC27" i="1"/>
  <c r="AT27" i="1" s="1"/>
  <c r="AA27" i="1"/>
  <c r="AR27" i="1" s="1"/>
  <c r="AF24" i="1"/>
  <c r="AW24" i="1" s="1"/>
  <c r="Z18" i="1"/>
  <c r="AQ18" i="1" s="1"/>
  <c r="AL11" i="1"/>
  <c r="BC11" i="1" s="1"/>
  <c r="AL14" i="1"/>
  <c r="BC14" i="1" s="1"/>
  <c r="AL18" i="1"/>
  <c r="BC18" i="1" s="1"/>
  <c r="AL21" i="1"/>
  <c r="BC21" i="1" s="1"/>
  <c r="AL27" i="1"/>
  <c r="BC27" i="1" s="1"/>
  <c r="AL30" i="1"/>
  <c r="BC30" i="1" s="1"/>
  <c r="AL35" i="1"/>
  <c r="BC35" i="1" s="1"/>
  <c r="AL37" i="1"/>
  <c r="BC37" i="1" s="1"/>
  <c r="AK43" i="1"/>
  <c r="BB43" i="1" s="1"/>
  <c r="AM13" i="1"/>
  <c r="BD13" i="1" s="1"/>
  <c r="AM50" i="1"/>
  <c r="BD50" i="1" s="1"/>
  <c r="AM55" i="1"/>
  <c r="BD55" i="1" s="1"/>
  <c r="AA63" i="1"/>
  <c r="AR63" i="1" s="1"/>
  <c r="AA75" i="1"/>
  <c r="AR75" i="1" s="1"/>
  <c r="AA71" i="1"/>
  <c r="AR71" i="1" s="1"/>
  <c r="AA79" i="1"/>
  <c r="AR79" i="1" s="1"/>
  <c r="AM116" i="1"/>
  <c r="BD116" i="1" s="1"/>
  <c r="AM107" i="1"/>
  <c r="BD107" i="1" s="1"/>
  <c r="AM87" i="1"/>
  <c r="BD87" i="1" s="1"/>
  <c r="AA127" i="1"/>
  <c r="AR127" i="1" s="1"/>
  <c r="BC67" i="1"/>
  <c r="AA37" i="1"/>
  <c r="AR37" i="1"/>
  <c r="AJ35" i="1"/>
  <c r="BA35" i="1"/>
  <c r="AF35" i="1"/>
  <c r="AW35" i="1"/>
  <c r="AM32" i="1"/>
  <c r="BD32" i="1"/>
  <c r="AM21" i="1"/>
  <c r="BD21" i="1"/>
  <c r="AF70" i="1"/>
  <c r="AW70" i="1"/>
  <c r="AG15" i="1"/>
  <c r="AX15" i="1"/>
  <c r="AC15" i="1"/>
  <c r="AT15" i="1"/>
  <c r="AE38" i="1"/>
  <c r="AV38" i="1"/>
  <c r="AG37" i="1"/>
  <c r="AX37" i="1"/>
  <c r="Y24" i="1"/>
  <c r="AP24" i="1"/>
  <c r="AE21" i="1"/>
  <c r="AV21" i="1"/>
  <c r="AM37" i="1"/>
  <c r="BD37" i="1"/>
  <c r="BA69" i="1"/>
  <c r="AJ70" i="1"/>
  <c r="BA70" i="1" s="1"/>
  <c r="AA99" i="1"/>
  <c r="AR99" i="1" s="1"/>
  <c r="AA84" i="1"/>
  <c r="AR84" i="1" s="1"/>
  <c r="AB51" i="1"/>
  <c r="AS51" i="1" s="1"/>
  <c r="AG11" i="1"/>
  <c r="AG191" i="1" s="1"/>
  <c r="AF12" i="1"/>
  <c r="AW12" i="1" s="1"/>
  <c r="AI16" i="1"/>
  <c r="AZ16" i="1" s="1"/>
  <c r="AE16" i="1"/>
  <c r="AV16" i="1" s="1"/>
  <c r="AA16" i="1"/>
  <c r="AR16" i="1" s="1"/>
  <c r="AD14" i="1"/>
  <c r="AU14" i="1" s="1"/>
  <c r="AM36" i="1"/>
  <c r="BD36" i="1" s="1"/>
  <c r="AI32" i="1"/>
  <c r="AZ32" i="1" s="1"/>
  <c r="Z30" i="1"/>
  <c r="AQ30" i="1" s="1"/>
  <c r="AE29" i="1"/>
  <c r="AV29" i="1" s="1"/>
  <c r="AG27" i="1"/>
  <c r="AX27" i="1" s="1"/>
  <c r="AJ24" i="1"/>
  <c r="BA24" i="1" s="1"/>
  <c r="AE43" i="1"/>
  <c r="AV43" i="1" s="1"/>
  <c r="AL13" i="1"/>
  <c r="BC13" i="1" s="1"/>
  <c r="AL24" i="1"/>
  <c r="BC24" i="1" s="1"/>
  <c r="Y11" i="1"/>
  <c r="AJ13" i="1"/>
  <c r="BA13" i="1"/>
  <c r="AF13" i="1"/>
  <c r="AW13" i="1"/>
  <c r="AB13" i="1"/>
  <c r="AS13" i="1"/>
  <c r="Z13" i="1"/>
  <c r="AQ13" i="1"/>
  <c r="Z31" i="1"/>
  <c r="AQ31" i="1"/>
  <c r="AH30" i="1"/>
  <c r="AY30" i="1"/>
  <c r="AD30" i="1"/>
  <c r="AU30" i="1"/>
  <c r="AB21" i="1"/>
  <c r="AS21" i="1"/>
  <c r="Z20" i="1"/>
  <c r="AQ20" i="1"/>
  <c r="AH18" i="1"/>
  <c r="AY18" i="1"/>
  <c r="AD18" i="1"/>
  <c r="AU18" i="1"/>
  <c r="AM30" i="1"/>
  <c r="BD30" i="1"/>
  <c r="AM18" i="1"/>
  <c r="BD18" i="1"/>
  <c r="AH16" i="1"/>
  <c r="AY16" i="1"/>
  <c r="AC14" i="1"/>
  <c r="AT14" i="1"/>
  <c r="AA13" i="1"/>
  <c r="AR13" i="1"/>
  <c r="AD38" i="1"/>
  <c r="AU38" i="1"/>
  <c r="AF37" i="1"/>
  <c r="AW37" i="1"/>
  <c r="Z34" i="1"/>
  <c r="AQ34" i="1"/>
  <c r="Y31" i="1"/>
  <c r="AP31" i="1"/>
  <c r="AA30" i="1"/>
  <c r="AR30" i="1"/>
  <c r="AF27" i="1"/>
  <c r="AW27" i="1"/>
  <c r="Z22" i="1"/>
  <c r="AQ22" i="1"/>
  <c r="Y20" i="1"/>
  <c r="AP20" i="1"/>
  <c r="AA18" i="1"/>
  <c r="AR18" i="1"/>
  <c r="AK20" i="1"/>
  <c r="BB20" i="1"/>
  <c r="AK22" i="1"/>
  <c r="BB22" i="1"/>
  <c r="AM51" i="1"/>
  <c r="BD51" i="1"/>
  <c r="AM56" i="1"/>
  <c r="BD56" i="1"/>
  <c r="AA62" i="1"/>
  <c r="AR62" i="1"/>
  <c r="AA74" i="1"/>
  <c r="AR74" i="1"/>
  <c r="AM124" i="1"/>
  <c r="BD124" i="1"/>
  <c r="AM104" i="1"/>
  <c r="BD104" i="1"/>
  <c r="AM77" i="1"/>
  <c r="BD77" i="1"/>
  <c r="AM129" i="1"/>
  <c r="BD129" i="1"/>
  <c r="AM127" i="1"/>
  <c r="BD127" i="1"/>
  <c r="AM125" i="1"/>
  <c r="BD125" i="1"/>
  <c r="AA117" i="1"/>
  <c r="AR117" i="1"/>
  <c r="AA77" i="1"/>
  <c r="AR77" i="1"/>
  <c r="AN69" i="1"/>
  <c r="BE69" i="1"/>
  <c r="AE11" i="1"/>
  <c r="AI11" i="1"/>
  <c r="AZ11" i="1" s="1"/>
  <c r="AH12" i="1"/>
  <c r="AY12" i="1" s="1"/>
  <c r="AD12" i="1"/>
  <c r="AU12" i="1" s="1"/>
  <c r="Z14" i="1"/>
  <c r="AQ14" i="1" s="1"/>
  <c r="AH13" i="1"/>
  <c r="AY13" i="1" s="1"/>
  <c r="AD13" i="1"/>
  <c r="AU13" i="1" s="1"/>
  <c r="AG38" i="1"/>
  <c r="AX38" i="1" s="1"/>
  <c r="AC38" i="1"/>
  <c r="AT38" i="1" s="1"/>
  <c r="AI37" i="1"/>
  <c r="AZ37" i="1" s="1"/>
  <c r="AE37" i="1"/>
  <c r="AV37" i="1" s="1"/>
  <c r="Z36" i="1"/>
  <c r="AQ36" i="1" s="1"/>
  <c r="Y34" i="1"/>
  <c r="AP34" i="1" s="1"/>
  <c r="AG29" i="1"/>
  <c r="AX29" i="1" s="1"/>
  <c r="AC29" i="1"/>
  <c r="AT29" i="1" s="1"/>
  <c r="AB27" i="1"/>
  <c r="AS27" i="1" s="1"/>
  <c r="Z26" i="1"/>
  <c r="AQ26" i="1" s="1"/>
  <c r="Y22" i="1"/>
  <c r="AP22" i="1" s="1"/>
  <c r="AA21" i="1"/>
  <c r="AR21" i="1" s="1"/>
  <c r="Y43" i="1"/>
  <c r="AP43" i="1" s="1"/>
  <c r="AM48" i="1"/>
  <c r="BD48" i="1" s="1"/>
  <c r="AM52" i="1"/>
  <c r="BD52" i="1" s="1"/>
  <c r="AM59" i="1"/>
  <c r="BD59" i="1" s="1"/>
  <c r="AA66" i="1"/>
  <c r="AR66" i="1" s="1"/>
  <c r="AA69" i="1"/>
  <c r="AR69" i="1" s="1"/>
  <c r="AA73" i="1"/>
  <c r="AR73" i="1" s="1"/>
  <c r="AA83" i="1"/>
  <c r="AR83" i="1" s="1"/>
  <c r="AM122" i="1"/>
  <c r="BD122" i="1" s="1"/>
  <c r="AM111" i="1"/>
  <c r="BD111" i="1" s="1"/>
  <c r="AM102" i="1"/>
  <c r="BD102" i="1" s="1"/>
  <c r="AA129" i="1"/>
  <c r="AR129" i="1" s="1"/>
  <c r="BC60" i="1"/>
  <c r="AA47" i="1"/>
  <c r="AR47" i="1"/>
  <c r="AA109" i="1"/>
  <c r="AR109" i="1"/>
  <c r="AA103" i="1"/>
  <c r="AR103" i="1"/>
  <c r="AM81" i="1"/>
  <c r="BD81" i="1"/>
  <c r="AA12" i="1"/>
  <c r="AR12" i="1"/>
  <c r="AD16" i="1"/>
  <c r="AU16" i="1"/>
  <c r="AG14" i="1"/>
  <c r="AX14" i="1"/>
  <c r="Z15" i="1"/>
  <c r="AQ15" i="1"/>
  <c r="AH38" i="1"/>
  <c r="AY38" i="1"/>
  <c r="AJ37" i="1"/>
  <c r="BA37" i="1"/>
  <c r="AE35" i="1"/>
  <c r="AV35" i="1"/>
  <c r="Y27" i="1"/>
  <c r="AP27" i="1"/>
  <c r="AK12" i="1"/>
  <c r="BB12" i="1"/>
  <c r="AK15" i="1"/>
  <c r="BB15" i="1"/>
  <c r="AK16" i="1"/>
  <c r="BB16" i="1"/>
  <c r="AK26" i="1"/>
  <c r="BB26" i="1"/>
  <c r="AA67" i="1"/>
  <c r="AR67" i="1"/>
  <c r="AM113" i="1"/>
  <c r="BD113" i="1"/>
  <c r="AA116" i="1"/>
  <c r="AR116" i="1"/>
  <c r="AA107" i="1"/>
  <c r="AR107" i="1"/>
  <c r="AA89" i="1"/>
  <c r="AR89" i="1"/>
  <c r="AA104" i="1"/>
  <c r="AR104" i="1"/>
  <c r="AA90" i="1"/>
  <c r="AR90" i="1"/>
  <c r="Z16" i="1"/>
  <c r="AQ16" i="1"/>
  <c r="AH15" i="1"/>
  <c r="AY15" i="1"/>
  <c r="AD15" i="1"/>
  <c r="AU15" i="1"/>
  <c r="AG13" i="1"/>
  <c r="AX13" i="1"/>
  <c r="AB38" i="1"/>
  <c r="AS38" i="1"/>
  <c r="Z38" i="1"/>
  <c r="AQ38" i="1"/>
  <c r="Y36" i="1"/>
  <c r="AP36" i="1"/>
  <c r="AB29" i="1"/>
  <c r="AS29" i="1"/>
  <c r="Z29" i="1"/>
  <c r="AQ29" i="1"/>
  <c r="Y26" i="1"/>
  <c r="AP26" i="1"/>
  <c r="AC43" i="1"/>
  <c r="AT43" i="1"/>
  <c r="AK13" i="1"/>
  <c r="BB13" i="1"/>
  <c r="AK14" i="1"/>
  <c r="BB14" i="1"/>
  <c r="AK18" i="1"/>
  <c r="BB18" i="1"/>
  <c r="AK21" i="1"/>
  <c r="BB21" i="1"/>
  <c r="AK24" i="1"/>
  <c r="BB24" i="1"/>
  <c r="AK27" i="1"/>
  <c r="BB27" i="1"/>
  <c r="AK30" i="1"/>
  <c r="BB30" i="1"/>
  <c r="AK32" i="1"/>
  <c r="BB32" i="1"/>
  <c r="AK35" i="1"/>
  <c r="BB35" i="1"/>
  <c r="AK37" i="1"/>
  <c r="BB37" i="1"/>
  <c r="AM49" i="1"/>
  <c r="BD49" i="1"/>
  <c r="AM54" i="1"/>
  <c r="BD54" i="1"/>
  <c r="AM60" i="1"/>
  <c r="BD60" i="1"/>
  <c r="AA65" i="1"/>
  <c r="AR65" i="1"/>
  <c r="AA72" i="1"/>
  <c r="AR72" i="1"/>
  <c r="AA81" i="1"/>
  <c r="AR81" i="1"/>
  <c r="AM109" i="1"/>
  <c r="BD109" i="1"/>
  <c r="AM99" i="1"/>
  <c r="BD99" i="1"/>
  <c r="AM89" i="1"/>
  <c r="BD89" i="1"/>
  <c r="AA128" i="1"/>
  <c r="AR128" i="1"/>
  <c r="AA122" i="1"/>
  <c r="AR122" i="1"/>
  <c r="AA111" i="1"/>
  <c r="AR111" i="1"/>
  <c r="AA102" i="1"/>
  <c r="AR102" i="1"/>
  <c r="AM83" i="1"/>
  <c r="BD83" i="1"/>
  <c r="AM79" i="1"/>
  <c r="BD79" i="1"/>
  <c r="AM128" i="1"/>
  <c r="BD128" i="1"/>
  <c r="AA124" i="1"/>
  <c r="AR124" i="1"/>
  <c r="AA113" i="1"/>
  <c r="AR113" i="1"/>
  <c r="AA108" i="1"/>
  <c r="AR108" i="1"/>
  <c r="AA87" i="1"/>
  <c r="AR87" i="1"/>
  <c r="AA80" i="1"/>
  <c r="AR80" i="1"/>
  <c r="AM75" i="1"/>
  <c r="BD75" i="1"/>
  <c r="AN67" i="1"/>
  <c r="AN68" i="1"/>
  <c r="BE68" i="1" s="1"/>
  <c r="AB128" i="1"/>
  <c r="AS128" i="1" s="1"/>
  <c r="AN99" i="1"/>
  <c r="BE99" i="1" s="1"/>
  <c r="AB65" i="1"/>
  <c r="AS65" i="1" s="1"/>
  <c r="AN54" i="1"/>
  <c r="BE54" i="1" s="1"/>
  <c r="AB47" i="1"/>
  <c r="AS47" i="1" s="1"/>
  <c r="AN111" i="1"/>
  <c r="BE111" i="1" s="1"/>
  <c r="AN59" i="1"/>
  <c r="BE59" i="1" s="1"/>
  <c r="AB14" i="1"/>
  <c r="AS14" i="1" s="1"/>
  <c r="AB20" i="1"/>
  <c r="AS20" i="1" s="1"/>
  <c r="AA11" i="1"/>
  <c r="AA191" i="1" s="1"/>
  <c r="AN116" i="1"/>
  <c r="BE116" i="1" s="1"/>
  <c r="AM29" i="1"/>
  <c r="BD29" i="1" s="1"/>
  <c r="AM38" i="1"/>
  <c r="BD38" i="1" s="1"/>
  <c r="AB16" i="1"/>
  <c r="AS16" i="1" s="1"/>
  <c r="AB89" i="1"/>
  <c r="AS89" i="1" s="1"/>
  <c r="AB67" i="1"/>
  <c r="AS67" i="1" s="1"/>
  <c r="AB68" i="1"/>
  <c r="AS68" i="1" s="1"/>
  <c r="AM12" i="1"/>
  <c r="BD12" i="1" s="1"/>
  <c r="AA22" i="1"/>
  <c r="AR22" i="1" s="1"/>
  <c r="AB117" i="1"/>
  <c r="AS117" i="1" s="1"/>
  <c r="AN77" i="1"/>
  <c r="BE77" i="1" s="1"/>
  <c r="AB62" i="1"/>
  <c r="AS62" i="1" s="1"/>
  <c r="AA20" i="1"/>
  <c r="AR20" i="1" s="1"/>
  <c r="AB63" i="1"/>
  <c r="AS63" i="1" s="1"/>
  <c r="AN50" i="1"/>
  <c r="BE50" i="1" s="1"/>
  <c r="AM24" i="1"/>
  <c r="BD24" i="1" s="1"/>
  <c r="AB123" i="1"/>
  <c r="AS123" i="1" s="1"/>
  <c r="AB72" i="1"/>
  <c r="AS72" i="1" s="1"/>
  <c r="AN102" i="1"/>
  <c r="BE102" i="1" s="1"/>
  <c r="AN122" i="1"/>
  <c r="BE122" i="1" s="1"/>
  <c r="AB73" i="1"/>
  <c r="AS73" i="1" s="1"/>
  <c r="AB66" i="1"/>
  <c r="AS66" i="1" s="1"/>
  <c r="AN52" i="1"/>
  <c r="BE52" i="1" s="1"/>
  <c r="AM15" i="1"/>
  <c r="BD15" i="1" s="1"/>
  <c r="AM31" i="1"/>
  <c r="BD31" i="1" s="1"/>
  <c r="AA32" i="1"/>
  <c r="AR32" i="1" s="1"/>
  <c r="AB36" i="1"/>
  <c r="AS36" i="1" s="1"/>
  <c r="AA15" i="1"/>
  <c r="AR15" i="1" s="1"/>
  <c r="AP11" i="1"/>
  <c r="AB99" i="1"/>
  <c r="AS99" i="1"/>
  <c r="AN37" i="1"/>
  <c r="BE37" i="1"/>
  <c r="AA24" i="1"/>
  <c r="AR24" i="1"/>
  <c r="AN32" i="1"/>
  <c r="BE32" i="1"/>
  <c r="AB127" i="1"/>
  <c r="AS127" i="1"/>
  <c r="AN107" i="1"/>
  <c r="BE107" i="1"/>
  <c r="AB79" i="1"/>
  <c r="AS79" i="1"/>
  <c r="AB75" i="1"/>
  <c r="AS75" i="1"/>
  <c r="AM35" i="1"/>
  <c r="BD35" i="1"/>
  <c r="AB112" i="1"/>
  <c r="AS112" i="1"/>
  <c r="AA14" i="1"/>
  <c r="AR14" i="1"/>
  <c r="AB81" i="1"/>
  <c r="AS81" i="1"/>
  <c r="AB129" i="1"/>
  <c r="AS129" i="1"/>
  <c r="AB83" i="1"/>
  <c r="AS83" i="1"/>
  <c r="AB69" i="1"/>
  <c r="AS69" i="1"/>
  <c r="AN48" i="1"/>
  <c r="BE48" i="1"/>
  <c r="AM20" i="1"/>
  <c r="BD20" i="1"/>
  <c r="AA34" i="1"/>
  <c r="AR34" i="1"/>
  <c r="AB31" i="1"/>
  <c r="AS31" i="1"/>
  <c r="AN87" i="1"/>
  <c r="BE87" i="1"/>
  <c r="AB71" i="1"/>
  <c r="AS71" i="1"/>
  <c r="AN27" i="1"/>
  <c r="BE27" i="1"/>
  <c r="AN26" i="1"/>
  <c r="BE26" i="1"/>
  <c r="BE67" i="1"/>
  <c r="AB80" i="1"/>
  <c r="AS80" i="1" s="1"/>
  <c r="AB108" i="1"/>
  <c r="AS108" i="1" s="1"/>
  <c r="AB124" i="1"/>
  <c r="AS124" i="1" s="1"/>
  <c r="AN79" i="1"/>
  <c r="BE79" i="1" s="1"/>
  <c r="AB102" i="1"/>
  <c r="AS102" i="1" s="1"/>
  <c r="AB122" i="1"/>
  <c r="AS122" i="1" s="1"/>
  <c r="AB90" i="1"/>
  <c r="AS90" i="1" s="1"/>
  <c r="AB116" i="1"/>
  <c r="AS116" i="1" s="1"/>
  <c r="AB103" i="1"/>
  <c r="AS103" i="1" s="1"/>
  <c r="AM22" i="1"/>
  <c r="BD22" i="1" s="1"/>
  <c r="AA43" i="1"/>
  <c r="AR43" i="1" s="1"/>
  <c r="AN127" i="1"/>
  <c r="BE127" i="1" s="1"/>
  <c r="AN124" i="1"/>
  <c r="BE124" i="1" s="1"/>
  <c r="AN51" i="1"/>
  <c r="BE51" i="1" s="1"/>
  <c r="AA31" i="1"/>
  <c r="AR31" i="1" s="1"/>
  <c r="AN30" i="1"/>
  <c r="BE30" i="1" s="1"/>
  <c r="AM11" i="1"/>
  <c r="AM191" i="1" s="1"/>
  <c r="AA35" i="1"/>
  <c r="AR35" i="1" s="1"/>
  <c r="AN89" i="1"/>
  <c r="BE89" i="1" s="1"/>
  <c r="AN109" i="1"/>
  <c r="BE109" i="1" s="1"/>
  <c r="AN60" i="1"/>
  <c r="BE60" i="1" s="1"/>
  <c r="AB11" i="1"/>
  <c r="AS11" i="1" s="1"/>
  <c r="AN75" i="1"/>
  <c r="BE75" i="1" s="1"/>
  <c r="AB87" i="1"/>
  <c r="AS87" i="1" s="1"/>
  <c r="AB113" i="1"/>
  <c r="AS113" i="1" s="1"/>
  <c r="AN128" i="1"/>
  <c r="BE128" i="1" s="1"/>
  <c r="AN83" i="1"/>
  <c r="BE83" i="1" s="1"/>
  <c r="AB111" i="1"/>
  <c r="AS111" i="1" s="1"/>
  <c r="AM43" i="1"/>
  <c r="BD43" i="1" s="1"/>
  <c r="AA26" i="1"/>
  <c r="AR26" i="1" s="1"/>
  <c r="AA36" i="1"/>
  <c r="AR36" i="1" s="1"/>
  <c r="AB104" i="1"/>
  <c r="AS104" i="1" s="1"/>
  <c r="AB107" i="1"/>
  <c r="AS107" i="1" s="1"/>
  <c r="AN113" i="1"/>
  <c r="BE113" i="1" s="1"/>
  <c r="AB15" i="1"/>
  <c r="AS15" i="1" s="1"/>
  <c r="AN81" i="1"/>
  <c r="BE81" i="1" s="1"/>
  <c r="AB109" i="1"/>
  <c r="AS109" i="1" s="1"/>
  <c r="AM16" i="1"/>
  <c r="BD16" i="1" s="1"/>
  <c r="AM34" i="1"/>
  <c r="BD34" i="1" s="1"/>
  <c r="AB26" i="1"/>
  <c r="AS26" i="1" s="1"/>
  <c r="AB37" i="1"/>
  <c r="AS37" i="1" s="1"/>
  <c r="AV11" i="1"/>
  <c r="AB77" i="1"/>
  <c r="AS77" i="1"/>
  <c r="AN125" i="1"/>
  <c r="AN126" i="1"/>
  <c r="BE126" i="1" s="1"/>
  <c r="AN129" i="1"/>
  <c r="BE129" i="1" s="1"/>
  <c r="AN104" i="1"/>
  <c r="BE104" i="1" s="1"/>
  <c r="AB74" i="1"/>
  <c r="AS74" i="1" s="1"/>
  <c r="AN56" i="1"/>
  <c r="BE56" i="1" s="1"/>
  <c r="AB22" i="1"/>
  <c r="AS22" i="1" s="1"/>
  <c r="AB34" i="1"/>
  <c r="AS34" i="1" s="1"/>
  <c r="AN18" i="1"/>
  <c r="BE18" i="1" s="1"/>
  <c r="AB30" i="1"/>
  <c r="AS30" i="1" s="1"/>
  <c r="AN36" i="1"/>
  <c r="BE36" i="1" s="1"/>
  <c r="AB84" i="1"/>
  <c r="AS84" i="1" s="1"/>
  <c r="AM14" i="1"/>
  <c r="BD14" i="1" s="1"/>
  <c r="AN21" i="1"/>
  <c r="BE21" i="1" s="1"/>
  <c r="AN55" i="1"/>
  <c r="BE55" i="1" s="1"/>
  <c r="AN13" i="1"/>
  <c r="BE13" i="1" s="1"/>
  <c r="AB18" i="1"/>
  <c r="AS18" i="1" s="1"/>
  <c r="AB12" i="1"/>
  <c r="AS12" i="1" s="1"/>
  <c r="AN34" i="1"/>
  <c r="BE34" i="1" s="1"/>
  <c r="AN22" i="1"/>
  <c r="BE22" i="1" s="1"/>
  <c r="AB70" i="1"/>
  <c r="AS70" i="1" s="1"/>
  <c r="AB130" i="1"/>
  <c r="AS130" i="1" s="1"/>
  <c r="AN15" i="1"/>
  <c r="BE15" i="1" s="1"/>
  <c r="AN12" i="1"/>
  <c r="AN29" i="1"/>
  <c r="BE29" i="1" s="1"/>
  <c r="BD11" i="1"/>
  <c r="AN24" i="1"/>
  <c r="BE24" i="1"/>
  <c r="AN14" i="1"/>
  <c r="BE14" i="1"/>
  <c r="AN16" i="1"/>
  <c r="BE16" i="1"/>
  <c r="AN11" i="1"/>
  <c r="BE11" i="1"/>
  <c r="AN20" i="1"/>
  <c r="BE20" i="1"/>
  <c r="AN35" i="1"/>
  <c r="BE35" i="1"/>
  <c r="AN31" i="1"/>
  <c r="BE31" i="1"/>
  <c r="AN38" i="1"/>
  <c r="BE38" i="1"/>
  <c r="AJ146" i="1"/>
  <c r="BA146" i="1"/>
  <c r="BC157" i="1"/>
  <c r="BA11" i="1"/>
  <c r="AY75" i="1"/>
  <c r="AU161" i="1"/>
  <c r="AE191" i="1"/>
  <c r="AV14" i="1"/>
  <c r="AJ126" i="1"/>
  <c r="BA126" i="1"/>
  <c r="BA67" i="1"/>
  <c r="AF146" i="1"/>
  <c r="AW146" i="1" s="1"/>
  <c r="AU69" i="1"/>
  <c r="AW75" i="1"/>
  <c r="Z146" i="1"/>
  <c r="AQ146" i="1" s="1"/>
  <c r="Z68" i="1"/>
  <c r="AQ68" i="1" s="1"/>
  <c r="AK191" i="1"/>
  <c r="AU129" i="1"/>
  <c r="AD68" i="1"/>
  <c r="AU68" i="1" s="1"/>
  <c r="AU67" i="1"/>
  <c r="BC145" i="1"/>
  <c r="AL146" i="1"/>
  <c r="BC146" i="1" s="1"/>
  <c r="AJ191" i="1"/>
  <c r="Y191" i="1"/>
  <c r="AI191" i="1"/>
  <c r="AR11" i="1"/>
  <c r="AX11" i="1"/>
  <c r="AF130" i="1"/>
  <c r="AW130" i="1" s="1"/>
  <c r="AF68" i="1"/>
  <c r="AW68" i="1" s="1"/>
  <c r="AW67" i="1"/>
  <c r="AU145" i="1"/>
  <c r="AD146" i="1"/>
  <c r="AU146" i="1" s="1"/>
  <c r="AB76" i="1"/>
  <c r="AN70" i="1"/>
  <c r="BE70" i="1" s="1"/>
  <c r="AF61" i="1"/>
  <c r="AW61" i="1" s="1"/>
  <c r="AL150" i="1"/>
  <c r="BC150" i="1" s="1"/>
  <c r="BE125" i="1"/>
  <c r="AC191" i="1"/>
  <c r="AL70" i="1"/>
  <c r="AL191" i="1" s="1"/>
  <c r="AY60" i="1"/>
  <c r="AB191" i="1"/>
  <c r="AS76" i="1"/>
  <c r="BC70" i="1"/>
  <c r="AD191" i="1"/>
  <c r="AF191" i="1" l="1"/>
  <c r="AN76" i="1"/>
  <c r="BE76" i="1" s="1"/>
  <c r="BE12" i="1"/>
  <c r="AN130" i="1"/>
  <c r="BE130" i="1" s="1"/>
  <c r="Z70" i="1"/>
  <c r="AQ69" i="1"/>
  <c r="AH68" i="1"/>
  <c r="AN61" i="1"/>
  <c r="BE61" i="1" s="1"/>
  <c r="Z191" i="1" l="1"/>
  <c r="AQ70" i="1"/>
  <c r="AY68" i="1"/>
  <c r="AH191" i="1"/>
  <c r="AN191" i="1"/>
</calcChain>
</file>

<file path=xl/sharedStrings.xml><?xml version="1.0" encoding="utf-8"?>
<sst xmlns="http://schemas.openxmlformats.org/spreadsheetml/2006/main" count="5067" uniqueCount="617">
  <si>
    <t>TAKEDA PHARMA LTDA</t>
  </si>
  <si>
    <t>ICMS 0%      Convênio 140/01; Convênio 162/94</t>
  </si>
  <si>
    <t>ICMS 18%</t>
  </si>
  <si>
    <t>ICMS 18% ZF</t>
  </si>
  <si>
    <t>ICMS 12%</t>
  </si>
  <si>
    <t>ICMS 17%</t>
  </si>
  <si>
    <t>ICMS 17,5%</t>
  </si>
  <si>
    <t>ICMS 20%</t>
  </si>
  <si>
    <t>ICMS 19%</t>
  </si>
  <si>
    <t>CÓDIGO DE BARRAS (EAN)</t>
  </si>
  <si>
    <t>REGISTRO ANVISA</t>
  </si>
  <si>
    <t>GGREM</t>
  </si>
  <si>
    <t>PRODUTO</t>
  </si>
  <si>
    <t xml:space="preserve"> APRESENTAÇÃO</t>
  </si>
  <si>
    <t>PRINCÍPIO(S) ATIVO(S)</t>
  </si>
  <si>
    <t>CAT** CATEGORIA: LIBERADO (C/ PF E PMC), LIBERADO (SOMENTE C/ PF), MONITORADO, HOSPITALARES (SOMENTE C/ PF)  e OUTROS</t>
  </si>
  <si>
    <t xml:space="preserve">LCCT** CLASSIFICAÇÃO: POSITIVO, NEGATIVO, NEUTRO e OUTROS </t>
  </si>
  <si>
    <t>NCM</t>
  </si>
  <si>
    <t>TARJA                   VL-Venda Livre;        TV-Tarja Vermelha; TP-Tarja Preta</t>
  </si>
  <si>
    <t>Origem</t>
  </si>
  <si>
    <t>Tipo de Produto</t>
  </si>
  <si>
    <t>Forma Física</t>
  </si>
  <si>
    <t>Forma Farmacêutica</t>
  </si>
  <si>
    <t>Número do CAS</t>
  </si>
  <si>
    <t>DCB</t>
  </si>
  <si>
    <t>Classe Terapêutica</t>
  </si>
  <si>
    <t>Código ATC</t>
  </si>
  <si>
    <t>Portaria 344/98</t>
  </si>
  <si>
    <t>Produto de Referência</t>
  </si>
  <si>
    <t>CONFAZ_87</t>
  </si>
  <si>
    <t>CAP</t>
  </si>
  <si>
    <t>Código TISS/TUSS</t>
  </si>
  <si>
    <t>Ato Legal</t>
  </si>
  <si>
    <t>PF</t>
  </si>
  <si>
    <t>PMC</t>
  </si>
  <si>
    <t xml:space="preserve"> ALVESCO</t>
  </si>
  <si>
    <t xml:space="preserve"> 80 MCG/DOSE SOL INAL CT FR AL/VAL DOS x 120 DOSES</t>
  </si>
  <si>
    <t>Ciclesonida</t>
  </si>
  <si>
    <t>Monitorado</t>
  </si>
  <si>
    <t>I</t>
  </si>
  <si>
    <t>TV-Tarja Vermelha</t>
  </si>
  <si>
    <t>Alopatico</t>
  </si>
  <si>
    <t>Referência</t>
  </si>
  <si>
    <t>líquido</t>
  </si>
  <si>
    <t>141845-82-1</t>
  </si>
  <si>
    <t>R03D1 - CORTICOIDES - INALANTES</t>
  </si>
  <si>
    <t>N</t>
  </si>
  <si>
    <t>Não</t>
  </si>
  <si>
    <t xml:space="preserve"> 160 MCG/DOSE SOL INAL CT FR AL/VAL DOS x 120 DOSES</t>
  </si>
  <si>
    <t xml:space="preserve"> BRONCHO VAXOM</t>
  </si>
  <si>
    <t xml:space="preserve"> 3,5 MG INFANTIL - CÁPS CART C/ 10</t>
  </si>
  <si>
    <t>Lisados Bacterianos</t>
  </si>
  <si>
    <t>Sólido</t>
  </si>
  <si>
    <t>cápsula</t>
  </si>
  <si>
    <t>99999-99-9</t>
  </si>
  <si>
    <t>J07X0 - OUT PROD SEMELH VACINAS</t>
  </si>
  <si>
    <t xml:space="preserve"> 7,0 MG ADULTO - CÁPS CART C/ 10</t>
  </si>
  <si>
    <t xml:space="preserve"> 7 MG PÓ LIOF CAP GEL DURA CT BL AL PLAS INC x 30</t>
  </si>
  <si>
    <t xml:space="preserve"> 3,5 MG PÓ GRAN CT 30 SACHETS</t>
  </si>
  <si>
    <t>grânulo</t>
  </si>
  <si>
    <t xml:space="preserve"> MESACOL</t>
  </si>
  <si>
    <t>400 MG COM REV CT BL AL x 30</t>
  </si>
  <si>
    <t>Mesalazina</t>
  </si>
  <si>
    <t>compr</t>
  </si>
  <si>
    <t>89-57-6</t>
  </si>
  <si>
    <t>A07E0 - AG.ANTI-INFLAMINTESTIN</t>
  </si>
  <si>
    <t>Sim</t>
  </si>
  <si>
    <t>800 MG COM REV CT BL AL x 10</t>
  </si>
  <si>
    <t>800 MG COM REV CT BL AL x 30</t>
  </si>
  <si>
    <t>250 MG SUP RET CT BERÇO x 10</t>
  </si>
  <si>
    <t>supos</t>
  </si>
  <si>
    <t>500 MG SUP RET CT BERÇO x 10</t>
  </si>
  <si>
    <t xml:space="preserve"> MESACOL MMX</t>
  </si>
  <si>
    <t>1200 MG COM REV CT BL AL PLAS x 10</t>
  </si>
  <si>
    <t>1200 MG COM REV CT BL AL PLAS x 30</t>
  </si>
  <si>
    <t xml:space="preserve"> MICOSTATIN</t>
  </si>
  <si>
    <t>25.000 UI/G CREM VAG CT BG AL x 60 G + 14 APLIC</t>
  </si>
  <si>
    <t>Nistatina</t>
  </si>
  <si>
    <t>creme</t>
  </si>
  <si>
    <t>G01B0 - ANTIFUNGICOS GINECOLOGICOS</t>
  </si>
  <si>
    <t xml:space="preserve"> NORIPURUM</t>
  </si>
  <si>
    <t xml:space="preserve"> INJ CX C/ 5 AMP 5 ML   </t>
  </si>
  <si>
    <t>Sacarato de Hidróxico Férrico</t>
  </si>
  <si>
    <t>ampola</t>
  </si>
  <si>
    <t>75050-77-0</t>
  </si>
  <si>
    <t>B03AQ - FERRO PURO</t>
  </si>
  <si>
    <t xml:space="preserve"> OMNARIS</t>
  </si>
  <si>
    <t xml:space="preserve"> 50 MCG/DOSE SUS NAS FR SPR 120</t>
  </si>
  <si>
    <t>R01A1 - CORTICOES.NAS.S/ANTI-INF</t>
  </si>
  <si>
    <t xml:space="preserve"> PANTOZOL 20 MG</t>
  </si>
  <si>
    <t xml:space="preserve"> CPR CX C/ 7                    </t>
  </si>
  <si>
    <t>Pantoprazol Sódico Sesquihidratado</t>
  </si>
  <si>
    <t>102625-70-7</t>
  </si>
  <si>
    <t>A02B2 - INIBIDORES DA BOMBA ACIDA</t>
  </si>
  <si>
    <t xml:space="preserve"> CPR CX C/ 14                 </t>
  </si>
  <si>
    <t xml:space="preserve"> CPR CX C/ 28               </t>
  </si>
  <si>
    <t xml:space="preserve"> CPR CX C/ 42 - 6 semanas</t>
  </si>
  <si>
    <t xml:space="preserve"> CPR CX C/ 56 - 8 semanas</t>
  </si>
  <si>
    <t xml:space="preserve"> PANTOZOL 40 MG</t>
  </si>
  <si>
    <t xml:space="preserve"> CPR CX C/ 7</t>
  </si>
  <si>
    <t xml:space="preserve"> CPR CX C/ 14</t>
  </si>
  <si>
    <t xml:space="preserve"> CPR CX C/ 28</t>
  </si>
  <si>
    <t xml:space="preserve"> INJ EV CX C/ 1 FR.AMP  </t>
  </si>
  <si>
    <t>Injeções</t>
  </si>
  <si>
    <t xml:space="preserve"> GRAN CX C/ 28 ENV</t>
  </si>
  <si>
    <t>102625-70-8</t>
  </si>
  <si>
    <t xml:space="preserve"> VENALOT H</t>
  </si>
  <si>
    <t xml:space="preserve"> CREME FR C/ 40 ML </t>
  </si>
  <si>
    <t>Cumarina + Heparina Sódica</t>
  </si>
  <si>
    <t>II</t>
  </si>
  <si>
    <t>91-64-5,9041-08-1-h</t>
  </si>
  <si>
    <t>C05B0 - A/VARICOSOS TOP</t>
  </si>
  <si>
    <t xml:space="preserve"> CREME FR C/ 120 ML</t>
  </si>
  <si>
    <t xml:space="preserve"> TACHOSIL</t>
  </si>
  <si>
    <t xml:space="preserve"> 5,5 MG/CM2 + 2,0UI/CM2  - ESPONJA CT 1 BL PLAS PAPEL + SACHE AL (9,5 CM x 4,8CM)</t>
  </si>
  <si>
    <t>Fibrogenio; Trombina</t>
  </si>
  <si>
    <t>Restrito a Hospitais</t>
  </si>
  <si>
    <t>esponja</t>
  </si>
  <si>
    <t>9001-32-5,9002-04-4</t>
  </si>
  <si>
    <t>B02F0 - PREPARAÇÕES P/ SUTURA CUTANEA</t>
  </si>
  <si>
    <t xml:space="preserve"> AD-TIL</t>
  </si>
  <si>
    <t xml:space="preserve"> 50000+10000 UI/ML SOL OR CT FR PLAS AMB GOT x 10 ML</t>
  </si>
  <si>
    <t>Acetato de Retinol: Colecalcifetrol</t>
  </si>
  <si>
    <t>gotas</t>
  </si>
  <si>
    <t>67-97-0,127-47-9</t>
  </si>
  <si>
    <t>A11C3 - ASSOCIAÇÕES VIT A/D</t>
  </si>
  <si>
    <t xml:space="preserve"> 50000+10000 UI/ML SOL OR CT FR PLAS AMB GOT x 20 ML</t>
  </si>
  <si>
    <t xml:space="preserve"> ADCETRIS</t>
  </si>
  <si>
    <t xml:space="preserve"> 50 MG PÓ LIOF INJ CX 1 FA VD TRANS</t>
  </si>
  <si>
    <t>Brentuximabe Vedotina</t>
  </si>
  <si>
    <t>L01XC12 - ANTICORPOS MONOCLONAIS</t>
  </si>
  <si>
    <t xml:space="preserve"> ALBOCRESIL</t>
  </si>
  <si>
    <t xml:space="preserve"> GEL BG 50 G + APL</t>
  </si>
  <si>
    <t>Policresuleno</t>
  </si>
  <si>
    <t>VL - Venda Livre</t>
  </si>
  <si>
    <t>gel</t>
  </si>
  <si>
    <t>101418-00-2</t>
  </si>
  <si>
    <t>G01D0 - ANTISSEPTICOS GINECOLOGICOS</t>
  </si>
  <si>
    <t xml:space="preserve"> OVL CT 2 STR X 3</t>
  </si>
  <si>
    <t>óvulo</t>
  </si>
  <si>
    <t xml:space="preserve"> SOL FR C/ 12 ML</t>
  </si>
  <si>
    <t xml:space="preserve"> ALEKTOS</t>
  </si>
  <si>
    <t xml:space="preserve"> 20 MG COM CT BL AL/AL x 10</t>
  </si>
  <si>
    <t>Bilastina</t>
  </si>
  <si>
    <t>202189-78-4</t>
  </si>
  <si>
    <t/>
  </si>
  <si>
    <t xml:space="preserve"> 20 MG COM CT BL AL/AL x 15</t>
  </si>
  <si>
    <t>R06A0 - A/HISTAMINICOS SIST</t>
  </si>
  <si>
    <t xml:space="preserve"> 20 MG COM CT BL AL/AL x 30</t>
  </si>
  <si>
    <t xml:space="preserve"> DAXAS</t>
  </si>
  <si>
    <t xml:space="preserve"> 500 MCG COM REV CT BL PVC/PVDC/AL x 30</t>
  </si>
  <si>
    <t>Roflumilaste</t>
  </si>
  <si>
    <t>162401-32-3</t>
  </si>
  <si>
    <t>R03H2 - PED4 INIB ASMA/COPD SIST</t>
  </si>
  <si>
    <t xml:space="preserve"> DERMODEX</t>
  </si>
  <si>
    <t>100.000 UI/G + 200 MG/G POM DERM CT BG AL x 30 G</t>
  </si>
  <si>
    <t>Nistatina; Óxido de Zinco</t>
  </si>
  <si>
    <t>pomada</t>
  </si>
  <si>
    <t>D01A1 - ANTIFUNGICOS DERMATOLOGICOS</t>
  </si>
  <si>
    <t>100.000 UI/G + 200 MG/G POM DERM CT BG AL x 60 G</t>
  </si>
  <si>
    <t xml:space="preserve"> DRAMIN</t>
  </si>
  <si>
    <t xml:space="preserve"> 100 MG COM CT BL AL PLAS INC x 20 </t>
  </si>
  <si>
    <t>Dimenidrinato</t>
  </si>
  <si>
    <t>523-87-5</t>
  </si>
  <si>
    <t>A04A9 - OUT.ANTIEMET./ANTINAUS</t>
  </si>
  <si>
    <r>
      <t xml:space="preserve"> COM CX C/ 40 ENV X 10   </t>
    </r>
    <r>
      <rPr>
        <b/>
        <sz val="10"/>
        <color indexed="12"/>
        <rFont val="Arial"/>
        <family val="2"/>
      </rPr>
      <t>EMB FRAC</t>
    </r>
  </si>
  <si>
    <t xml:space="preserve">     FRAÇÃO DE VENDA</t>
  </si>
  <si>
    <t xml:space="preserve"> SOLUÇÃO ORAL 120 ML</t>
  </si>
  <si>
    <t xml:space="preserve"> DRAMINCAPSGEL</t>
  </si>
  <si>
    <t xml:space="preserve"> CAPSGEL 25 MG CAP GEL MOLE CT BL AL PLAS INC x 10</t>
  </si>
  <si>
    <t xml:space="preserve"> CAPSGEL 25 MG CAP GEL MOLE CT BL AL PLAS INC x 4</t>
  </si>
  <si>
    <t xml:space="preserve"> CAPSGEL 50 MG CAP GEL MOLE CT BL AL PLAS INC x 4</t>
  </si>
  <si>
    <t xml:space="preserve"> CAPSGEL 50 MG CAP GEL MOLE CT BL AL PLAS INC x 10</t>
  </si>
  <si>
    <t xml:space="preserve"> CAPSGEL 50 MG CAP GEL MOLE CT BL AL PLAS INC x 100</t>
  </si>
  <si>
    <t>523-87-6</t>
  </si>
  <si>
    <t xml:space="preserve"> DRAMIN B6</t>
  </si>
  <si>
    <r>
      <t xml:space="preserve"> INJ CX C/100 AMP X 1 ML  </t>
    </r>
    <r>
      <rPr>
        <b/>
        <sz val="10"/>
        <color indexed="12"/>
        <rFont val="Arial"/>
        <family val="2"/>
      </rPr>
      <t>EMB FRAC</t>
    </r>
  </si>
  <si>
    <t>Dimenidrinato; Cloridrato de Piridoxina</t>
  </si>
  <si>
    <t>523-87-5,58-56-0</t>
  </si>
  <si>
    <t xml:space="preserve"> INJ CX C/  10 AMP X 1 ML  </t>
  </si>
  <si>
    <t xml:space="preserve"> 50 MG + 10 MG COM REV CT BL AL x 30</t>
  </si>
  <si>
    <t xml:space="preserve"> SOL ORAL PED FR C/ 20 ML</t>
  </si>
  <si>
    <t xml:space="preserve"> SOL ORAL PED FR C/ 30 ML</t>
  </si>
  <si>
    <t xml:space="preserve"> DRAMIN B6 DL</t>
  </si>
  <si>
    <r>
      <t xml:space="preserve"> INJ CX C/100 AMP X 10 ML  </t>
    </r>
    <r>
      <rPr>
        <b/>
        <sz val="10"/>
        <color indexed="12"/>
        <rFont val="Arial"/>
        <family val="2"/>
      </rPr>
      <t>EMB FRAC</t>
    </r>
  </si>
  <si>
    <t>Dimenidrinato; Cloridrato de Piridoxina; Frutose; Lactose</t>
  </si>
  <si>
    <t xml:space="preserve"> ENTYVIO</t>
  </si>
  <si>
    <t xml:space="preserve"> 300 MG PO LIOF INJ CT 1 FA VD TRANS</t>
  </si>
  <si>
    <t xml:space="preserve">Vedolizumabe </t>
  </si>
  <si>
    <t>fr.ampola</t>
  </si>
  <si>
    <t>L04X0 - OUTROS IMUNOSSUPRESSORES</t>
  </si>
  <si>
    <t xml:space="preserve"> FERINJECT</t>
  </si>
  <si>
    <t xml:space="preserve"> 50 MG/ML SOL INJ IV CX AMP VD INC X 10 ML</t>
  </si>
  <si>
    <t>Carboximaltose Férrica</t>
  </si>
  <si>
    <t>79173-09-4</t>
  </si>
  <si>
    <t>B03A1 - FERRO PURO</t>
  </si>
  <si>
    <t xml:space="preserve"> HIDRAFIX</t>
  </si>
  <si>
    <t xml:space="preserve"> FRAMBOESA SOL ORAL CONC CT 2 FLAC x 25 ML</t>
  </si>
  <si>
    <t>Citrato Potassio;Citrato Sódio;Cloreto Potassio; Cloreto Sódio; Glicose</t>
  </si>
  <si>
    <t>7447-40-7,7647-14-5,50-99-7,68-04-2</t>
  </si>
  <si>
    <t>02415,02421,04485,02182</t>
  </si>
  <si>
    <t>A07G0 - SUBST.OR.ELECTROLITICOS</t>
  </si>
  <si>
    <t xml:space="preserve"> LARANJA SOL ORAL CONC CT 2 FLAC x 25 ML</t>
  </si>
  <si>
    <t xml:space="preserve"> FRAMBOEZA SOL ORAL FRASCO 250 ML</t>
  </si>
  <si>
    <t xml:space="preserve"> LARANJA SOL ORAL FRASCO 250 ML</t>
  </si>
  <si>
    <t xml:space="preserve"> HIDRAFIX 90</t>
  </si>
  <si>
    <t xml:space="preserve"> SOL ORAL CONC CT 2 FLAC x 25 ML</t>
  </si>
  <si>
    <t>7647-14-5,50-99-7,68-04-2,866-84-2</t>
  </si>
  <si>
    <t>02421,04485,02182,02181</t>
  </si>
  <si>
    <t xml:space="preserve"> SOL ORAL FRASCO 250 ML</t>
  </si>
  <si>
    <t xml:space="preserve"> LUFTAL</t>
  </si>
  <si>
    <t xml:space="preserve"> GEL CAPS 125 MG CAP GEL MOLE CT BL AL PLAS TRANS x 10</t>
  </si>
  <si>
    <t>Simeticona</t>
  </si>
  <si>
    <t>A02A2 - ANTIFLATULENTOS PUROS/CARMINAT</t>
  </si>
  <si>
    <t xml:space="preserve"> MEPACT</t>
  </si>
  <si>
    <t xml:space="preserve"> 0,08 MG/ML PÓ LIOF SUS INJ CX 1 FA VD TRANS x 50 ML + FILTRO ESTÉRIL</t>
  </si>
  <si>
    <t>Mifamurtida</t>
  </si>
  <si>
    <t>L03A9 - OUTROS AGENTES IMUNOESTIMULANTES EXCETO INTERFERONAS</t>
  </si>
  <si>
    <t xml:space="preserve"> NEBACETIN</t>
  </si>
  <si>
    <t xml:space="preserve"> POM CT C/ BG 15 G</t>
  </si>
  <si>
    <t>Bacitracina Zínquica; Sulfato de Neomicina</t>
  </si>
  <si>
    <t>Pomadas</t>
  </si>
  <si>
    <t>D06A0 - ANTIBACTERIANOS TÓPICOS</t>
  </si>
  <si>
    <t xml:space="preserve"> POM CT C/ BG 50 G</t>
  </si>
  <si>
    <t xml:space="preserve"> NENÊ DENT</t>
  </si>
  <si>
    <t xml:space="preserve"> GEL BISNAGA  10 G</t>
  </si>
  <si>
    <t>Lidocaina; Polidocanol</t>
  </si>
  <si>
    <t>3055-99-0,137-58-6</t>
  </si>
  <si>
    <t>A01A0 - ESTOMATOLOGICOS</t>
  </si>
  <si>
    <t xml:space="preserve"> SOLUÇÃO VIDRO  10 G</t>
  </si>
  <si>
    <t xml:space="preserve"> NESINA</t>
  </si>
  <si>
    <t>Benzoato de Alogliptina</t>
  </si>
  <si>
    <t>A10N1 - ANTIDIABÉTICOS INIBIDORES DPP-IV  PUROS</t>
  </si>
  <si>
    <t xml:space="preserve"> NESINA MET</t>
  </si>
  <si>
    <t>Benzoato de Alogliptina; Cloridrato de Metformina</t>
  </si>
  <si>
    <t>A10N3 - ASSOCIAÇÕES DE INIBIDORES DPP-IV COM BIGUANIDAS</t>
  </si>
  <si>
    <t xml:space="preserve"> INJ CX C/ 5 AMP 2 ML + 5 AGULHAS LONGAS  </t>
  </si>
  <si>
    <t>Ferripolimaltose</t>
  </si>
  <si>
    <t>B03AA - FERRO PURO</t>
  </si>
  <si>
    <t xml:space="preserve"> 100 MG COM MAST x 10</t>
  </si>
  <si>
    <t xml:space="preserve"> 100 MG COM MAST x 30</t>
  </si>
  <si>
    <t xml:space="preserve"> XAROPE FR 120 ML</t>
  </si>
  <si>
    <t xml:space="preserve"> SOL ORAL FR C/ 30 ML</t>
  </si>
  <si>
    <t xml:space="preserve"> NORIPURUM FÓLICO</t>
  </si>
  <si>
    <t xml:space="preserve"> 100 MG + 0,35 MG COM MAST x 30</t>
  </si>
  <si>
    <t>Ferripolimaltose; Ácido Fólico</t>
  </si>
  <si>
    <t>59-30-3,79173-09-4</t>
  </si>
  <si>
    <t>B03A2 - ASSOCIAÇÕES DE FERRO</t>
  </si>
  <si>
    <t xml:space="preserve"> 100 MG + 0,35 MG COM MAST x 10</t>
  </si>
  <si>
    <t xml:space="preserve"> PROCTYL</t>
  </si>
  <si>
    <t xml:space="preserve"> POMADA CART C/ 10 BG X 3 G + 10 APLICADORES</t>
  </si>
  <si>
    <t>Cloridrato de Cinchocaina; Policresuleno</t>
  </si>
  <si>
    <t>61-12-1,101418-00-2</t>
  </si>
  <si>
    <t>C05A2 - ANTHIHEMORR SEM CORTICOIDES</t>
  </si>
  <si>
    <t xml:space="preserve"> POMADA BG C/ 30 GR</t>
  </si>
  <si>
    <t xml:space="preserve"> 100 MG + 27 MG SUP RET CT STR x 15</t>
  </si>
  <si>
    <t>supositório</t>
  </si>
  <si>
    <t xml:space="preserve"> REPARIL</t>
  </si>
  <si>
    <t xml:space="preserve"> GEL BG C/  30 G</t>
  </si>
  <si>
    <t>Escina; Salicitado de Dietilamonio</t>
  </si>
  <si>
    <t>6805-41-0,4419-92-5</t>
  </si>
  <si>
    <t>C05B0 - ANTI VARICOSOS TOP</t>
  </si>
  <si>
    <t xml:space="preserve"> GEL BG C/ 100 G</t>
  </si>
  <si>
    <t>g</t>
  </si>
  <si>
    <t xml:space="preserve"> RIOPAN</t>
  </si>
  <si>
    <t xml:space="preserve"> SUS FR C/ 240 ML</t>
  </si>
  <si>
    <t>Dimeticona; Magaldrato</t>
  </si>
  <si>
    <t>74978-16-8</t>
  </si>
  <si>
    <t>A02A4 - ANTIAC C;ANTIFLAT/CAMIN</t>
  </si>
  <si>
    <t xml:space="preserve"> RIOPAN PLUS</t>
  </si>
  <si>
    <t xml:space="preserve"> COM CX C/ 20</t>
  </si>
  <si>
    <t>74978-16-8,9006-65-9</t>
  </si>
  <si>
    <t xml:space="preserve"> GEL FR C/ 240 ML</t>
  </si>
  <si>
    <t xml:space="preserve"> SIILIF</t>
  </si>
  <si>
    <t xml:space="preserve"> 50 MG COM REV CT BL AL PLAS INC x 30</t>
  </si>
  <si>
    <t>Brometo de Pinavério</t>
  </si>
  <si>
    <t>53251-94-8</t>
  </si>
  <si>
    <t>A03A0 - ANTIESPAM+ANTICOL PUROS</t>
  </si>
  <si>
    <t xml:space="preserve"> 100 MG COM REV CT BL AL PLAS INC x 10</t>
  </si>
  <si>
    <t xml:space="preserve"> 100 MG COM REV CT BL AL PLAS INC x 30</t>
  </si>
  <si>
    <t xml:space="preserve"> 100 MG COM REV CT BL AL PLAS INC x 60</t>
  </si>
  <si>
    <t xml:space="preserve"> TECTA 40 MG</t>
  </si>
  <si>
    <t>Pantoprazol Magnésico di-hidratado</t>
  </si>
  <si>
    <t xml:space="preserve"> VENALOT</t>
  </si>
  <si>
    <t xml:space="preserve"> 15 MG + 90 MG CPR REV CT BL AL PLAS INC x 10</t>
  </si>
  <si>
    <t>Cumarina</t>
  </si>
  <si>
    <t>91-64-5,7085-55-4</t>
  </si>
  <si>
    <t>C05C0 - VASOPROTETORES SIST</t>
  </si>
  <si>
    <t xml:space="preserve"> 15 MG + 90 MG CPR REV CT BL AL PLAS INC x 30</t>
  </si>
  <si>
    <t xml:space="preserve"> 15 MG + 90 MG CPR REV CT BL AL PLAS INC x 60</t>
  </si>
  <si>
    <t xml:space="preserve"> XANTINON </t>
  </si>
  <si>
    <t>100 MG + 20 MG COM REV CT BL AL PLAS INC x 30</t>
  </si>
  <si>
    <t>Cloreto Colina/ Metionina</t>
  </si>
  <si>
    <t>63-68-3</t>
  </si>
  <si>
    <t>A05B0 - HEPATOPROT/LIPOTROPICOS</t>
  </si>
  <si>
    <t>100 MG + 20 MG COM REV CT BL AL PLAS INC x 100 - EMB MULT</t>
  </si>
  <si>
    <t>drágea</t>
  </si>
  <si>
    <t xml:space="preserve"> XANTINON COMPLEX</t>
  </si>
  <si>
    <t xml:space="preserve"> FR C/ 100 ML</t>
  </si>
  <si>
    <t>Cloreto Colina/ Metionina DL</t>
  </si>
  <si>
    <t>Líquidos</t>
  </si>
  <si>
    <t>65-82-7,77-91-8,107-43-7</t>
  </si>
  <si>
    <t>00074,02580,01200</t>
  </si>
  <si>
    <t xml:space="preserve"> CX C/ 12 FLA X 10 ML</t>
  </si>
  <si>
    <t xml:space="preserve"> CART C/ 60 FLA x 10 ML - EMB MÚLT</t>
  </si>
  <si>
    <t>Not. Simplificada</t>
  </si>
  <si>
    <t>CLINARIS</t>
  </si>
  <si>
    <t xml:space="preserve"> SOLUÇÃO NASAL FRASCO 100 ML</t>
  </si>
  <si>
    <t xml:space="preserve"> Cloreto de Sódio</t>
  </si>
  <si>
    <t>LIBERADO C/ PF e PMC</t>
  </si>
  <si>
    <t>Líquido</t>
  </si>
  <si>
    <t>R01A9 - OUT.PREP.TOPICAS NASAIS</t>
  </si>
  <si>
    <t>Resolução nº 3/2010</t>
  </si>
  <si>
    <t>MUCOLITIC</t>
  </si>
  <si>
    <t xml:space="preserve"> XPE ADULTO 100 ML</t>
  </si>
  <si>
    <t>Carbocisteina</t>
  </si>
  <si>
    <t>R05C0 - EXPECTORANTES</t>
  </si>
  <si>
    <t>Resolução nº 2/2003</t>
  </si>
  <si>
    <t xml:space="preserve"> XPE PEDIATRICO 100 ML</t>
  </si>
  <si>
    <t xml:space="preserve"> PED GTS 20 ML</t>
  </si>
  <si>
    <t xml:space="preserve"> 250 MG CART 15 ENV X 4 G      </t>
  </si>
  <si>
    <t>NEBA-SEPT</t>
  </si>
  <si>
    <t xml:space="preserve"> 10 MG/ML SOL TOP  FR PLAS  x 30 ML</t>
  </si>
  <si>
    <t>Digluconato de Clorexidina</t>
  </si>
  <si>
    <t>solução</t>
  </si>
  <si>
    <t>240 - ANTI-SÉPTICOS E DESINFETANTES</t>
  </si>
  <si>
    <t xml:space="preserve"> 10 MG/ML SOL TOP  CT FR SPRAY  x 30 ML</t>
  </si>
  <si>
    <t>NEOSALDINA</t>
  </si>
  <si>
    <t xml:space="preserve"> 30 MG + 300 MG + 30 MG DRG DISPLAY BL AL PLAS INC x 20</t>
  </si>
  <si>
    <t>Mucato de Isometepteno + Dipirona Sódica + Cafeina Anidra</t>
  </si>
  <si>
    <t>N02B0 - ANALG NAO NARCOT/A/PIRET</t>
  </si>
  <si>
    <t>Comunicado nº 11/2006</t>
  </si>
  <si>
    <t xml:space="preserve"> 30 MG + 300 MG + 30 MG DRG DISPLAY BL AL PLAS INC x 30</t>
  </si>
  <si>
    <t>Comunicado nº 10/2014</t>
  </si>
  <si>
    <t xml:space="preserve"> DRG DISPLAY 100 BL AL PL INC x 01</t>
  </si>
  <si>
    <t xml:space="preserve"> DRG DISPLAY 50 BL AL PL INC x 04</t>
  </si>
  <si>
    <t xml:space="preserve"> CT FR 15 ML SOL ORAL</t>
  </si>
  <si>
    <t xml:space="preserve"> 30 MG + 300 MG + 30 MG LT BL AL PLAS INC x 40</t>
  </si>
  <si>
    <t xml:space="preserve"> 30 MG + 300 MG + 30 MG DRG CT BL AL PLAS INC x 240</t>
  </si>
  <si>
    <t>AGIOLAX</t>
  </si>
  <si>
    <t xml:space="preserve"> TUBO 100 G</t>
  </si>
  <si>
    <t>Plantago Ovata + Cassia Angustifolia</t>
  </si>
  <si>
    <t>Fitoterápico</t>
  </si>
  <si>
    <t>A06A3 - LAXANT EXPANS VOL FECAL</t>
  </si>
  <si>
    <t>Resolução nº 5/2003</t>
  </si>
  <si>
    <t xml:space="preserve"> TUBO 250 G</t>
  </si>
  <si>
    <t>EPAREMA</t>
  </si>
  <si>
    <t xml:space="preserve"> DRG CX C/ 20</t>
  </si>
  <si>
    <t xml:space="preserve"> Boldo + Cascara Sagrada + Ruibarbo</t>
  </si>
  <si>
    <t>A05A1 COLERETICOS+COLECINETICOS</t>
  </si>
  <si>
    <t xml:space="preserve"> DRG DISPLAY 30 BL AL PL INC x 4</t>
  </si>
  <si>
    <t xml:space="preserve"> SOLUÇÃO FR C/ 200 ML tradic Hortelã</t>
  </si>
  <si>
    <t xml:space="preserve"> CX C/ 12 FLA X 10 ML tradic Hortelã</t>
  </si>
  <si>
    <t xml:space="preserve"> CX C/ 60 FLA X 10 ML tradic Hortelã</t>
  </si>
  <si>
    <t xml:space="preserve"> LARANJA - CX C/ 12 FLA x 10 ML</t>
  </si>
  <si>
    <t xml:space="preserve"> LARANJA - CX C/ 36 FLA x 10 ML</t>
  </si>
  <si>
    <t xml:space="preserve"> GUARANÁ - CX C/ 12 FLA x 10 ML</t>
  </si>
  <si>
    <t xml:space="preserve"> GUARANÁ - CX C/ 36 FLA x 10 ML</t>
  </si>
  <si>
    <t>HEVELAIR</t>
  </si>
  <si>
    <t xml:space="preserve"> 7 MG/ML CT FR VD AMB x 100 ML + CP MED</t>
  </si>
  <si>
    <t xml:space="preserve"> Hedera Helix</t>
  </si>
  <si>
    <t>R05C0 EXPECTORANTES</t>
  </si>
  <si>
    <t>KALOBA</t>
  </si>
  <si>
    <t xml:space="preserve"> SOL ORAL FR 20 ML</t>
  </si>
  <si>
    <t>Pelargonium Siloides Extr. Eps 7630</t>
  </si>
  <si>
    <t xml:space="preserve"> SOL ORAL FR 50 ML</t>
  </si>
  <si>
    <t>LEGALON</t>
  </si>
  <si>
    <t xml:space="preserve"> 90 MG 30 DRÁGEAS</t>
  </si>
  <si>
    <t>Silimarina</t>
  </si>
  <si>
    <t xml:space="preserve"> 180 MG  20 CÁPSULAS</t>
  </si>
  <si>
    <t xml:space="preserve"> SUSPENSÃO 100 ML (64 mg/5 ml)</t>
  </si>
  <si>
    <t>PLANTABEN</t>
  </si>
  <si>
    <t xml:space="preserve"> CART C/ 10 ENV X 5 G      </t>
  </si>
  <si>
    <t xml:space="preserve">Plantago Ovata </t>
  </si>
  <si>
    <t xml:space="preserve"> CART C/ 30 ENV X 5 G     </t>
  </si>
  <si>
    <t>TEBONIN</t>
  </si>
  <si>
    <t xml:space="preserve"> 40 MG CPR  30</t>
  </si>
  <si>
    <t xml:space="preserve"> Ginkgo Biloba</t>
  </si>
  <si>
    <t>C04A1 VASOTER CER/PER EXC ANT C</t>
  </si>
  <si>
    <t xml:space="preserve"> 80 MG CPR  30</t>
  </si>
  <si>
    <t xml:space="preserve"> 120 MG CPR  30</t>
  </si>
  <si>
    <t>PROCTODERM</t>
  </si>
  <si>
    <t xml:space="preserve"> FRASCO 100 ML</t>
  </si>
  <si>
    <t>Sabonete antisséptico</t>
  </si>
  <si>
    <t>LIBERADO SOMENTE C/ PF</t>
  </si>
  <si>
    <t>Antisséptico</t>
  </si>
  <si>
    <t>D08A ANTISSÉPTICOS E DESINFETANTES</t>
  </si>
  <si>
    <t>Resol RDC 27/10</t>
  </si>
  <si>
    <t>DEVERA</t>
  </si>
  <si>
    <t xml:space="preserve"> Suplemento de Vitamina D</t>
  </si>
  <si>
    <t>Alimento</t>
  </si>
  <si>
    <t>A11C2 Vitamina D Pura</t>
  </si>
  <si>
    <t>TOTAL</t>
  </si>
  <si>
    <t>ICMS 17% (ZF)</t>
  </si>
  <si>
    <t>ICMS 17,5% (ZF)</t>
  </si>
  <si>
    <t xml:space="preserve"> CREME FR C/ 240 ML</t>
  </si>
  <si>
    <t xml:space="preserve"> 6,25 MG COMP REV CT BL AL/AL x 30</t>
  </si>
  <si>
    <t xml:space="preserve"> 12,5 MG COMP REV CT BL AL/AL x 30 </t>
  </si>
  <si>
    <t xml:space="preserve"> 25 MG COMP REV CT BL AL/AL x 30</t>
  </si>
  <si>
    <t xml:space="preserve"> 12,5 MG + 1000 MG COM REV CT BL AL AL X 60 </t>
  </si>
  <si>
    <t xml:space="preserve"> 12,5 MG + 500 MG COM REV CT BL AL AL X 60 </t>
  </si>
  <si>
    <t xml:space="preserve"> 12,5 MG + 850 MG COM REV CT BL AL AL X 60</t>
  </si>
  <si>
    <t xml:space="preserve"> COM REV CT BL AL/AL x 28 </t>
  </si>
  <si>
    <t xml:space="preserve"> COM REV CT BL AL/AL x 30  </t>
  </si>
  <si>
    <t xml:space="preserve"> COM REV CT BL AL/AL x 60  </t>
  </si>
  <si>
    <t>LISTA DE PREÇOS - VÁLIDA A PARTIR DE 01.04.2017</t>
  </si>
  <si>
    <t xml:space="preserve"> 3,5 MG PÓ GRAN CT 10 SACHETS</t>
  </si>
  <si>
    <t xml:space="preserve"> RETIRAR DA LISTA - NÃO SÃO COMERCIALIZADOS</t>
  </si>
  <si>
    <t xml:space="preserve"> NESINA PIO</t>
  </si>
  <si>
    <t xml:space="preserve"> 25 MG + 15 MG COM REV CT BL AL AL X 30  </t>
  </si>
  <si>
    <t xml:space="preserve"> 25 MG + 30 MG COM REV CT BL AL AL X 30 </t>
  </si>
  <si>
    <t>FIBERNORM</t>
  </si>
  <si>
    <t xml:space="preserve"> LATA 225 G</t>
  </si>
  <si>
    <t xml:space="preserve"> Suplemento alimentício</t>
  </si>
  <si>
    <t xml:space="preserve"> CAIXA COM 10 MSACHES COM 10 G</t>
  </si>
  <si>
    <t>Pó</t>
  </si>
  <si>
    <t>A06A3 Laxant expans vol fecal</t>
  </si>
  <si>
    <t xml:space="preserve"> 10ML MEL</t>
  </si>
  <si>
    <t xml:space="preserve"> 20ML MEL</t>
  </si>
  <si>
    <t xml:space="preserve"> 10ML MARACUJÁ</t>
  </si>
  <si>
    <t xml:space="preserve"> 20ML MARACUJÁ</t>
  </si>
  <si>
    <r>
      <t xml:space="preserve"> PRODUTOS BENEFICIADOS </t>
    </r>
    <r>
      <rPr>
        <b/>
        <sz val="12"/>
        <color indexed="10"/>
        <rFont val="Calibri"/>
        <family val="2"/>
      </rPr>
      <t>COM</t>
    </r>
    <r>
      <rPr>
        <b/>
        <sz val="12"/>
        <color indexed="18"/>
        <rFont val="Calibri"/>
        <family val="2"/>
      </rPr>
      <t xml:space="preserve"> CRÉDITO PRESUMIDO DO PIS/COFINS - MONITORADOS - LISTA POSITIVA</t>
    </r>
  </si>
  <si>
    <r>
      <t xml:space="preserve"> PRODUTOS </t>
    </r>
    <r>
      <rPr>
        <b/>
        <sz val="12"/>
        <color indexed="10"/>
        <rFont val="Calibri"/>
        <family val="2"/>
      </rPr>
      <t>NÃO</t>
    </r>
    <r>
      <rPr>
        <b/>
        <sz val="12"/>
        <color indexed="18"/>
        <rFont val="Calibri"/>
        <family val="2"/>
      </rPr>
      <t xml:space="preserve"> BENEFICIADOS COM CRÉDITO PRESUMIDO DO PIS/COFINS - MONITORADOS - LISTA NEGATIVA</t>
    </r>
  </si>
  <si>
    <t xml:space="preserve"> PRODUTOS - LIBERADOS</t>
  </si>
  <si>
    <t xml:space="preserve"> PRODUTOS FITOTERÁPICOS - LIBERADOS</t>
  </si>
  <si>
    <t xml:space="preserve"> PRODUTO COSMÉTICO - LIBERADO</t>
  </si>
  <si>
    <t xml:space="preserve"> PRODUTO ALIMENTÍCIO  - LIBERADO</t>
  </si>
  <si>
    <t xml:space="preserve"> reduzido</t>
  </si>
  <si>
    <t>Benzoato de Alogliptina; Pioglitazona</t>
  </si>
  <si>
    <t xml:space="preserve"> mantido</t>
  </si>
  <si>
    <t>retirados das revistas</t>
  </si>
  <si>
    <t>CÓDIGO TAKEDA</t>
  </si>
  <si>
    <t>APRESENTAÇÃO</t>
  </si>
  <si>
    <t>CEST</t>
  </si>
  <si>
    <t>CST</t>
  </si>
  <si>
    <t>CAIXA DE EMBARQUE</t>
  </si>
  <si>
    <t>Resolução 13 - Vigente 01/06/14</t>
  </si>
  <si>
    <t>POSITIVA</t>
  </si>
  <si>
    <t>Outros</t>
  </si>
  <si>
    <t>13.004.00</t>
  </si>
  <si>
    <t>NÃO</t>
  </si>
  <si>
    <t>BRONCHO-VAXOM PED 3,5MG 1 BL X 10 CAP</t>
  </si>
  <si>
    <t>BRONCHO-VAXOM AD 7,0MG 1 BL X 10 CAP</t>
  </si>
  <si>
    <t>BRONCHO-VAXOM AD 7,0MG  3 BL X 10 CAPS</t>
  </si>
  <si>
    <t>BRONCHO-VAXOM 3,5MG 30 SACHET</t>
  </si>
  <si>
    <t xml:space="preserve">MESACOL 400MG 3 BL X 10 CPR  </t>
  </si>
  <si>
    <t>13.003.00</t>
  </si>
  <si>
    <t xml:space="preserve">MESACOL 800MG 3 BL X 10 CPR  </t>
  </si>
  <si>
    <t>13.001.00</t>
  </si>
  <si>
    <t xml:space="preserve">MESACOL 250MG 2 BL 5 SUP </t>
  </si>
  <si>
    <t>Supositórios</t>
  </si>
  <si>
    <t>MESACOL 500MG 2 BL 5 SUP</t>
  </si>
  <si>
    <t>MESACOL MMX 1200 MG 30 CPRS</t>
  </si>
  <si>
    <t>NORIPURUM ENDOV INJ 5 AMP X 5ML</t>
  </si>
  <si>
    <t>PANTOZOL 20MG CX 14 CPR</t>
  </si>
  <si>
    <t>PANTOZOL 20MG CX 28 CPR</t>
  </si>
  <si>
    <t>PANTOZOL 20MG 6 SEMANAS CX 42 CPR</t>
  </si>
  <si>
    <t>PANTOZOL 20MG 8 SEMANAS CX 56 CPR</t>
  </si>
  <si>
    <t>PANTOZOL 40MG CX 14 CPR</t>
  </si>
  <si>
    <t>PANTOZOL 40MG CX 28 CPR</t>
  </si>
  <si>
    <t>PANTOZOL 40 MG 6 SEMANAS CX 42 CPR</t>
  </si>
  <si>
    <t>PANTOZOL 40 MG 8 SEMANAS CX 56 CPR</t>
  </si>
  <si>
    <t>PANTOZOL 40MG INJ</t>
  </si>
  <si>
    <t>VENALOT H CREME 240ML</t>
  </si>
  <si>
    <t>TACHOSIL 5,5MG+2,0 UI 1BL (9,5CM)</t>
  </si>
  <si>
    <t>AD-TIL SOL ( GOTAS ) 10ML</t>
  </si>
  <si>
    <t>NEGATIVA</t>
  </si>
  <si>
    <t>13.004.01</t>
  </si>
  <si>
    <t xml:space="preserve">AD-TIL SOL(GOTAS) 20ML </t>
  </si>
  <si>
    <t>ADCETRIS 50 MG PÓ LIOF INJ CX 1 FA VD TRANS</t>
  </si>
  <si>
    <t>ALBOCRESIL GEL 50G</t>
  </si>
  <si>
    <t>13.001.01</t>
  </si>
  <si>
    <t>ALBOCRESIL OVULOS</t>
  </si>
  <si>
    <t>ALBOCRESIL SOL (GOTAS) 12ML</t>
  </si>
  <si>
    <t>ALEKTOS 20 MG 15 CPR</t>
  </si>
  <si>
    <t>ALEKTOS 20 MG 30 CPRS</t>
  </si>
  <si>
    <t>DRAMIN 100MG 20CPR</t>
  </si>
  <si>
    <t>DRAMIN 40 BL X 10 CPR</t>
  </si>
  <si>
    <t>DRAMIN SOLUCAO ORAL 120ML</t>
  </si>
  <si>
    <t>DRAMIN CAPSGEL 25MG 10 CÁPSULAS</t>
  </si>
  <si>
    <t>DRAMIN CAPSGEL 50MG 04 CÁPSULAS</t>
  </si>
  <si>
    <t>DRAMIN CAPSGEL 50MG 10 CÁPSULAS</t>
  </si>
  <si>
    <t>DRAMIN CAPSGEL 50MG 100 CÁPSULAS</t>
  </si>
  <si>
    <t xml:space="preserve">DRAMIN B6 CX 100X1 ML </t>
  </si>
  <si>
    <t xml:space="preserve">DRAMIN B6 INJ 10 AMP 1ML </t>
  </si>
  <si>
    <t>DRAMIN B6 30 CPR</t>
  </si>
  <si>
    <t>DRAMIN B6 PED GTS 20ML</t>
  </si>
  <si>
    <t>DRAMIN B6 PED GOTAS 30 ML</t>
  </si>
  <si>
    <t>DRAMIN B6 DL INJ 100 AMP 10ML PF</t>
  </si>
  <si>
    <t>ENTYVIO 300mg 1vial BRA</t>
  </si>
  <si>
    <t>FERINJECT INJET 1AMP X 10ML</t>
  </si>
  <si>
    <t>HIDRAFIX FRAMBOESA CX 2 FLC</t>
  </si>
  <si>
    <t xml:space="preserve">HIDRAFIX LARANJA CX 2 FLC </t>
  </si>
  <si>
    <t xml:space="preserve">HIDRAFIX SOL FRAMBOESA 250ML </t>
  </si>
  <si>
    <t xml:space="preserve">HIDRAFIX SOL LARANJA 250ML </t>
  </si>
  <si>
    <t xml:space="preserve">HIDRAFIX 90 2 FLC X 25ML </t>
  </si>
  <si>
    <t>HIDRAFIX 90 SOL 250ML</t>
  </si>
  <si>
    <t>NEBACETIN POMADA 15 GR</t>
  </si>
  <si>
    <t>NEBACETIN POMADA 50 GR</t>
  </si>
  <si>
    <t>NENE-DENT GEL BG 10 G</t>
  </si>
  <si>
    <t>NENE-DENT LIQUIDO 10 G</t>
  </si>
  <si>
    <t>NESINA 6,25MG 30 CPR</t>
  </si>
  <si>
    <t>NESINA 12,5MG 30 CPR</t>
  </si>
  <si>
    <t>NESINA 25MG 30 CPR</t>
  </si>
  <si>
    <t>NESINA MET 12,5+1000 60 CPRS REV</t>
  </si>
  <si>
    <t>NESINA MET 12,5+500 60 CPRS VER</t>
  </si>
  <si>
    <t>NESINA MET 12,5 + 850 60 CPRS VER</t>
  </si>
  <si>
    <t>NESINA PIO 25MG/15MG  30 CPRS</t>
  </si>
  <si>
    <t>NESINA PIO 25MG/30MG  30 CPRS</t>
  </si>
  <si>
    <t>NORIPURUM INTRAM INJ 5 AMP 2ML</t>
  </si>
  <si>
    <t>NORIPURUM 30 COMPRIMIDOS</t>
  </si>
  <si>
    <t>NORIPURUM XAROPE 120ML</t>
  </si>
  <si>
    <t>NORIPURUM GOTAS 30 ML</t>
  </si>
  <si>
    <t>NORIPURUM FOLICO 30 COMPRIMIDOS</t>
  </si>
  <si>
    <t>PROCTYL POM 3G X 10BG X 10 APL</t>
  </si>
  <si>
    <t>PROCTYL POM 30G</t>
  </si>
  <si>
    <t>PROCTYL 100MG SUPOS CX 15</t>
  </si>
  <si>
    <t>REPARIL GEL BG 30G</t>
  </si>
  <si>
    <t>REPARIL GEL BG 100G</t>
  </si>
  <si>
    <t>RIOPAN SUSP 240ML</t>
  </si>
  <si>
    <t xml:space="preserve">RIOPAN PLUS CX 20 CPR </t>
  </si>
  <si>
    <t xml:space="preserve">RIOPAN PLUS SUSP 240ML </t>
  </si>
  <si>
    <t>SIILIF 50MG  3 BL X 10 CPR</t>
  </si>
  <si>
    <t>13.003.01</t>
  </si>
  <si>
    <t>SIILIF 100MG  3 BL X 10 CPR</t>
  </si>
  <si>
    <t>SIILIF 100MG  6 BL X 10 CPR</t>
  </si>
  <si>
    <t xml:space="preserve">TECTA 40MG 30 CPRS </t>
  </si>
  <si>
    <t xml:space="preserve">TECTA 40MG 60 CPRS </t>
  </si>
  <si>
    <t>VENALOT 30 COMPRIMIDOS REVESTIDOS</t>
  </si>
  <si>
    <t>VENALOT 60 COMPRIMIDOS REVESTIDOS</t>
  </si>
  <si>
    <t>XANTINON 30 CPRS</t>
  </si>
  <si>
    <t>XANTINON CX 10 BL X 10 CPR</t>
  </si>
  <si>
    <t>XANTINON COMPLEX 100 ML</t>
  </si>
  <si>
    <t>XANTINON COMPLEX CX 12 FLC</t>
  </si>
  <si>
    <t>XANTINON COMPLEX 60 FLACS</t>
  </si>
  <si>
    <t>CLINARIS 100 ML</t>
  </si>
  <si>
    <t xml:space="preserve">MUCOLITIC PED GTS 20ML </t>
  </si>
  <si>
    <t>NEBA-SEPT 30ML</t>
  </si>
  <si>
    <t>NEBA-SEPT SPRAY 30ML</t>
  </si>
  <si>
    <t>NEOSALDINA 20 DRAGEAS</t>
  </si>
  <si>
    <t>NEOSALDINA 30 DRAGEAS</t>
  </si>
  <si>
    <t>NEOSALDINA 100 BL X 1 DRAGEA</t>
  </si>
  <si>
    <t>NEOSALDINA CX 200 DRÁGEAS</t>
  </si>
  <si>
    <t xml:space="preserve">NEOSALDINA GTS 15ML </t>
  </si>
  <si>
    <t>NEOSALDINA 240 DRAGEAS</t>
  </si>
  <si>
    <t>AGIOLAX GRAN 100G</t>
  </si>
  <si>
    <t>AGIOLAX GRAN 250G</t>
  </si>
  <si>
    <t>EPAREMA CX 20 DRGS</t>
  </si>
  <si>
    <t>EPAREMA CXA 120 DRGS</t>
  </si>
  <si>
    <t>EPAREMA SOLUÇÃO TRADICIONAL 200ML</t>
  </si>
  <si>
    <t>EPAREMA TRADICIONAL 12 FLACONETES</t>
  </si>
  <si>
    <t>EPAREMA TRADICIONAL 60 FLACONETES</t>
  </si>
  <si>
    <t>EPAREMA LARANJA 36 FLAC</t>
  </si>
  <si>
    <t>EPAREMA GUARANA 12 FLAC</t>
  </si>
  <si>
    <t>EPAREMA GUARANA 36 FLAC</t>
  </si>
  <si>
    <t>HEVELAIR 100 ML</t>
  </si>
  <si>
    <t xml:space="preserve">KALOBA GOTAS FRASCO 20ML </t>
  </si>
  <si>
    <t xml:space="preserve">KALOBA GOTAS FRASCO 50ML </t>
  </si>
  <si>
    <t>LEGALON 90MG 2 BL X 15 DRG</t>
  </si>
  <si>
    <t>LEGALON 180MG 2 BL X 10 CAP</t>
  </si>
  <si>
    <t>LEGALON SUSP 100ML (64mg/5ml)</t>
  </si>
  <si>
    <t>PLANTABEN GRAN 10 ENV X 5G</t>
  </si>
  <si>
    <t>PLANTABEN GRAN 30 ENV X 5G</t>
  </si>
  <si>
    <t>TEBONIN 40MG 3 BL X 10 CPR</t>
  </si>
  <si>
    <t>TEBONIN 80 MG 30 CPRS</t>
  </si>
  <si>
    <t>TEBONIN 120 MG 30 CPRS</t>
  </si>
  <si>
    <t>PROCTODERM 100 ML</t>
  </si>
  <si>
    <t>-</t>
  </si>
  <si>
    <t>FIBERNORM 225G</t>
  </si>
  <si>
    <t>AM (Manaus, Rio Preto da EVA, Presidente Figueiredo, Tabatinga), AP (Macapá e Santana)</t>
  </si>
  <si>
    <t>RO</t>
  </si>
  <si>
    <t>RJ</t>
  </si>
  <si>
    <t xml:space="preserve">AC (Cruzeiro do Sul, Brasiléia, Epitaciolândia), RR (Bonfim e Boa Vista) </t>
  </si>
  <si>
    <t>RO (Guajaramirim)</t>
  </si>
  <si>
    <t>BU</t>
  </si>
  <si>
    <t>PHARMA</t>
  </si>
  <si>
    <t>CHC</t>
  </si>
  <si>
    <t>Código Apresentação</t>
  </si>
  <si>
    <t>EAN</t>
  </si>
  <si>
    <t>Família de Produto</t>
  </si>
  <si>
    <t>Apresentação</t>
  </si>
  <si>
    <t>PANTOZOL  - PZ</t>
  </si>
  <si>
    <t>PANTOZOL EV - PZI.</t>
  </si>
  <si>
    <t>PANTOZOL 20MG CX 56 CPR</t>
  </si>
  <si>
    <t>PANTOZOL 40MG CX 56 CPR</t>
  </si>
  <si>
    <t>PANTOZOL EV + DILUENTE (KIT)</t>
  </si>
  <si>
    <t>AC, AL, DF, ES, GO, MT, MS, PA, RR, SC, PI</t>
  </si>
  <si>
    <t>AM, AP, BA, MA, MG, PB, PE, RS, RN, SE, SP, TO, PR, CE</t>
  </si>
  <si>
    <t>ACTOS</t>
  </si>
  <si>
    <t>MONITORADO</t>
  </si>
  <si>
    <t>REFERÊNCIA</t>
  </si>
  <si>
    <t>ACTOS CPR 15mg x 15</t>
  </si>
  <si>
    <t>ACTOS CPR 30mg x 15</t>
  </si>
  <si>
    <t>ACTOS CPR 45mg x 15</t>
  </si>
  <si>
    <t>FIBERNORM 10 SACHETS</t>
  </si>
  <si>
    <t>Isento de Registro</t>
  </si>
  <si>
    <t>ORIGEM</t>
  </si>
  <si>
    <t>REPASSE</t>
  </si>
  <si>
    <t>UF</t>
  </si>
  <si>
    <t>SC</t>
  </si>
  <si>
    <t>PR SC</t>
  </si>
  <si>
    <t>MG SP</t>
  </si>
  <si>
    <t>SP</t>
  </si>
  <si>
    <t>PR SP</t>
  </si>
  <si>
    <t>MG RS</t>
  </si>
  <si>
    <t>AC AL DF ES GO MS MT PA PI RR</t>
  </si>
  <si>
    <t xml:space="preserve">AM AP BA MA PB PE RN  RS SE TO CE </t>
  </si>
  <si>
    <t>AC AL AP DF ES GO MS MT PA PI RR</t>
  </si>
  <si>
    <t>AM MA PB PE RN  SE TO BA CE</t>
  </si>
  <si>
    <t>Percentual de Aumento</t>
  </si>
  <si>
    <t>POSITIVA / NEGATIVA</t>
  </si>
  <si>
    <t>LISTA DE PREÇOS 2017</t>
  </si>
  <si>
    <t>Preços em Reais</t>
  </si>
  <si>
    <t>Atualizada em 31/03/2017</t>
  </si>
  <si>
    <t>Vigência: a partir de 01/04/2017</t>
  </si>
  <si>
    <t xml:space="preserve">* Alteração CST </t>
  </si>
  <si>
    <t>* Aumento de preços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</si>
</sst>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0.00000"/>
    <numFmt numFmtId="168" formatCode="_(* #,##0.0000_);_(* \(#,##0.0000\);_(* &quot;-&quot;??_);_(@_)"/>
    <numFmt numFmtId="169" formatCode="_(&quot;R$ &quot;* #,##0.00_);_(&quot;R$ &quot;* \(#,##0.00\);_(&quot;R$ &quot;* &quot;-&quot;??_);_(@_)"/>
    <numFmt numFmtId="170" formatCode="_(* #,##0.000_);_(* \(#,##0.000\);_(* &quot;-&quot;??_);_(@_)"/>
    <numFmt numFmtId="171" formatCode="0.0%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12"/>
      <color indexed="10"/>
      <name val="Calibri"/>
      <family val="2"/>
    </font>
    <font>
      <b/>
      <sz val="12"/>
      <color indexed="18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70C0"/>
      <name val="Arial"/>
      <family val="2"/>
    </font>
    <font>
      <b/>
      <sz val="8"/>
      <color rgb="FFFF0000"/>
      <name val="Arial"/>
      <family val="2"/>
    </font>
    <font>
      <b/>
      <sz val="11"/>
      <color rgb="FF0070C0"/>
      <name val="Arial"/>
      <family val="2"/>
    </font>
    <font>
      <b/>
      <sz val="12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F3F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gradientFill degree="270">
        <stop position="0">
          <color rgb="FFC00000"/>
        </stop>
        <stop position="1">
          <color theme="5" tint="-0.49803155613879818"/>
        </stop>
      </gradientFill>
    </fill>
    <fill>
      <patternFill patternType="solid">
        <fgColor rgb="FFC00000"/>
        <bgColor indexed="64"/>
      </patternFill>
    </fill>
    <fill>
      <patternFill patternType="solid">
        <fgColor rgb="FFC00000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2">
    <xf numFmtId="0" fontId="0" fillId="0" borderId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9" fillId="0" borderId="0"/>
    <xf numFmtId="0" fontId="16" fillId="0" borderId="0"/>
    <xf numFmtId="9" fontId="1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2">
    <xf numFmtId="0" fontId="0" fillId="0" borderId="0" xfId="0"/>
    <xf numFmtId="0" fontId="16" fillId="0" borderId="0" xfId="9"/>
    <xf numFmtId="0" fontId="1" fillId="0" borderId="0" xfId="6" applyFont="1"/>
    <xf numFmtId="0" fontId="18" fillId="0" borderId="0" xfId="9" applyFont="1"/>
    <xf numFmtId="165" fontId="2" fillId="0" borderId="0" xfId="11" applyNumberFormat="1" applyFont="1" applyAlignment="1"/>
    <xf numFmtId="165" fontId="1" fillId="0" borderId="0" xfId="11" applyNumberFormat="1" applyFont="1" applyAlignment="1"/>
    <xf numFmtId="0" fontId="19" fillId="0" borderId="0" xfId="6" applyFont="1"/>
    <xf numFmtId="165" fontId="3" fillId="0" borderId="0" xfId="11" applyNumberFormat="1" applyFont="1" applyAlignment="1"/>
    <xf numFmtId="0" fontId="4" fillId="0" borderId="0" xfId="6" applyFont="1" applyFill="1" applyAlignment="1">
      <alignment horizontal="center"/>
    </xf>
    <xf numFmtId="0" fontId="5" fillId="0" borderId="0" xfId="6" applyFont="1" applyFill="1" applyAlignment="1">
      <alignment horizontal="center"/>
    </xf>
    <xf numFmtId="0" fontId="1" fillId="2" borderId="0" xfId="6" applyFont="1" applyFill="1"/>
    <xf numFmtId="0" fontId="1" fillId="0" borderId="0" xfId="6" applyFont="1" applyAlignment="1">
      <alignment horizontal="center"/>
    </xf>
    <xf numFmtId="0" fontId="20" fillId="0" borderId="0" xfId="6" applyFont="1"/>
    <xf numFmtId="164" fontId="3" fillId="0" borderId="0" xfId="11" applyFont="1"/>
    <xf numFmtId="0" fontId="6" fillId="0" borderId="0" xfId="6" applyFont="1"/>
    <xf numFmtId="0" fontId="21" fillId="0" borderId="0" xfId="9" quotePrefix="1" applyFont="1" applyAlignment="1">
      <alignment horizontal="left"/>
    </xf>
    <xf numFmtId="0" fontId="1" fillId="2" borderId="0" xfId="6" quotePrefix="1" applyFont="1" applyFill="1" applyAlignment="1">
      <alignment horizontal="center"/>
    </xf>
    <xf numFmtId="0" fontId="1" fillId="0" borderId="0" xfId="6" quotePrefix="1" applyFont="1" applyAlignment="1">
      <alignment horizontal="center"/>
    </xf>
    <xf numFmtId="0" fontId="1" fillId="3" borderId="0" xfId="6" applyFont="1" applyFill="1"/>
    <xf numFmtId="0" fontId="3" fillId="4" borderId="1" xfId="6" applyFont="1" applyFill="1" applyBorder="1" applyAlignment="1">
      <alignment horizontal="center" vertical="center" wrapText="1"/>
    </xf>
    <xf numFmtId="49" fontId="3" fillId="4" borderId="1" xfId="6" applyNumberFormat="1" applyFont="1" applyFill="1" applyBorder="1" applyAlignment="1" applyProtection="1">
      <alignment horizontal="center" vertical="center" wrapText="1"/>
    </xf>
    <xf numFmtId="0" fontId="3" fillId="4" borderId="1" xfId="6" applyFont="1" applyFill="1" applyBorder="1" applyAlignment="1" applyProtection="1">
      <alignment horizontal="center" vertical="center"/>
    </xf>
    <xf numFmtId="0" fontId="3" fillId="4" borderId="1" xfId="6" quotePrefix="1" applyFont="1" applyFill="1" applyBorder="1" applyAlignment="1">
      <alignment horizontal="center" vertical="center" wrapText="1"/>
    </xf>
    <xf numFmtId="0" fontId="3" fillId="5" borderId="1" xfId="6" applyFont="1" applyFill="1" applyBorder="1" applyAlignment="1" applyProtection="1">
      <alignment horizontal="center" vertical="center" wrapText="1"/>
    </xf>
    <xf numFmtId="17" fontId="3" fillId="5" borderId="1" xfId="6" applyNumberFormat="1" applyFont="1" applyFill="1" applyBorder="1" applyAlignment="1" applyProtection="1">
      <alignment horizontal="center" vertical="center" wrapText="1"/>
    </xf>
    <xf numFmtId="17" fontId="3" fillId="5" borderId="2" xfId="6" applyNumberFormat="1" applyFont="1" applyFill="1" applyBorder="1" applyAlignment="1" applyProtection="1">
      <alignment horizontal="center" vertical="center" wrapText="1"/>
    </xf>
    <xf numFmtId="164" fontId="3" fillId="6" borderId="1" xfId="11" applyFont="1" applyFill="1" applyBorder="1" applyAlignment="1">
      <alignment horizontal="center" vertical="center" wrapText="1"/>
    </xf>
    <xf numFmtId="164" fontId="3" fillId="6" borderId="3" xfId="11" applyFont="1" applyFill="1" applyBorder="1" applyAlignment="1">
      <alignment horizontal="center" vertical="center" wrapText="1"/>
    </xf>
    <xf numFmtId="164" fontId="3" fillId="7" borderId="4" xfId="11" applyFont="1" applyFill="1" applyBorder="1" applyAlignment="1">
      <alignment horizontal="center" vertical="center" wrapText="1"/>
    </xf>
    <xf numFmtId="164" fontId="3" fillId="7" borderId="5" xfId="11" applyFont="1" applyFill="1" applyBorder="1" applyAlignment="1">
      <alignment horizontal="center" vertical="center" wrapText="1"/>
    </xf>
    <xf numFmtId="0" fontId="1" fillId="2" borderId="6" xfId="6" applyFont="1" applyFill="1" applyBorder="1" applyAlignment="1">
      <alignment horizontal="center" wrapText="1"/>
    </xf>
    <xf numFmtId="49" fontId="1" fillId="2" borderId="6" xfId="6" applyNumberFormat="1" applyFont="1" applyFill="1" applyBorder="1" applyAlignment="1" applyProtection="1">
      <alignment horizontal="center" wrapText="1"/>
    </xf>
    <xf numFmtId="0" fontId="1" fillId="2" borderId="6" xfId="6" applyFont="1" applyFill="1" applyBorder="1" applyAlignment="1" applyProtection="1">
      <alignment horizontal="left" wrapText="1"/>
    </xf>
    <xf numFmtId="0" fontId="1" fillId="2" borderId="6" xfId="6" applyFont="1" applyFill="1" applyBorder="1" applyAlignment="1" applyProtection="1">
      <alignment horizontal="center" wrapText="1"/>
    </xf>
    <xf numFmtId="17" fontId="1" fillId="2" borderId="6" xfId="6" applyNumberFormat="1" applyFont="1" applyFill="1" applyBorder="1" applyAlignment="1" applyProtection="1">
      <alignment horizontal="center" wrapText="1"/>
    </xf>
    <xf numFmtId="164" fontId="1" fillId="2" borderId="6" xfId="11" applyFont="1" applyFill="1" applyBorder="1" applyAlignment="1">
      <alignment horizontal="center" wrapText="1"/>
    </xf>
    <xf numFmtId="164" fontId="1" fillId="2" borderId="7" xfId="11" applyFont="1" applyFill="1" applyBorder="1" applyAlignment="1">
      <alignment horizontal="center" wrapText="1"/>
    </xf>
    <xf numFmtId="164" fontId="1" fillId="2" borderId="8" xfId="11" applyFont="1" applyFill="1" applyBorder="1" applyAlignment="1">
      <alignment horizontal="center" wrapText="1"/>
    </xf>
    <xf numFmtId="0" fontId="1" fillId="2" borderId="9" xfId="6" applyFont="1" applyFill="1" applyBorder="1" applyAlignment="1">
      <alignment horizontal="center" wrapText="1"/>
    </xf>
    <xf numFmtId="49" fontId="1" fillId="2" borderId="9" xfId="6" applyNumberFormat="1" applyFont="1" applyFill="1" applyBorder="1" applyAlignment="1" applyProtection="1">
      <alignment horizontal="center" wrapText="1"/>
    </xf>
    <xf numFmtId="0" fontId="22" fillId="8" borderId="9" xfId="9" quotePrefix="1" applyFont="1" applyFill="1" applyBorder="1" applyAlignment="1">
      <alignment horizontal="left"/>
    </xf>
    <xf numFmtId="0" fontId="1" fillId="8" borderId="9" xfId="6" applyFont="1" applyFill="1" applyBorder="1" applyAlignment="1">
      <alignment horizontal="center" wrapText="1"/>
    </xf>
    <xf numFmtId="0" fontId="1" fillId="9" borderId="9" xfId="6" applyFont="1" applyFill="1" applyBorder="1" applyAlignment="1" applyProtection="1">
      <alignment horizontal="center" wrapText="1"/>
    </xf>
    <xf numFmtId="17" fontId="1" fillId="2" borderId="9" xfId="6" applyNumberFormat="1" applyFont="1" applyFill="1" applyBorder="1" applyAlignment="1" applyProtection="1">
      <alignment horizontal="center" wrapText="1"/>
    </xf>
    <xf numFmtId="164" fontId="1" fillId="2" borderId="9" xfId="11" applyFont="1" applyFill="1" applyBorder="1" applyAlignment="1">
      <alignment horizontal="center" wrapText="1"/>
    </xf>
    <xf numFmtId="164" fontId="1" fillId="2" borderId="10" xfId="11" applyFont="1" applyFill="1" applyBorder="1" applyAlignment="1">
      <alignment horizontal="center" wrapText="1"/>
    </xf>
    <xf numFmtId="164" fontId="1" fillId="2" borderId="11" xfId="11" applyFont="1" applyFill="1" applyBorder="1" applyAlignment="1">
      <alignment horizontal="center" wrapText="1"/>
    </xf>
    <xf numFmtId="0" fontId="1" fillId="2" borderId="9" xfId="6" applyFont="1" applyFill="1" applyBorder="1" applyAlignment="1" applyProtection="1">
      <alignment horizontal="left" wrapText="1"/>
    </xf>
    <xf numFmtId="1" fontId="18" fillId="9" borderId="9" xfId="9" applyNumberFormat="1" applyFont="1" applyFill="1" applyBorder="1" applyAlignment="1">
      <alignment horizontal="center"/>
    </xf>
    <xf numFmtId="1" fontId="16" fillId="0" borderId="9" xfId="9" applyNumberFormat="1" applyBorder="1" applyAlignment="1">
      <alignment horizontal="center"/>
    </xf>
    <xf numFmtId="0" fontId="16" fillId="0" borderId="9" xfId="9" applyBorder="1" applyAlignment="1">
      <alignment horizontal="center"/>
    </xf>
    <xf numFmtId="0" fontId="16" fillId="0" borderId="9" xfId="9" applyBorder="1"/>
    <xf numFmtId="0" fontId="9" fillId="0" borderId="9" xfId="9" quotePrefix="1" applyFont="1" applyBorder="1" applyAlignment="1">
      <alignment horizontal="left"/>
    </xf>
    <xf numFmtId="17" fontId="10" fillId="2" borderId="9" xfId="6" applyNumberFormat="1" applyFont="1" applyFill="1" applyBorder="1" applyAlignment="1" applyProtection="1">
      <alignment horizontal="center" wrapText="1"/>
    </xf>
    <xf numFmtId="164" fontId="1" fillId="2" borderId="12" xfId="11" applyFont="1" applyFill="1" applyBorder="1" applyAlignment="1">
      <alignment horizontal="center" wrapText="1"/>
    </xf>
    <xf numFmtId="164" fontId="1" fillId="2" borderId="13" xfId="11" applyFont="1" applyFill="1" applyBorder="1" applyAlignment="1">
      <alignment horizontal="center" wrapText="1"/>
    </xf>
    <xf numFmtId="1" fontId="18" fillId="9" borderId="14" xfId="9" applyNumberFormat="1" applyFont="1" applyFill="1" applyBorder="1" applyAlignment="1">
      <alignment horizontal="center"/>
    </xf>
    <xf numFmtId="1" fontId="16" fillId="0" borderId="14" xfId="9" applyNumberFormat="1" applyBorder="1" applyAlignment="1">
      <alignment horizontal="center"/>
    </xf>
    <xf numFmtId="0" fontId="16" fillId="0" borderId="14" xfId="9" applyBorder="1"/>
    <xf numFmtId="0" fontId="23" fillId="0" borderId="14" xfId="9" quotePrefix="1" applyFont="1" applyBorder="1" applyAlignment="1">
      <alignment horizontal="left"/>
    </xf>
    <xf numFmtId="0" fontId="16" fillId="0" borderId="14" xfId="9" applyBorder="1" applyAlignment="1">
      <alignment horizontal="center"/>
    </xf>
    <xf numFmtId="0" fontId="16" fillId="0" borderId="14" xfId="9" quotePrefix="1" applyBorder="1" applyAlignment="1">
      <alignment horizontal="center"/>
    </xf>
    <xf numFmtId="17" fontId="1" fillId="2" borderId="14" xfId="6" applyNumberFormat="1" applyFont="1" applyFill="1" applyBorder="1" applyAlignment="1" applyProtection="1">
      <alignment horizontal="center" wrapText="1"/>
    </xf>
    <xf numFmtId="17" fontId="23" fillId="2" borderId="14" xfId="6" applyNumberFormat="1" applyFont="1" applyFill="1" applyBorder="1" applyAlignment="1" applyProtection="1">
      <alignment horizontal="center" wrapText="1"/>
    </xf>
    <xf numFmtId="1" fontId="1" fillId="2" borderId="14" xfId="6" applyNumberFormat="1" applyFont="1" applyFill="1" applyBorder="1" applyAlignment="1" applyProtection="1">
      <alignment horizontal="center" wrapText="1"/>
    </xf>
    <xf numFmtId="164" fontId="24" fillId="2" borderId="14" xfId="1" applyFont="1" applyFill="1" applyBorder="1" applyAlignment="1">
      <alignment horizontal="center" wrapText="1"/>
    </xf>
    <xf numFmtId="0" fontId="18" fillId="0" borderId="0" xfId="9" applyFont="1" applyBorder="1"/>
    <xf numFmtId="1" fontId="18" fillId="9" borderId="15" xfId="9" applyNumberFormat="1" applyFont="1" applyFill="1" applyBorder="1" applyAlignment="1">
      <alignment horizontal="center"/>
    </xf>
    <xf numFmtId="1" fontId="16" fillId="0" borderId="15" xfId="9" applyNumberFormat="1" applyBorder="1" applyAlignment="1">
      <alignment horizontal="center"/>
    </xf>
    <xf numFmtId="0" fontId="16" fillId="0" borderId="15" xfId="9" applyBorder="1"/>
    <xf numFmtId="0" fontId="23" fillId="0" borderId="15" xfId="9" quotePrefix="1" applyFont="1" applyBorder="1" applyAlignment="1">
      <alignment horizontal="left"/>
    </xf>
    <xf numFmtId="0" fontId="16" fillId="0" borderId="15" xfId="9" applyBorder="1" applyAlignment="1">
      <alignment horizontal="center"/>
    </xf>
    <xf numFmtId="0" fontId="16" fillId="0" borderId="15" xfId="9" quotePrefix="1" applyBorder="1" applyAlignment="1">
      <alignment horizontal="center"/>
    </xf>
    <xf numFmtId="17" fontId="1" fillId="2" borderId="15" xfId="6" applyNumberFormat="1" applyFont="1" applyFill="1" applyBorder="1" applyAlignment="1" applyProtection="1">
      <alignment horizontal="center" wrapText="1"/>
    </xf>
    <xf numFmtId="17" fontId="23" fillId="2" borderId="15" xfId="6" applyNumberFormat="1" applyFont="1" applyFill="1" applyBorder="1" applyAlignment="1" applyProtection="1">
      <alignment horizontal="center" wrapText="1"/>
    </xf>
    <xf numFmtId="1" fontId="1" fillId="2" borderId="15" xfId="6" applyNumberFormat="1" applyFont="1" applyFill="1" applyBorder="1" applyAlignment="1" applyProtection="1">
      <alignment horizontal="center" wrapText="1"/>
    </xf>
    <xf numFmtId="164" fontId="24" fillId="2" borderId="15" xfId="1" applyFont="1" applyFill="1" applyBorder="1" applyAlignment="1">
      <alignment horizontal="center" wrapText="1"/>
    </xf>
    <xf numFmtId="164" fontId="24" fillId="2" borderId="15" xfId="11" applyFont="1" applyFill="1" applyBorder="1" applyAlignment="1">
      <alignment horizontal="center" wrapText="1"/>
    </xf>
    <xf numFmtId="0" fontId="9" fillId="0" borderId="15" xfId="9" quotePrefix="1" applyFont="1" applyBorder="1" applyAlignment="1">
      <alignment horizontal="left"/>
    </xf>
    <xf numFmtId="166" fontId="1" fillId="2" borderId="15" xfId="6" applyNumberFormat="1" applyFont="1" applyFill="1" applyBorder="1" applyAlignment="1" applyProtection="1">
      <alignment horizontal="center" wrapText="1"/>
    </xf>
    <xf numFmtId="167" fontId="1" fillId="2" borderId="15" xfId="6" applyNumberFormat="1" applyFont="1" applyFill="1" applyBorder="1" applyAlignment="1" applyProtection="1">
      <alignment horizontal="center" wrapText="1"/>
    </xf>
    <xf numFmtId="164" fontId="25" fillId="10" borderId="15" xfId="2" applyFont="1" applyFill="1" applyBorder="1" applyAlignment="1">
      <alignment horizontal="right"/>
    </xf>
    <xf numFmtId="1" fontId="1" fillId="2" borderId="9" xfId="6" applyNumberFormat="1" applyFont="1" applyFill="1" applyBorder="1" applyAlignment="1" applyProtection="1">
      <alignment horizontal="center" wrapText="1"/>
    </xf>
    <xf numFmtId="17" fontId="24" fillId="2" borderId="9" xfId="6" applyNumberFormat="1" applyFont="1" applyFill="1" applyBorder="1" applyAlignment="1" applyProtection="1">
      <alignment horizontal="center" wrapText="1"/>
    </xf>
    <xf numFmtId="164" fontId="24" fillId="2" borderId="9" xfId="11" applyFont="1" applyFill="1" applyBorder="1" applyAlignment="1">
      <alignment horizontal="center" wrapText="1"/>
    </xf>
    <xf numFmtId="164" fontId="24" fillId="9" borderId="9" xfId="11" applyFont="1" applyFill="1" applyBorder="1" applyAlignment="1">
      <alignment horizontal="center" wrapText="1"/>
    </xf>
    <xf numFmtId="164" fontId="1" fillId="9" borderId="9" xfId="11" applyFont="1" applyFill="1" applyBorder="1" applyAlignment="1">
      <alignment horizontal="center" wrapText="1"/>
    </xf>
    <xf numFmtId="167" fontId="1" fillId="2" borderId="14" xfId="6" applyNumberFormat="1" applyFont="1" applyFill="1" applyBorder="1" applyAlignment="1" applyProtection="1">
      <alignment horizontal="center" wrapText="1"/>
    </xf>
    <xf numFmtId="164" fontId="25" fillId="0" borderId="14" xfId="2" applyNumberFormat="1" applyFont="1" applyBorder="1" applyAlignment="1">
      <alignment horizontal="right"/>
    </xf>
    <xf numFmtId="1" fontId="16" fillId="9" borderId="15" xfId="9" applyNumberFormat="1" applyFill="1" applyBorder="1" applyAlignment="1">
      <alignment horizontal="center"/>
    </xf>
    <xf numFmtId="0" fontId="1" fillId="0" borderId="15" xfId="9" applyFont="1" applyBorder="1"/>
    <xf numFmtId="0" fontId="16" fillId="0" borderId="15" xfId="9" quotePrefix="1" applyBorder="1" applyAlignment="1">
      <alignment horizontal="left"/>
    </xf>
    <xf numFmtId="164" fontId="25" fillId="0" borderId="15" xfId="2" applyNumberFormat="1" applyFont="1" applyBorder="1" applyAlignment="1">
      <alignment horizontal="right"/>
    </xf>
    <xf numFmtId="1" fontId="12" fillId="0" borderId="15" xfId="9" quotePrefix="1" applyNumberFormat="1" applyFont="1" applyBorder="1" applyAlignment="1">
      <alignment horizontal="center"/>
    </xf>
    <xf numFmtId="1" fontId="16" fillId="9" borderId="15" xfId="9" quotePrefix="1" applyNumberFormat="1" applyFill="1" applyBorder="1" applyAlignment="1">
      <alignment horizontal="center"/>
    </xf>
    <xf numFmtId="1" fontId="16" fillId="11" borderId="15" xfId="9" applyNumberFormat="1" applyFill="1" applyBorder="1" applyAlignment="1">
      <alignment horizontal="center"/>
    </xf>
    <xf numFmtId="164" fontId="25" fillId="11" borderId="15" xfId="2" applyNumberFormat="1" applyFont="1" applyFill="1" applyBorder="1" applyAlignment="1">
      <alignment horizontal="right"/>
    </xf>
    <xf numFmtId="1" fontId="16" fillId="9" borderId="14" xfId="9" applyNumberFormat="1" applyFill="1" applyBorder="1" applyAlignment="1">
      <alignment horizontal="center"/>
    </xf>
    <xf numFmtId="0" fontId="16" fillId="9" borderId="15" xfId="9" applyFill="1" applyBorder="1"/>
    <xf numFmtId="0" fontId="23" fillId="9" borderId="15" xfId="9" quotePrefix="1" applyFont="1" applyFill="1" applyBorder="1" applyAlignment="1">
      <alignment horizontal="left"/>
    </xf>
    <xf numFmtId="1" fontId="16" fillId="2" borderId="15" xfId="9" applyNumberFormat="1" applyFill="1" applyBorder="1" applyAlignment="1">
      <alignment horizontal="center"/>
    </xf>
    <xf numFmtId="168" fontId="25" fillId="11" borderId="15" xfId="2" applyNumberFormat="1" applyFont="1" applyFill="1" applyBorder="1" applyAlignment="1">
      <alignment horizontal="right"/>
    </xf>
    <xf numFmtId="0" fontId="16" fillId="9" borderId="15" xfId="9" applyFill="1" applyBorder="1" applyAlignment="1">
      <alignment horizontal="center"/>
    </xf>
    <xf numFmtId="0" fontId="16" fillId="9" borderId="15" xfId="9" applyFill="1" applyBorder="1" applyAlignment="1">
      <alignment horizontal="left"/>
    </xf>
    <xf numFmtId="0" fontId="16" fillId="9" borderId="15" xfId="9" quotePrefix="1" applyFill="1" applyBorder="1" applyAlignment="1">
      <alignment horizontal="left"/>
    </xf>
    <xf numFmtId="1" fontId="16" fillId="2" borderId="15" xfId="9" quotePrefix="1" applyNumberFormat="1" applyFill="1" applyBorder="1" applyAlignment="1">
      <alignment horizontal="center"/>
    </xf>
    <xf numFmtId="0" fontId="16" fillId="2" borderId="15" xfId="9" quotePrefix="1" applyFill="1" applyBorder="1" applyAlignment="1">
      <alignment horizontal="left"/>
    </xf>
    <xf numFmtId="0" fontId="16" fillId="2" borderId="15" xfId="9" applyFill="1" applyBorder="1"/>
    <xf numFmtId="1" fontId="16" fillId="0" borderId="15" xfId="9" applyNumberFormat="1" applyFill="1" applyBorder="1" applyAlignment="1">
      <alignment horizontal="center"/>
    </xf>
    <xf numFmtId="1" fontId="16" fillId="0" borderId="15" xfId="9" quotePrefix="1" applyNumberFormat="1" applyBorder="1" applyAlignment="1">
      <alignment horizontal="center"/>
    </xf>
    <xf numFmtId="164" fontId="25" fillId="0" borderId="15" xfId="2" applyFont="1" applyBorder="1" applyAlignment="1">
      <alignment horizontal="right"/>
    </xf>
    <xf numFmtId="1" fontId="1" fillId="0" borderId="15" xfId="9" applyNumberFormat="1" applyFont="1" applyFill="1" applyBorder="1" applyAlignment="1">
      <alignment horizontal="center"/>
    </xf>
    <xf numFmtId="17" fontId="1" fillId="2" borderId="9" xfId="6" quotePrefix="1" applyNumberFormat="1" applyFont="1" applyFill="1" applyBorder="1" applyAlignment="1" applyProtection="1">
      <alignment horizontal="left" wrapText="1"/>
    </xf>
    <xf numFmtId="0" fontId="14" fillId="9" borderId="9" xfId="6" applyFont="1" applyFill="1" applyBorder="1" applyAlignment="1">
      <alignment horizontal="center" wrapText="1"/>
    </xf>
    <xf numFmtId="164" fontId="1" fillId="2" borderId="16" xfId="11" applyFont="1" applyFill="1" applyBorder="1" applyAlignment="1">
      <alignment horizontal="center" wrapText="1"/>
    </xf>
    <xf numFmtId="164" fontId="1" fillId="2" borderId="17" xfId="11" applyFont="1" applyFill="1" applyBorder="1" applyAlignment="1">
      <alignment horizontal="center" wrapText="1"/>
    </xf>
    <xf numFmtId="1" fontId="12" fillId="0" borderId="14" xfId="9" quotePrefix="1" applyNumberFormat="1" applyFont="1" applyBorder="1" applyAlignment="1">
      <alignment horizontal="center"/>
    </xf>
    <xf numFmtId="1" fontId="16" fillId="11" borderId="14" xfId="9" applyNumberFormat="1" applyFill="1" applyBorder="1" applyAlignment="1">
      <alignment horizontal="center"/>
    </xf>
    <xf numFmtId="1" fontId="16" fillId="11" borderId="15" xfId="9" quotePrefix="1" applyNumberFormat="1" applyFill="1" applyBorder="1" applyAlignment="1">
      <alignment horizontal="center"/>
    </xf>
    <xf numFmtId="1" fontId="12" fillId="11" borderId="15" xfId="9" quotePrefix="1" applyNumberFormat="1" applyFont="1" applyFill="1" applyBorder="1" applyAlignment="1">
      <alignment horizontal="center"/>
    </xf>
    <xf numFmtId="0" fontId="12" fillId="11" borderId="15" xfId="9" quotePrefix="1" applyFont="1" applyFill="1" applyBorder="1" applyAlignment="1">
      <alignment horizontal="center"/>
    </xf>
    <xf numFmtId="0" fontId="14" fillId="8" borderId="9" xfId="6" applyFont="1" applyFill="1" applyBorder="1" applyAlignment="1">
      <alignment horizontal="center" wrapText="1"/>
    </xf>
    <xf numFmtId="164" fontId="25" fillId="0" borderId="14" xfId="2" applyFont="1" applyBorder="1" applyAlignment="1">
      <alignment horizontal="right"/>
    </xf>
    <xf numFmtId="0" fontId="1" fillId="0" borderId="15" xfId="9" quotePrefix="1" applyFont="1" applyBorder="1" applyAlignment="1">
      <alignment horizontal="left"/>
    </xf>
    <xf numFmtId="1" fontId="16" fillId="9" borderId="9" xfId="9" applyNumberFormat="1" applyFill="1" applyBorder="1" applyAlignment="1">
      <alignment horizontal="center"/>
    </xf>
    <xf numFmtId="0" fontId="16" fillId="0" borderId="9" xfId="9" quotePrefix="1" applyBorder="1" applyAlignment="1">
      <alignment horizontal="left"/>
    </xf>
    <xf numFmtId="0" fontId="16" fillId="0" borderId="9" xfId="9" quotePrefix="1" applyBorder="1" applyAlignment="1">
      <alignment horizontal="center"/>
    </xf>
    <xf numFmtId="0" fontId="16" fillId="8" borderId="9" xfId="9" quotePrefix="1" applyFill="1" applyBorder="1" applyAlignment="1">
      <alignment horizontal="left"/>
    </xf>
    <xf numFmtId="0" fontId="16" fillId="0" borderId="9" xfId="9" applyFont="1" applyBorder="1"/>
    <xf numFmtId="0" fontId="16" fillId="0" borderId="14" xfId="9" quotePrefix="1" applyBorder="1" applyAlignment="1">
      <alignment horizontal="left"/>
    </xf>
    <xf numFmtId="0" fontId="16" fillId="0" borderId="18" xfId="9" quotePrefix="1" applyBorder="1" applyAlignment="1">
      <alignment horizontal="left"/>
    </xf>
    <xf numFmtId="1" fontId="16" fillId="0" borderId="19" xfId="9" applyNumberFormat="1" applyBorder="1" applyAlignment="1">
      <alignment horizontal="center"/>
    </xf>
    <xf numFmtId="1" fontId="16" fillId="11" borderId="19" xfId="9" applyNumberFormat="1" applyFill="1" applyBorder="1" applyAlignment="1">
      <alignment horizontal="center"/>
    </xf>
    <xf numFmtId="0" fontId="16" fillId="0" borderId="19" xfId="9" applyBorder="1"/>
    <xf numFmtId="0" fontId="16" fillId="0" borderId="19" xfId="9" applyBorder="1" applyAlignment="1">
      <alignment horizontal="center"/>
    </xf>
    <xf numFmtId="0" fontId="16" fillId="0" borderId="19" xfId="9" quotePrefix="1" applyBorder="1" applyAlignment="1">
      <alignment horizontal="center"/>
    </xf>
    <xf numFmtId="17" fontId="1" fillId="2" borderId="19" xfId="6" applyNumberFormat="1" applyFont="1" applyFill="1" applyBorder="1" applyAlignment="1" applyProtection="1">
      <alignment horizontal="center" wrapText="1"/>
    </xf>
    <xf numFmtId="164" fontId="25" fillId="0" borderId="19" xfId="2" applyFont="1" applyBorder="1" applyAlignment="1">
      <alignment horizontal="right"/>
    </xf>
    <xf numFmtId="0" fontId="17" fillId="0" borderId="20" xfId="9" applyFont="1" applyBorder="1" applyAlignment="1">
      <alignment horizontal="center"/>
    </xf>
    <xf numFmtId="0" fontId="1" fillId="12" borderId="1" xfId="6" applyFont="1" applyFill="1" applyBorder="1" applyAlignment="1">
      <alignment horizontal="center"/>
    </xf>
    <xf numFmtId="0" fontId="24" fillId="12" borderId="1" xfId="6" applyFont="1" applyFill="1" applyBorder="1" applyAlignment="1">
      <alignment horizontal="center"/>
    </xf>
    <xf numFmtId="164" fontId="26" fillId="0" borderId="1" xfId="3" applyNumberFormat="1" applyFont="1" applyBorder="1"/>
    <xf numFmtId="164" fontId="3" fillId="0" borderId="21" xfId="3" applyFont="1" applyBorder="1"/>
    <xf numFmtId="164" fontId="3" fillId="0" borderId="4" xfId="3" applyFont="1" applyBorder="1"/>
    <xf numFmtId="0" fontId="27" fillId="0" borderId="0" xfId="9" applyFont="1"/>
    <xf numFmtId="0" fontId="16" fillId="0" borderId="15" xfId="9" applyBorder="1" applyAlignment="1">
      <alignment horizontal="center" vertical="center" wrapText="1"/>
    </xf>
    <xf numFmtId="0" fontId="23" fillId="13" borderId="15" xfId="9" quotePrefix="1" applyFont="1" applyFill="1" applyBorder="1" applyAlignment="1">
      <alignment horizontal="left"/>
    </xf>
    <xf numFmtId="0" fontId="28" fillId="13" borderId="0" xfId="6" quotePrefix="1" applyFont="1" applyFill="1" applyAlignment="1">
      <alignment horizontal="center"/>
    </xf>
    <xf numFmtId="0" fontId="16" fillId="9" borderId="15" xfId="9" quotePrefix="1" applyFont="1" applyFill="1" applyBorder="1" applyAlignment="1">
      <alignment horizontal="left"/>
    </xf>
    <xf numFmtId="0" fontId="16" fillId="13" borderId="15" xfId="9" applyFill="1" applyBorder="1"/>
    <xf numFmtId="0" fontId="16" fillId="13" borderId="15" xfId="9" quotePrefix="1" applyFill="1" applyBorder="1" applyAlignment="1">
      <alignment horizontal="left"/>
    </xf>
    <xf numFmtId="0" fontId="16" fillId="13" borderId="15" xfId="9" applyFill="1" applyBorder="1" applyAlignment="1">
      <alignment horizontal="left"/>
    </xf>
    <xf numFmtId="0" fontId="16" fillId="0" borderId="15" xfId="9" quotePrefix="1" applyFont="1" applyBorder="1" applyAlignment="1">
      <alignment horizontal="left"/>
    </xf>
    <xf numFmtId="0" fontId="1" fillId="0" borderId="14" xfId="9" quotePrefix="1" applyFont="1" applyBorder="1" applyAlignment="1">
      <alignment horizontal="left"/>
    </xf>
    <xf numFmtId="0" fontId="16" fillId="0" borderId="14" xfId="9" quotePrefix="1" applyFont="1" applyBorder="1" applyAlignment="1">
      <alignment horizontal="center"/>
    </xf>
    <xf numFmtId="0" fontId="16" fillId="0" borderId="14" xfId="9" applyFont="1" applyBorder="1" applyAlignment="1">
      <alignment horizontal="center"/>
    </xf>
    <xf numFmtId="0" fontId="16" fillId="13" borderId="14" xfId="9" quotePrefix="1" applyFont="1" applyFill="1" applyBorder="1" applyAlignment="1">
      <alignment horizontal="left"/>
    </xf>
    <xf numFmtId="0" fontId="16" fillId="13" borderId="15" xfId="9" quotePrefix="1" applyFont="1" applyFill="1" applyBorder="1" applyAlignment="1">
      <alignment horizontal="left"/>
    </xf>
    <xf numFmtId="0" fontId="16" fillId="13" borderId="19" xfId="9" quotePrefix="1" applyFont="1" applyFill="1" applyBorder="1" applyAlignment="1">
      <alignment horizontal="left"/>
    </xf>
    <xf numFmtId="164" fontId="12" fillId="0" borderId="14" xfId="2" applyFont="1" applyBorder="1" applyAlignment="1">
      <alignment horizontal="right"/>
    </xf>
    <xf numFmtId="164" fontId="12" fillId="0" borderId="14" xfId="2" applyNumberFormat="1" applyFont="1" applyBorder="1" applyAlignment="1">
      <alignment horizontal="right"/>
    </xf>
    <xf numFmtId="170" fontId="12" fillId="0" borderId="14" xfId="2" applyNumberFormat="1" applyFont="1" applyBorder="1" applyAlignment="1">
      <alignment horizontal="right"/>
    </xf>
    <xf numFmtId="164" fontId="29" fillId="0" borderId="0" xfId="11" applyFont="1"/>
    <xf numFmtId="164" fontId="18" fillId="0" borderId="0" xfId="1" applyFont="1" applyBorder="1"/>
    <xf numFmtId="164" fontId="18" fillId="8" borderId="0" xfId="1" applyFont="1" applyFill="1" applyBorder="1"/>
    <xf numFmtId="0" fontId="30" fillId="0" borderId="0" xfId="9" applyFont="1"/>
    <xf numFmtId="0" fontId="16" fillId="0" borderId="15" xfId="9" quotePrefix="1" applyFont="1" applyBorder="1" applyAlignment="1">
      <alignment horizontal="center"/>
    </xf>
    <xf numFmtId="164" fontId="18" fillId="9" borderId="0" xfId="1" applyFont="1" applyFill="1" applyBorder="1"/>
    <xf numFmtId="0" fontId="0" fillId="14" borderId="0" xfId="0" applyFill="1" applyAlignment="1">
      <alignment vertical="center" wrapText="1"/>
    </xf>
    <xf numFmtId="0" fontId="0" fillId="14" borderId="0" xfId="0" applyNumberFormat="1" applyFill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0" fontId="0" fillId="8" borderId="0" xfId="0" applyFill="1" applyAlignment="1">
      <alignment vertical="center" wrapText="1"/>
    </xf>
    <xf numFmtId="1" fontId="18" fillId="8" borderId="14" xfId="9" applyNumberFormat="1" applyFont="1" applyFill="1" applyBorder="1" applyAlignment="1">
      <alignment horizontal="center"/>
    </xf>
    <xf numFmtId="1" fontId="18" fillId="8" borderId="15" xfId="9" applyNumberFormat="1" applyFont="1" applyFill="1" applyBorder="1" applyAlignment="1">
      <alignment horizontal="center"/>
    </xf>
    <xf numFmtId="0" fontId="16" fillId="8" borderId="15" xfId="9" applyFill="1" applyBorder="1"/>
    <xf numFmtId="0" fontId="16" fillId="8" borderId="14" xfId="9" applyFill="1" applyBorder="1"/>
    <xf numFmtId="2" fontId="0" fillId="14" borderId="0" xfId="0" applyNumberFormat="1" applyFill="1" applyAlignment="1">
      <alignment vertical="center" wrapText="1"/>
    </xf>
    <xf numFmtId="2" fontId="0" fillId="8" borderId="0" xfId="0" applyNumberFormat="1" applyFill="1" applyAlignment="1">
      <alignment vertical="center" wrapText="1"/>
    </xf>
    <xf numFmtId="1" fontId="0" fillId="8" borderId="0" xfId="0" applyNumberFormat="1" applyFill="1"/>
    <xf numFmtId="0" fontId="31" fillId="15" borderId="26" xfId="6" applyFont="1" applyFill="1" applyBorder="1" applyAlignment="1">
      <alignment horizontal="center" vertical="center" wrapText="1"/>
    </xf>
    <xf numFmtId="10" fontId="32" fillId="0" borderId="27" xfId="0" applyNumberFormat="1" applyFont="1" applyBorder="1" applyAlignment="1">
      <alignment horizontal="center" vertical="center"/>
    </xf>
    <xf numFmtId="10" fontId="32" fillId="0" borderId="28" xfId="0" applyNumberFormat="1" applyFont="1" applyBorder="1" applyAlignment="1">
      <alignment horizontal="center" vertical="center"/>
    </xf>
    <xf numFmtId="10" fontId="32" fillId="0" borderId="0" xfId="0" applyNumberFormat="1" applyFont="1" applyBorder="1" applyAlignment="1">
      <alignment horizontal="center" vertical="center"/>
    </xf>
    <xf numFmtId="1" fontId="27" fillId="0" borderId="29" xfId="0" applyNumberFormat="1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64" fontId="27" fillId="9" borderId="29" xfId="1" applyNumberFormat="1" applyFont="1" applyFill="1" applyBorder="1" applyAlignment="1">
      <alignment horizontal="center" vertical="center"/>
    </xf>
    <xf numFmtId="0" fontId="27" fillId="9" borderId="29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1" fontId="27" fillId="0" borderId="30" xfId="0" applyNumberFormat="1" applyFont="1" applyFill="1" applyBorder="1" applyAlignment="1">
      <alignment horizontal="center" vertical="center"/>
    </xf>
    <xf numFmtId="164" fontId="33" fillId="16" borderId="29" xfId="11" applyFont="1" applyFill="1" applyBorder="1" applyAlignment="1">
      <alignment horizontal="center" vertical="center" wrapText="1"/>
    </xf>
    <xf numFmtId="164" fontId="33" fillId="16" borderId="31" xfId="11" applyFont="1" applyFill="1" applyBorder="1" applyAlignment="1">
      <alignment horizontal="center" vertical="center" wrapText="1"/>
    </xf>
    <xf numFmtId="0" fontId="18" fillId="0" borderId="0" xfId="9" applyFont="1" applyAlignment="1">
      <alignment vertical="center"/>
    </xf>
    <xf numFmtId="0" fontId="18" fillId="0" borderId="0" xfId="9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" fontId="27" fillId="9" borderId="29" xfId="9" applyNumberFormat="1" applyFont="1" applyFill="1" applyBorder="1" applyAlignment="1">
      <alignment horizontal="center" vertical="center"/>
    </xf>
    <xf numFmtId="1" fontId="27" fillId="0" borderId="29" xfId="9" applyNumberFormat="1" applyFont="1" applyBorder="1" applyAlignment="1">
      <alignment horizontal="center" vertical="center"/>
    </xf>
    <xf numFmtId="0" fontId="27" fillId="0" borderId="29" xfId="9" applyFont="1" applyBorder="1" applyAlignment="1">
      <alignment vertical="center"/>
    </xf>
    <xf numFmtId="0" fontId="27" fillId="0" borderId="29" xfId="9" applyFont="1" applyBorder="1" applyAlignment="1">
      <alignment horizontal="center" vertical="center"/>
    </xf>
    <xf numFmtId="0" fontId="27" fillId="0" borderId="29" xfId="9" quotePrefix="1" applyFont="1" applyBorder="1" applyAlignment="1">
      <alignment horizontal="center" vertical="center"/>
    </xf>
    <xf numFmtId="17" fontId="24" fillId="2" borderId="29" xfId="6" applyNumberFormat="1" applyFont="1" applyFill="1" applyBorder="1" applyAlignment="1" applyProtection="1">
      <alignment horizontal="center" vertical="center" wrapText="1"/>
    </xf>
    <xf numFmtId="164" fontId="24" fillId="2" borderId="29" xfId="1" applyFont="1" applyFill="1" applyBorder="1" applyAlignment="1">
      <alignment horizontal="center" vertical="center" wrapText="1"/>
    </xf>
    <xf numFmtId="164" fontId="24" fillId="2" borderId="31" xfId="1" applyFont="1" applyFill="1" applyBorder="1" applyAlignment="1">
      <alignment horizontal="center" vertical="center" wrapText="1"/>
    </xf>
    <xf numFmtId="1" fontId="25" fillId="0" borderId="29" xfId="9" quotePrefix="1" applyNumberFormat="1" applyFont="1" applyBorder="1" applyAlignment="1">
      <alignment horizontal="center" vertical="center"/>
    </xf>
    <xf numFmtId="0" fontId="24" fillId="0" borderId="29" xfId="9" applyFont="1" applyBorder="1" applyAlignment="1">
      <alignment vertical="center"/>
    </xf>
    <xf numFmtId="1" fontId="27" fillId="9" borderId="29" xfId="9" quotePrefix="1" applyNumberFormat="1" applyFont="1" applyFill="1" applyBorder="1" applyAlignment="1">
      <alignment horizontal="center" vertical="center"/>
    </xf>
    <xf numFmtId="0" fontId="27" fillId="9" borderId="29" xfId="9" applyFont="1" applyFill="1" applyBorder="1" applyAlignment="1">
      <alignment vertical="center"/>
    </xf>
    <xf numFmtId="0" fontId="27" fillId="9" borderId="29" xfId="9" applyFont="1" applyFill="1" applyBorder="1" applyAlignment="1">
      <alignment horizontal="left" vertical="center"/>
    </xf>
    <xf numFmtId="0" fontId="27" fillId="9" borderId="29" xfId="9" quotePrefix="1" applyFont="1" applyFill="1" applyBorder="1" applyAlignment="1">
      <alignment horizontal="left" vertical="center"/>
    </xf>
    <xf numFmtId="1" fontId="27" fillId="2" borderId="29" xfId="9" quotePrefix="1" applyNumberFormat="1" applyFont="1" applyFill="1" applyBorder="1" applyAlignment="1">
      <alignment horizontal="center" vertical="center"/>
    </xf>
    <xf numFmtId="0" fontId="27" fillId="2" borderId="29" xfId="9" quotePrefix="1" applyFont="1" applyFill="1" applyBorder="1" applyAlignment="1">
      <alignment horizontal="left" vertical="center"/>
    </xf>
    <xf numFmtId="1" fontId="27" fillId="2" borderId="29" xfId="9" applyNumberFormat="1" applyFont="1" applyFill="1" applyBorder="1" applyAlignment="1">
      <alignment horizontal="center" vertical="center"/>
    </xf>
    <xf numFmtId="0" fontId="27" fillId="2" borderId="29" xfId="9" applyFont="1" applyFill="1" applyBorder="1" applyAlignment="1">
      <alignment vertical="center"/>
    </xf>
    <xf numFmtId="1" fontId="27" fillId="0" borderId="29" xfId="9" quotePrefix="1" applyNumberFormat="1" applyFont="1" applyBorder="1" applyAlignment="1">
      <alignment horizontal="center" vertical="center"/>
    </xf>
    <xf numFmtId="0" fontId="27" fillId="0" borderId="29" xfId="9" quotePrefix="1" applyFont="1" applyBorder="1" applyAlignment="1">
      <alignment horizontal="left" vertical="center"/>
    </xf>
    <xf numFmtId="164" fontId="25" fillId="0" borderId="29" xfId="2" applyNumberFormat="1" applyFont="1" applyBorder="1" applyAlignment="1">
      <alignment horizontal="right" vertical="center"/>
    </xf>
    <xf numFmtId="164" fontId="25" fillId="0" borderId="31" xfId="2" applyNumberFormat="1" applyFont="1" applyBorder="1" applyAlignment="1">
      <alignment horizontal="right" vertical="center"/>
    </xf>
    <xf numFmtId="164" fontId="25" fillId="0" borderId="29" xfId="2" applyFont="1" applyBorder="1" applyAlignment="1">
      <alignment horizontal="right" vertical="center"/>
    </xf>
    <xf numFmtId="170" fontId="25" fillId="0" borderId="29" xfId="2" applyNumberFormat="1" applyFont="1" applyBorder="1" applyAlignment="1">
      <alignment horizontal="right" vertical="center"/>
    </xf>
    <xf numFmtId="164" fontId="25" fillId="0" borderId="31" xfId="2" applyFont="1" applyBorder="1" applyAlignment="1">
      <alignment horizontal="right" vertical="center"/>
    </xf>
    <xf numFmtId="0" fontId="16" fillId="0" borderId="0" xfId="9" applyAlignment="1">
      <alignment vertical="center"/>
    </xf>
    <xf numFmtId="1" fontId="25" fillId="0" borderId="29" xfId="0" applyNumberFormat="1" applyFont="1" applyBorder="1" applyAlignment="1">
      <alignment horizontal="center" vertical="center"/>
    </xf>
    <xf numFmtId="164" fontId="25" fillId="0" borderId="29" xfId="2" quotePrefix="1" applyFont="1" applyFill="1" applyBorder="1" applyAlignment="1">
      <alignment horizontal="left" vertical="center"/>
    </xf>
    <xf numFmtId="164" fontId="25" fillId="0" borderId="29" xfId="2" applyFont="1" applyFill="1" applyBorder="1" applyAlignment="1">
      <alignment horizontal="right" vertical="center"/>
    </xf>
    <xf numFmtId="164" fontId="25" fillId="0" borderId="31" xfId="2" applyFont="1" applyFill="1" applyBorder="1" applyAlignment="1">
      <alignment horizontal="right" vertical="center"/>
    </xf>
    <xf numFmtId="0" fontId="27" fillId="0" borderId="32" xfId="9" quotePrefix="1" applyFont="1" applyBorder="1" applyAlignment="1">
      <alignment horizontal="center" vertical="center"/>
    </xf>
    <xf numFmtId="0" fontId="27" fillId="0" borderId="32" xfId="9" applyFont="1" applyBorder="1" applyAlignment="1">
      <alignment horizontal="center" vertical="center"/>
    </xf>
    <xf numFmtId="0" fontId="27" fillId="0" borderId="32" xfId="9" applyFont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9" applyFont="1" applyAlignment="1">
      <alignment vertical="center"/>
    </xf>
    <xf numFmtId="0" fontId="27" fillId="0" borderId="29" xfId="9" applyFont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/>
    </xf>
    <xf numFmtId="0" fontId="24" fillId="0" borderId="33" xfId="6" applyFont="1" applyBorder="1" applyAlignment="1">
      <alignment vertical="center"/>
    </xf>
    <xf numFmtId="0" fontId="24" fillId="0" borderId="34" xfId="6" applyFont="1" applyBorder="1" applyAlignment="1">
      <alignment vertical="center"/>
    </xf>
    <xf numFmtId="165" fontId="34" fillId="0" borderId="0" xfId="11" applyNumberFormat="1" applyFont="1" applyBorder="1" applyAlignment="1">
      <alignment vertical="center"/>
    </xf>
    <xf numFmtId="165" fontId="24" fillId="0" borderId="0" xfId="11" applyNumberFormat="1" applyFont="1" applyBorder="1" applyAlignment="1">
      <alignment vertical="center"/>
    </xf>
    <xf numFmtId="165" fontId="26" fillId="0" borderId="0" xfId="11" applyNumberFormat="1" applyFont="1" applyBorder="1" applyAlignment="1">
      <alignment vertical="center"/>
    </xf>
    <xf numFmtId="165" fontId="26" fillId="0" borderId="35" xfId="11" applyNumberFormat="1" applyFont="1" applyBorder="1" applyAlignment="1">
      <alignment vertical="center"/>
    </xf>
    <xf numFmtId="0" fontId="27" fillId="0" borderId="0" xfId="9" applyFont="1" applyBorder="1" applyAlignment="1">
      <alignment vertical="center"/>
    </xf>
    <xf numFmtId="0" fontId="35" fillId="0" borderId="0" xfId="6" applyFont="1" applyFill="1" applyBorder="1" applyAlignment="1">
      <alignment horizontal="center" vertical="center"/>
    </xf>
    <xf numFmtId="0" fontId="24" fillId="0" borderId="0" xfId="6" applyFont="1" applyBorder="1" applyAlignment="1">
      <alignment horizontal="center" vertical="center"/>
    </xf>
    <xf numFmtId="0" fontId="24" fillId="0" borderId="0" xfId="6" applyFont="1" applyBorder="1" applyAlignment="1">
      <alignment vertical="center"/>
    </xf>
    <xf numFmtId="164" fontId="26" fillId="0" borderId="0" xfId="11" applyFont="1" applyBorder="1" applyAlignment="1">
      <alignment vertical="center"/>
    </xf>
    <xf numFmtId="164" fontId="26" fillId="0" borderId="35" xfId="11" applyFont="1" applyBorder="1" applyAlignment="1">
      <alignment vertical="center"/>
    </xf>
    <xf numFmtId="0" fontId="36" fillId="0" borderId="0" xfId="6" applyFont="1" applyBorder="1" applyAlignment="1">
      <alignment vertical="center"/>
    </xf>
    <xf numFmtId="0" fontId="24" fillId="2" borderId="0" xfId="6" applyFont="1" applyFill="1" applyBorder="1" applyAlignment="1">
      <alignment vertical="center"/>
    </xf>
    <xf numFmtId="0" fontId="27" fillId="0" borderId="33" xfId="9" applyFont="1" applyBorder="1" applyAlignment="1">
      <alignment vertical="center"/>
    </xf>
    <xf numFmtId="0" fontId="37" fillId="0" borderId="0" xfId="6" applyFont="1" applyBorder="1" applyAlignment="1">
      <alignment vertical="center"/>
    </xf>
    <xf numFmtId="0" fontId="37" fillId="0" borderId="0" xfId="9" quotePrefix="1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1" fontId="27" fillId="9" borderId="32" xfId="9" applyNumberFormat="1" applyFont="1" applyFill="1" applyBorder="1" applyAlignment="1">
      <alignment horizontal="center" vertical="center"/>
    </xf>
    <xf numFmtId="1" fontId="27" fillId="0" borderId="29" xfId="0" applyNumberFormat="1" applyFont="1" applyBorder="1" applyAlignment="1">
      <alignment horizontal="center" vertical="center"/>
    </xf>
    <xf numFmtId="1" fontId="27" fillId="0" borderId="32" xfId="9" applyNumberFormat="1" applyFont="1" applyBorder="1" applyAlignment="1">
      <alignment horizontal="center" vertical="center"/>
    </xf>
    <xf numFmtId="17" fontId="24" fillId="2" borderId="32" xfId="6" applyNumberFormat="1" applyFont="1" applyFill="1" applyBorder="1" applyAlignment="1" applyProtection="1">
      <alignment horizontal="center" vertical="center" wrapText="1"/>
    </xf>
    <xf numFmtId="164" fontId="25" fillId="0" borderId="29" xfId="1" applyFont="1" applyFill="1" applyBorder="1" applyAlignment="1">
      <alignment horizontal="right" vertical="center"/>
    </xf>
    <xf numFmtId="164" fontId="25" fillId="0" borderId="32" xfId="2" applyFont="1" applyBorder="1" applyAlignment="1">
      <alignment horizontal="right" vertical="center"/>
    </xf>
    <xf numFmtId="0" fontId="27" fillId="0" borderId="29" xfId="0" applyFont="1" applyBorder="1" applyAlignment="1">
      <alignment vertical="center"/>
    </xf>
    <xf numFmtId="164" fontId="25" fillId="9" borderId="29" xfId="1" applyFont="1" applyFill="1" applyBorder="1" applyAlignment="1">
      <alignment horizontal="right" vertical="center"/>
    </xf>
    <xf numFmtId="164" fontId="25" fillId="0" borderId="36" xfId="2" applyFont="1" applyBorder="1" applyAlignment="1">
      <alignment horizontal="right" vertical="center"/>
    </xf>
    <xf numFmtId="1" fontId="24" fillId="0" borderId="29" xfId="0" applyNumberFormat="1" applyFont="1" applyFill="1" applyBorder="1" applyAlignment="1">
      <alignment horizontal="left" vertical="center"/>
    </xf>
    <xf numFmtId="0" fontId="27" fillId="0" borderId="37" xfId="9" applyFont="1" applyBorder="1" applyAlignment="1">
      <alignment horizontal="center" vertical="center"/>
    </xf>
    <xf numFmtId="0" fontId="27" fillId="0" borderId="30" xfId="9" applyFont="1" applyBorder="1" applyAlignment="1">
      <alignment horizontal="center" vertical="center"/>
    </xf>
    <xf numFmtId="0" fontId="27" fillId="0" borderId="38" xfId="9" applyFont="1" applyBorder="1" applyAlignment="1">
      <alignment horizontal="center" vertical="center"/>
    </xf>
    <xf numFmtId="0" fontId="27" fillId="0" borderId="0" xfId="9" applyFont="1" applyAlignment="1">
      <alignment horizontal="center" vertical="center"/>
    </xf>
    <xf numFmtId="0" fontId="26" fillId="0" borderId="39" xfId="0" applyFont="1" applyFill="1" applyBorder="1" applyAlignment="1">
      <alignment horizontal="left" vertical="center"/>
    </xf>
    <xf numFmtId="0" fontId="27" fillId="0" borderId="37" xfId="0" applyFont="1" applyBorder="1" applyAlignment="1">
      <alignment horizontal="left" vertical="center"/>
    </xf>
    <xf numFmtId="0" fontId="32" fillId="0" borderId="37" xfId="0" applyFont="1" applyBorder="1" applyAlignment="1">
      <alignment horizontal="left" vertical="center"/>
    </xf>
    <xf numFmtId="10" fontId="27" fillId="0" borderId="0" xfId="0" applyNumberFormat="1" applyFont="1" applyBorder="1" applyAlignment="1">
      <alignment horizontal="center" vertical="center"/>
    </xf>
    <xf numFmtId="0" fontId="31" fillId="15" borderId="0" xfId="6" applyFont="1" applyFill="1" applyBorder="1" applyAlignment="1">
      <alignment horizontal="center" vertical="center" wrapText="1"/>
    </xf>
    <xf numFmtId="49" fontId="33" fillId="16" borderId="26" xfId="6" applyNumberFormat="1" applyFont="1" applyFill="1" applyBorder="1" applyAlignment="1" applyProtection="1">
      <alignment horizontal="center" vertical="center" wrapText="1"/>
    </xf>
    <xf numFmtId="49" fontId="33" fillId="16" borderId="40" xfId="6" applyNumberFormat="1" applyFont="1" applyFill="1" applyBorder="1" applyAlignment="1" applyProtection="1">
      <alignment horizontal="center" vertical="center" wrapText="1"/>
    </xf>
    <xf numFmtId="10" fontId="27" fillId="0" borderId="27" xfId="0" applyNumberFormat="1" applyFont="1" applyBorder="1" applyAlignment="1">
      <alignment horizontal="center" vertical="center"/>
    </xf>
    <xf numFmtId="17" fontId="33" fillId="16" borderId="26" xfId="6" applyNumberFormat="1" applyFont="1" applyFill="1" applyBorder="1" applyAlignment="1" applyProtection="1">
      <alignment horizontal="center" vertical="center" wrapText="1"/>
    </xf>
    <xf numFmtId="17" fontId="33" fillId="16" borderId="40" xfId="6" applyNumberFormat="1" applyFont="1" applyFill="1" applyBorder="1" applyAlignment="1" applyProtection="1">
      <alignment horizontal="center" vertical="center" wrapText="1"/>
    </xf>
    <xf numFmtId="0" fontId="33" fillId="16" borderId="26" xfId="0" applyFont="1" applyFill="1" applyBorder="1" applyAlignment="1">
      <alignment horizontal="center" vertical="center" wrapText="1"/>
    </xf>
    <xf numFmtId="0" fontId="33" fillId="16" borderId="40" xfId="0" applyFont="1" applyFill="1" applyBorder="1" applyAlignment="1">
      <alignment horizontal="center" vertical="center" wrapText="1"/>
    </xf>
    <xf numFmtId="10" fontId="27" fillId="0" borderId="28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0" fontId="31" fillId="15" borderId="28" xfId="6" applyFont="1" applyFill="1" applyBorder="1" applyAlignment="1">
      <alignment horizontal="center" vertical="center" wrapText="1"/>
    </xf>
    <xf numFmtId="0" fontId="31" fillId="15" borderId="0" xfId="6" applyFont="1" applyFill="1" applyBorder="1" applyAlignment="1">
      <alignment horizontal="center" vertical="center" wrapText="1"/>
    </xf>
    <xf numFmtId="0" fontId="33" fillId="16" borderId="26" xfId="6" applyFont="1" applyFill="1" applyBorder="1" applyAlignment="1" applyProtection="1">
      <alignment horizontal="center" vertical="center" wrapText="1"/>
    </xf>
    <xf numFmtId="0" fontId="33" fillId="16" borderId="40" xfId="6" applyFont="1" applyFill="1" applyBorder="1" applyAlignment="1" applyProtection="1">
      <alignment horizontal="center" vertical="center" wrapText="1"/>
    </xf>
    <xf numFmtId="0" fontId="33" fillId="16" borderId="26" xfId="6" applyFont="1" applyFill="1" applyBorder="1" applyAlignment="1">
      <alignment horizontal="center" vertical="center" wrapText="1"/>
    </xf>
    <xf numFmtId="0" fontId="33" fillId="16" borderId="40" xfId="6" applyFont="1" applyFill="1" applyBorder="1" applyAlignment="1">
      <alignment horizontal="center" vertical="center" wrapText="1"/>
    </xf>
    <xf numFmtId="0" fontId="33" fillId="16" borderId="41" xfId="6" applyFont="1" applyFill="1" applyBorder="1" applyAlignment="1">
      <alignment horizontal="center" vertical="center" wrapText="1"/>
    </xf>
    <xf numFmtId="0" fontId="33" fillId="16" borderId="42" xfId="6" applyFont="1" applyFill="1" applyBorder="1" applyAlignment="1">
      <alignment horizontal="center" vertical="center" wrapText="1"/>
    </xf>
    <xf numFmtId="171" fontId="33" fillId="17" borderId="29" xfId="10" applyNumberFormat="1" applyFont="1" applyFill="1" applyBorder="1" applyAlignment="1">
      <alignment horizontal="center" vertical="center" wrapText="1"/>
    </xf>
    <xf numFmtId="171" fontId="33" fillId="17" borderId="31" xfId="10" applyNumberFormat="1" applyFont="1" applyFill="1" applyBorder="1" applyAlignment="1">
      <alignment horizontal="center" vertical="center" wrapText="1"/>
    </xf>
    <xf numFmtId="9" fontId="33" fillId="17" borderId="29" xfId="10" applyFont="1" applyFill="1" applyBorder="1" applyAlignment="1">
      <alignment horizontal="center" vertical="center" wrapText="1"/>
    </xf>
    <xf numFmtId="171" fontId="33" fillId="17" borderId="29" xfId="10" applyNumberFormat="1" applyFont="1" applyFill="1" applyBorder="1" applyAlignment="1">
      <alignment horizontal="center" vertical="center"/>
    </xf>
    <xf numFmtId="164" fontId="33" fillId="16" borderId="29" xfId="11" quotePrefix="1" applyFont="1" applyFill="1" applyBorder="1" applyAlignment="1">
      <alignment horizontal="center" vertical="center"/>
    </xf>
    <xf numFmtId="164" fontId="33" fillId="16" borderId="31" xfId="11" quotePrefix="1" applyFont="1" applyFill="1" applyBorder="1" applyAlignment="1">
      <alignment horizontal="center" vertical="center"/>
    </xf>
    <xf numFmtId="164" fontId="33" fillId="16" borderId="29" xfId="11" applyFont="1" applyFill="1" applyBorder="1" applyAlignment="1">
      <alignment horizontal="center" vertical="center"/>
    </xf>
    <xf numFmtId="164" fontId="3" fillId="6" borderId="2" xfId="11" quotePrefix="1" applyFont="1" applyFill="1" applyBorder="1" applyAlignment="1">
      <alignment horizontal="center" vertical="center"/>
    </xf>
    <xf numFmtId="164" fontId="3" fillId="6" borderId="3" xfId="11" quotePrefix="1" applyFont="1" applyFill="1" applyBorder="1" applyAlignment="1">
      <alignment horizontal="center" vertical="center"/>
    </xf>
    <xf numFmtId="0" fontId="16" fillId="0" borderId="15" xfId="9" applyBorder="1" applyAlignment="1">
      <alignment horizontal="center" vertical="center" wrapText="1"/>
    </xf>
    <xf numFmtId="164" fontId="3" fillId="6" borderId="3" xfId="11" applyFont="1" applyFill="1" applyBorder="1" applyAlignment="1">
      <alignment horizontal="center" vertical="center"/>
    </xf>
    <xf numFmtId="164" fontId="3" fillId="7" borderId="22" xfId="11" applyFont="1" applyFill="1" applyBorder="1" applyAlignment="1">
      <alignment horizontal="center" vertical="center" wrapText="1"/>
    </xf>
    <xf numFmtId="0" fontId="16" fillId="0" borderId="23" xfId="9" applyBorder="1" applyAlignment="1">
      <alignment wrapText="1"/>
    </xf>
    <xf numFmtId="0" fontId="16" fillId="0" borderId="24" xfId="9" applyBorder="1" applyAlignment="1">
      <alignment wrapText="1"/>
    </xf>
    <xf numFmtId="0" fontId="16" fillId="0" borderId="25" xfId="9" applyBorder="1" applyAlignment="1">
      <alignment wrapText="1"/>
    </xf>
  </cellXfs>
  <cellStyles count="12">
    <cellStyle name="Comma 2" xfId="2"/>
    <cellStyle name="Comma 3" xfId="3"/>
    <cellStyle name="Currency 2" xfId="4"/>
    <cellStyle name="Indefinido" xfId="5"/>
    <cellStyle name="Normal" xfId="0" builtinId="0"/>
    <cellStyle name="Normal 2" xfId="6"/>
    <cellStyle name="Normal 2 2" xfId="7"/>
    <cellStyle name="Normal 3" xfId="8"/>
    <cellStyle name="Normal 4" xfId="9"/>
    <cellStyle name="Porcentagem" xfId="10" builtinId="5"/>
    <cellStyle name="Separador de milhares 2" xfId="1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E928C.B40A65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cid:image001.png@01CE928C.B40A6560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cid:image001.png@01CE928C.B40A656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106680</xdr:rowOff>
    </xdr:from>
    <xdr:to>
      <xdr:col>2</xdr:col>
      <xdr:colOff>548640</xdr:colOff>
      <xdr:row>3</xdr:row>
      <xdr:rowOff>152400</xdr:rowOff>
    </xdr:to>
    <xdr:pic>
      <xdr:nvPicPr>
        <xdr:cNvPr id="3155" name="Picture 2" descr="TakNyc_Logo_Pos_Outline_RGB">
          <a:extLst>
            <a:ext uri="{FF2B5EF4-FFF2-40B4-BE49-F238E27FC236}">
              <a16:creationId xmlns:a16="http://schemas.microsoft.com/office/drawing/2014/main" id="{36366219-93FA-4937-83A2-790984CA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06680"/>
          <a:ext cx="1143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22860</xdr:rowOff>
    </xdr:from>
    <xdr:to>
      <xdr:col>1</xdr:col>
      <xdr:colOff>381000</xdr:colOff>
      <xdr:row>3</xdr:row>
      <xdr:rowOff>121920</xdr:rowOff>
    </xdr:to>
    <xdr:pic>
      <xdr:nvPicPr>
        <xdr:cNvPr id="1079" name="Picture 2" descr="TakNyc_Logo_Pos_Outline_RGB">
          <a:extLst>
            <a:ext uri="{FF2B5EF4-FFF2-40B4-BE49-F238E27FC236}">
              <a16:creationId xmlns:a16="http://schemas.microsoft.com/office/drawing/2014/main" id="{A0BFEE4D-5D2A-47E2-BD90-07BEE10B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205740"/>
          <a:ext cx="139446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22860</xdr:rowOff>
    </xdr:from>
    <xdr:to>
      <xdr:col>1</xdr:col>
      <xdr:colOff>381000</xdr:colOff>
      <xdr:row>3</xdr:row>
      <xdr:rowOff>129540</xdr:rowOff>
    </xdr:to>
    <xdr:pic>
      <xdr:nvPicPr>
        <xdr:cNvPr id="2090" name="Picture 2" descr="TakNyc_Logo_Pos_Outline_RGB">
          <a:extLst>
            <a:ext uri="{FF2B5EF4-FFF2-40B4-BE49-F238E27FC236}">
              <a16:creationId xmlns:a16="http://schemas.microsoft.com/office/drawing/2014/main" id="{DB5BCA75-8066-4345-82F8-735F2E7A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205740"/>
          <a:ext cx="139446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s4587/AppData/Local/Microsoft/Windows/Temporary%20Internet%20Files/Content.Outlook/CFW0H8P6/Planilha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s4587/AppData/Local/Microsoft/Windows/Temporary%20Internet%20Files/Content.Outlook/CFW0H8P6/List0316%20Take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flose_m/LOCALS~1/Temp/notes25616E/FC-11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INES\Vendas\Efet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s4587/AppData/Local/Microsoft/Windows/Temporary%20Internet%20Files/Content.Outlook/CFW0H8P6/List0317%20Takeda_Novo%20Forma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s4587/AppData/Local/Microsoft/Windows/Temporary%20Internet%20Files/Content.Outlook/CFW0H8P6/List0317%20BASE%20Takeda%20Pharma%20Ltda_Revist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%20de%20Pre&#231;o%20-%20Abril%2031%2003%202017%20-%20TAKED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</sheetNames>
    <sheetDataSet>
      <sheetData sheetId="0">
        <row r="14">
          <cell r="A14" t="str">
            <v>Cod EAN</v>
          </cell>
          <cell r="B14" t="str">
            <v>Registro na</v>
          </cell>
          <cell r="C14" t="str">
            <v>Código GGREM</v>
          </cell>
          <cell r="D14" t="str">
            <v>Produto</v>
          </cell>
          <cell r="E14" t="str">
            <v>Apresentação</v>
          </cell>
          <cell r="F14" t="str">
            <v>Situação da Apresentação</v>
          </cell>
          <cell r="G14" t="str">
            <v>Nível de Reajuste</v>
          </cell>
          <cell r="H14" t="str">
            <v>Tarja</v>
          </cell>
          <cell r="I14" t="str">
            <v>Restrição Hospitalar</v>
          </cell>
          <cell r="J14" t="str">
            <v>Coeficiente de Adequação de Preços</v>
          </cell>
          <cell r="K14" t="str">
            <v>Convênio OS87</v>
          </cell>
          <cell r="L14" t="str">
            <v>LCCT</v>
          </cell>
          <cell r="M14" t="str">
            <v>Origem</v>
          </cell>
          <cell r="N14" t="str">
            <v>Tipo de</v>
          </cell>
          <cell r="O14" t="str">
            <v>Regime</v>
          </cell>
          <cell r="P14" t="str">
            <v>Ato Legal</v>
          </cell>
          <cell r="Q14" t="str">
            <v>Forma</v>
          </cell>
          <cell r="R14" t="str">
            <v>Número</v>
          </cell>
          <cell r="S14" t="str">
            <v>DCB</v>
          </cell>
          <cell r="T14" t="str">
            <v>Classe</v>
          </cell>
          <cell r="U14" t="str">
            <v>ICMS 0%</v>
          </cell>
          <cell r="V14" t="str">
            <v>Fracionado</v>
          </cell>
          <cell r="W14" t="str">
            <v>Qtde. UF</v>
          </cell>
          <cell r="X14" t="str">
            <v>Mês inicial</v>
          </cell>
          <cell r="Y14" t="str">
            <v>Transf. de</v>
          </cell>
          <cell r="Z14" t="str">
            <v>CNPJ novo</v>
          </cell>
          <cell r="AA14" t="str">
            <v>Portaria</v>
          </cell>
          <cell r="AB14" t="str">
            <v>Data de Expiração da</v>
          </cell>
        </row>
        <row r="15">
          <cell r="B15" t="str">
            <v>ANVISA</v>
          </cell>
          <cell r="N15" t="str">
            <v>produto</v>
          </cell>
          <cell r="O15" t="str">
            <v>de preço</v>
          </cell>
          <cell r="Q15" t="str">
            <v>Física</v>
          </cell>
          <cell r="R15" t="str">
            <v>CAS</v>
          </cell>
          <cell r="T15" t="str">
            <v>terapêutica</v>
          </cell>
          <cell r="W15" t="str">
            <v>Embalagem</v>
          </cell>
          <cell r="X15" t="str">
            <v>fracionamento</v>
          </cell>
          <cell r="Y15" t="str">
            <v>titularidade</v>
          </cell>
          <cell r="Z15" t="str">
            <v>titular</v>
          </cell>
          <cell r="AA15" t="str">
            <v>Nº 344/98</v>
          </cell>
          <cell r="AB15" t="str">
            <v>Patente da Molécula</v>
          </cell>
        </row>
        <row r="17">
          <cell r="A17">
            <v>7896641810275</v>
          </cell>
          <cell r="B17">
            <v>1063902690012</v>
          </cell>
          <cell r="C17">
            <v>501115010024502</v>
          </cell>
          <cell r="D17" t="str">
            <v>ADCETRIS</v>
          </cell>
          <cell r="E17" t="str">
            <v>50 MG PO LIOF INJ CX 1 FA VD TRANS</v>
          </cell>
          <cell r="F17" t="str">
            <v>Conformidade</v>
          </cell>
          <cell r="G17">
            <v>3</v>
          </cell>
          <cell r="H17" t="str">
            <v>Tarja Vermelha</v>
          </cell>
          <cell r="I17" t="str">
            <v>Sim</v>
          </cell>
          <cell r="J17" t="str">
            <v>Não</v>
          </cell>
          <cell r="K17" t="str">
            <v>Não</v>
          </cell>
          <cell r="L17" t="str">
            <v>N</v>
          </cell>
          <cell r="M17" t="str">
            <v>Alopático</v>
          </cell>
          <cell r="N17" t="str">
            <v>Referência</v>
          </cell>
          <cell r="O17" t="str">
            <v>Monitorado</v>
          </cell>
          <cell r="Q17" t="str">
            <v>Injeções</v>
          </cell>
          <cell r="T17" t="str">
            <v>447 - TODOS OS OUTROS ANTINEOPLÁSICOS</v>
          </cell>
          <cell r="U17" t="str">
            <v>N</v>
          </cell>
          <cell r="V17" t="str">
            <v>N</v>
          </cell>
          <cell r="Y17" t="str">
            <v>N</v>
          </cell>
          <cell r="AA17" t="str">
            <v>N</v>
          </cell>
        </row>
        <row r="18">
          <cell r="A18">
            <v>7896641800627</v>
          </cell>
          <cell r="B18">
            <v>1063901500025</v>
          </cell>
          <cell r="C18">
            <v>501100101135416</v>
          </cell>
          <cell r="D18" t="str">
            <v>AD-TIL</v>
          </cell>
          <cell r="E18" t="str">
            <v>50.000 + 10.000 UI/ML SOL OR CT FR PLAS AMB GOT X 10 ML</v>
          </cell>
          <cell r="F18" t="str">
            <v>Conformidade</v>
          </cell>
          <cell r="G18">
            <v>3</v>
          </cell>
          <cell r="H18" t="str">
            <v>Tarja Vermelha</v>
          </cell>
          <cell r="I18" t="str">
            <v>Não</v>
          </cell>
          <cell r="J18" t="str">
            <v>Não</v>
          </cell>
          <cell r="K18" t="str">
            <v>Não</v>
          </cell>
          <cell r="L18" t="str">
            <v>N</v>
          </cell>
          <cell r="M18" t="str">
            <v>Alopático</v>
          </cell>
          <cell r="N18" t="str">
            <v>Similar</v>
          </cell>
          <cell r="O18" t="str">
            <v>Monitorado</v>
          </cell>
          <cell r="Q18" t="str">
            <v>Líquidos</v>
          </cell>
          <cell r="R18" t="str">
            <v>67-97-0,127-47-9</v>
          </cell>
          <cell r="S18">
            <v>2569.0769399999999</v>
          </cell>
          <cell r="T18" t="str">
            <v>91 - ASSOCIAÇÕES VITAMINAS A COM D</v>
          </cell>
          <cell r="U18" t="str">
            <v>N</v>
          </cell>
          <cell r="V18" t="str">
            <v>N</v>
          </cell>
          <cell r="W18">
            <v>0</v>
          </cell>
          <cell r="Y18" t="str">
            <v>N</v>
          </cell>
          <cell r="AA18" t="str">
            <v>N</v>
          </cell>
        </row>
        <row r="19">
          <cell r="A19">
            <v>7896641808609</v>
          </cell>
          <cell r="B19">
            <v>1063902430029</v>
          </cell>
          <cell r="C19">
            <v>501112030018803</v>
          </cell>
          <cell r="D19" t="str">
            <v>AD-TIL</v>
          </cell>
          <cell r="E19" t="str">
            <v>50000 + 10000 UI/ML SOL OR CT FR PLAS AMB GOT X 20 ML</v>
          </cell>
          <cell r="F19" t="str">
            <v>Conformidade</v>
          </cell>
          <cell r="G19">
            <v>3</v>
          </cell>
          <cell r="H19" t="str">
            <v>Tarja Vermelha</v>
          </cell>
          <cell r="I19" t="str">
            <v>Não</v>
          </cell>
          <cell r="J19" t="str">
            <v>Não</v>
          </cell>
          <cell r="K19" t="str">
            <v>Não</v>
          </cell>
          <cell r="L19" t="str">
            <v>N</v>
          </cell>
          <cell r="M19" t="str">
            <v>Alopático</v>
          </cell>
          <cell r="N19" t="str">
            <v>Similar</v>
          </cell>
          <cell r="O19" t="str">
            <v>Monitorado</v>
          </cell>
          <cell r="Q19" t="str">
            <v>Líquidos</v>
          </cell>
          <cell r="T19" t="str">
            <v>91 - ASSOCIAÇÕES VITAMINAS A COM D</v>
          </cell>
          <cell r="U19" t="str">
            <v>N</v>
          </cell>
          <cell r="V19" t="str">
            <v>N</v>
          </cell>
          <cell r="Y19" t="str">
            <v>N</v>
          </cell>
          <cell r="AA19" t="str">
            <v>N</v>
          </cell>
        </row>
        <row r="20">
          <cell r="A20">
            <v>7896641800016</v>
          </cell>
          <cell r="B20">
            <v>1063900840025</v>
          </cell>
          <cell r="C20">
            <v>501100401163415</v>
          </cell>
          <cell r="D20" t="str">
            <v>ALBOCRESIL</v>
          </cell>
          <cell r="E20" t="str">
            <v>18 MG/ML GEL CT BG AL X 50 G + APLIC</v>
          </cell>
          <cell r="F20" t="str">
            <v>Conformidade</v>
          </cell>
          <cell r="G20">
            <v>3</v>
          </cell>
          <cell r="H20" t="str">
            <v>Venda Livre</v>
          </cell>
          <cell r="I20" t="str">
            <v>Não</v>
          </cell>
          <cell r="J20" t="str">
            <v>Não</v>
          </cell>
          <cell r="K20" t="str">
            <v>Não</v>
          </cell>
          <cell r="L20" t="str">
            <v>N</v>
          </cell>
          <cell r="M20" t="str">
            <v>Alopático</v>
          </cell>
          <cell r="N20" t="str">
            <v>Similar</v>
          </cell>
          <cell r="O20" t="str">
            <v>Monitorado</v>
          </cell>
          <cell r="Q20" t="str">
            <v>Pomadas</v>
          </cell>
          <cell r="R20" t="str">
            <v>101418-00-2</v>
          </cell>
          <cell r="S20">
            <v>7258</v>
          </cell>
          <cell r="T20" t="str">
            <v>251 - ANTI-SEPTICOS GINECOLÓGICOS</v>
          </cell>
          <cell r="U20" t="str">
            <v>N</v>
          </cell>
          <cell r="V20" t="str">
            <v>N</v>
          </cell>
          <cell r="W20">
            <v>0</v>
          </cell>
          <cell r="Y20" t="str">
            <v>N</v>
          </cell>
          <cell r="AA20" t="str">
            <v>N</v>
          </cell>
        </row>
        <row r="21">
          <cell r="A21">
            <v>7896641800030</v>
          </cell>
          <cell r="B21">
            <v>1063900840017</v>
          </cell>
          <cell r="C21">
            <v>501100403174414</v>
          </cell>
          <cell r="D21" t="str">
            <v>ALBOCRESIL</v>
          </cell>
          <cell r="E21" t="str">
            <v>360 MG/G SOL CONC CT FR VD AMB X 12 ML</v>
          </cell>
          <cell r="F21" t="str">
            <v>Conformidade</v>
          </cell>
          <cell r="G21">
            <v>3</v>
          </cell>
          <cell r="H21" t="str">
            <v>Venda Livre</v>
          </cell>
          <cell r="I21" t="str">
            <v>Não</v>
          </cell>
          <cell r="J21" t="str">
            <v>Não</v>
          </cell>
          <cell r="K21" t="str">
            <v>Não</v>
          </cell>
          <cell r="L21" t="str">
            <v>N</v>
          </cell>
          <cell r="M21" t="str">
            <v>Alopático</v>
          </cell>
          <cell r="N21" t="str">
            <v>Similar</v>
          </cell>
          <cell r="O21" t="str">
            <v>Monitorado</v>
          </cell>
          <cell r="Q21" t="str">
            <v>Outros</v>
          </cell>
          <cell r="R21" t="str">
            <v>101418-00-2</v>
          </cell>
          <cell r="S21">
            <v>7258</v>
          </cell>
          <cell r="T21" t="str">
            <v>251 - ANTI-SEPTICOS GINECOLÓGICOS</v>
          </cell>
          <cell r="U21" t="str">
            <v>N</v>
          </cell>
          <cell r="V21" t="str">
            <v>N</v>
          </cell>
          <cell r="W21">
            <v>0</v>
          </cell>
          <cell r="Y21" t="str">
            <v>N</v>
          </cell>
          <cell r="AA21" t="str">
            <v>N</v>
          </cell>
        </row>
        <row r="22">
          <cell r="A22">
            <v>7896641800023</v>
          </cell>
          <cell r="B22">
            <v>1063900840041</v>
          </cell>
          <cell r="C22">
            <v>501100402119411</v>
          </cell>
          <cell r="D22" t="str">
            <v>ALBOCRESIL</v>
          </cell>
          <cell r="E22" t="str">
            <v>90 MG OVL CT ROT X 6</v>
          </cell>
          <cell r="F22" t="str">
            <v>Conformidade</v>
          </cell>
          <cell r="G22">
            <v>3</v>
          </cell>
          <cell r="H22" t="str">
            <v>Venda Livre</v>
          </cell>
          <cell r="I22" t="str">
            <v>Não</v>
          </cell>
          <cell r="J22" t="str">
            <v>Não</v>
          </cell>
          <cell r="K22" t="str">
            <v>Não</v>
          </cell>
          <cell r="L22" t="str">
            <v>N</v>
          </cell>
          <cell r="M22" t="str">
            <v>Alopático</v>
          </cell>
          <cell r="N22" t="str">
            <v>Similar</v>
          </cell>
          <cell r="O22" t="str">
            <v>Monitorado</v>
          </cell>
          <cell r="Q22" t="str">
            <v>Sólido</v>
          </cell>
          <cell r="R22" t="str">
            <v>101418-00-2</v>
          </cell>
          <cell r="S22">
            <v>7258</v>
          </cell>
          <cell r="T22" t="str">
            <v>251 - ANTI-SEPTICOS GINECOLÓGICOS</v>
          </cell>
          <cell r="U22" t="str">
            <v>N</v>
          </cell>
          <cell r="V22" t="str">
            <v>N</v>
          </cell>
          <cell r="W22">
            <v>0</v>
          </cell>
          <cell r="Y22" t="str">
            <v>N</v>
          </cell>
          <cell r="AA22" t="str">
            <v>N</v>
          </cell>
        </row>
        <row r="23">
          <cell r="A23">
            <v>7896641807732</v>
          </cell>
          <cell r="B23">
            <v>1063902590034</v>
          </cell>
          <cell r="C23">
            <v>501105302112317</v>
          </cell>
          <cell r="D23" t="str">
            <v>ALEKTOS</v>
          </cell>
          <cell r="E23" t="str">
            <v>20 MG COM CT BL AL/AL X 10</v>
          </cell>
          <cell r="F23" t="str">
            <v>Conformidade</v>
          </cell>
          <cell r="G23">
            <v>1</v>
          </cell>
          <cell r="H23" t="str">
            <v>Tarja Vermelha</v>
          </cell>
          <cell r="I23" t="str">
            <v>Não</v>
          </cell>
          <cell r="J23" t="str">
            <v>Não</v>
          </cell>
          <cell r="K23" t="str">
            <v>Não</v>
          </cell>
          <cell r="L23" t="str">
            <v>N</v>
          </cell>
          <cell r="M23" t="str">
            <v>Alopático</v>
          </cell>
          <cell r="N23" t="str">
            <v>Referência</v>
          </cell>
          <cell r="O23" t="str">
            <v>Monitorado</v>
          </cell>
          <cell r="Q23" t="str">
            <v>Sólido</v>
          </cell>
          <cell r="R23" t="str">
            <v>202189-78-4</v>
          </cell>
          <cell r="S23">
            <v>1266</v>
          </cell>
          <cell r="T23" t="str">
            <v>565 - ANTI-HISTAMÍNICOS SISTÊMICOS</v>
          </cell>
          <cell r="U23" t="str">
            <v>N</v>
          </cell>
          <cell r="V23" t="str">
            <v>N</v>
          </cell>
          <cell r="W23">
            <v>0</v>
          </cell>
          <cell r="Y23" t="str">
            <v>N</v>
          </cell>
          <cell r="AA23" t="str">
            <v>N</v>
          </cell>
        </row>
        <row r="24">
          <cell r="A24">
            <v>7896641807763</v>
          </cell>
          <cell r="B24">
            <v>1063902590042</v>
          </cell>
          <cell r="C24">
            <v>501105303119315</v>
          </cell>
          <cell r="D24" t="str">
            <v>ALEKTOS</v>
          </cell>
          <cell r="E24" t="str">
            <v>20 MG COM CT BL AL/AL X 15</v>
          </cell>
          <cell r="F24" t="str">
            <v>Conformidade</v>
          </cell>
          <cell r="G24">
            <v>1</v>
          </cell>
          <cell r="H24" t="str">
            <v>Tarja Vermelha</v>
          </cell>
          <cell r="I24" t="str">
            <v>Não</v>
          </cell>
          <cell r="J24" t="str">
            <v>Não</v>
          </cell>
          <cell r="K24" t="str">
            <v>Não</v>
          </cell>
          <cell r="L24" t="str">
            <v>N</v>
          </cell>
          <cell r="M24" t="str">
            <v>Alopático</v>
          </cell>
          <cell r="N24" t="str">
            <v>Referência</v>
          </cell>
          <cell r="O24" t="str">
            <v>Monitorado</v>
          </cell>
          <cell r="Q24" t="str">
            <v>Sólido</v>
          </cell>
          <cell r="R24" t="str">
            <v>202189-78-4</v>
          </cell>
          <cell r="S24">
            <v>1266</v>
          </cell>
          <cell r="T24" t="str">
            <v>565 - ANTI-HISTAMÍNICOS SISTÊMICOS</v>
          </cell>
          <cell r="U24" t="str">
            <v>N</v>
          </cell>
          <cell r="V24" t="str">
            <v>N</v>
          </cell>
          <cell r="W24">
            <v>0</v>
          </cell>
          <cell r="Y24" t="str">
            <v>N</v>
          </cell>
          <cell r="AA24" t="str">
            <v>N</v>
          </cell>
        </row>
        <row r="25">
          <cell r="A25">
            <v>7896641807749</v>
          </cell>
          <cell r="B25">
            <v>1063902590050</v>
          </cell>
          <cell r="C25">
            <v>501105304115313</v>
          </cell>
          <cell r="D25" t="str">
            <v>ALEKTOS</v>
          </cell>
          <cell r="E25" t="str">
            <v>20 MG COM CT BL AL/AL X 20</v>
          </cell>
          <cell r="F25" t="str">
            <v>Conformidade</v>
          </cell>
          <cell r="G25">
            <v>1</v>
          </cell>
          <cell r="H25" t="str">
            <v>Tarja Vermelha</v>
          </cell>
          <cell r="I25" t="str">
            <v>Não</v>
          </cell>
          <cell r="J25" t="str">
            <v>Não</v>
          </cell>
          <cell r="K25" t="str">
            <v>Não</v>
          </cell>
          <cell r="L25" t="str">
            <v>N</v>
          </cell>
          <cell r="M25" t="str">
            <v>Alopático</v>
          </cell>
          <cell r="N25" t="str">
            <v>Referência</v>
          </cell>
          <cell r="O25" t="str">
            <v>Monitorado</v>
          </cell>
          <cell r="Q25" t="str">
            <v>Sólido</v>
          </cell>
          <cell r="R25" t="str">
            <v>202189-78-4</v>
          </cell>
          <cell r="S25">
            <v>1266</v>
          </cell>
          <cell r="T25" t="str">
            <v>565 - ANTI-HISTAMÍNICOS SISTÊMICOS</v>
          </cell>
          <cell r="U25" t="str">
            <v>N</v>
          </cell>
          <cell r="V25" t="str">
            <v>N</v>
          </cell>
          <cell r="W25">
            <v>0</v>
          </cell>
          <cell r="Y25" t="str">
            <v>N</v>
          </cell>
          <cell r="AA25" t="str">
            <v>N</v>
          </cell>
        </row>
        <row r="26">
          <cell r="A26">
            <v>7896641807770</v>
          </cell>
          <cell r="B26">
            <v>1063902590069</v>
          </cell>
          <cell r="C26">
            <v>501105305111311</v>
          </cell>
          <cell r="D26" t="str">
            <v>ALEKTOS</v>
          </cell>
          <cell r="E26" t="str">
            <v>20 MG COM CT BL AL/AL X 30</v>
          </cell>
          <cell r="F26" t="str">
            <v>Conformidade</v>
          </cell>
          <cell r="G26">
            <v>1</v>
          </cell>
          <cell r="H26" t="str">
            <v>Tarja Vermelha</v>
          </cell>
          <cell r="I26" t="str">
            <v>Não</v>
          </cell>
          <cell r="J26" t="str">
            <v>Não</v>
          </cell>
          <cell r="K26" t="str">
            <v>Não</v>
          </cell>
          <cell r="L26" t="str">
            <v>N</v>
          </cell>
          <cell r="M26" t="str">
            <v>Alopático</v>
          </cell>
          <cell r="N26" t="str">
            <v>Referência</v>
          </cell>
          <cell r="O26" t="str">
            <v>Monitorado</v>
          </cell>
          <cell r="Q26" t="str">
            <v>Sólido</v>
          </cell>
          <cell r="R26" t="str">
            <v>202189-78-4</v>
          </cell>
          <cell r="S26">
            <v>1266</v>
          </cell>
          <cell r="T26" t="str">
            <v>565 - ANTI-HISTAMÍNICOS SISTÊMICOS</v>
          </cell>
          <cell r="U26" t="str">
            <v>N</v>
          </cell>
          <cell r="V26" t="str">
            <v>N</v>
          </cell>
          <cell r="W26">
            <v>0</v>
          </cell>
          <cell r="Y26" t="str">
            <v>N</v>
          </cell>
          <cell r="AA26" t="str">
            <v>N</v>
          </cell>
        </row>
        <row r="27">
          <cell r="A27">
            <v>7896641807725</v>
          </cell>
          <cell r="B27">
            <v>1063902590018</v>
          </cell>
          <cell r="C27">
            <v>501105301116319</v>
          </cell>
          <cell r="D27" t="str">
            <v>ALEKTOS</v>
          </cell>
          <cell r="E27" t="str">
            <v>20 MG COM CT BL AL/AL X 4</v>
          </cell>
          <cell r="F27" t="str">
            <v>Conformidade</v>
          </cell>
          <cell r="G27">
            <v>1</v>
          </cell>
          <cell r="H27" t="str">
            <v>Tarja Vermelha</v>
          </cell>
          <cell r="I27" t="str">
            <v>Não</v>
          </cell>
          <cell r="J27" t="str">
            <v>Não</v>
          </cell>
          <cell r="K27" t="str">
            <v>Não</v>
          </cell>
          <cell r="L27" t="str">
            <v>N</v>
          </cell>
          <cell r="M27" t="str">
            <v>Alopático</v>
          </cell>
          <cell r="N27" t="str">
            <v>Referência</v>
          </cell>
          <cell r="O27" t="str">
            <v>Monitorado</v>
          </cell>
          <cell r="Q27" t="str">
            <v>Sólido</v>
          </cell>
          <cell r="R27" t="str">
            <v>202189-78-4</v>
          </cell>
          <cell r="S27">
            <v>1266</v>
          </cell>
          <cell r="T27" t="str">
            <v>565 - ANTI-HISTAMÍNICOS SISTÊMICOS</v>
          </cell>
          <cell r="U27" t="str">
            <v>N</v>
          </cell>
          <cell r="V27" t="str">
            <v>N</v>
          </cell>
          <cell r="W27">
            <v>0</v>
          </cell>
          <cell r="Y27" t="str">
            <v>N</v>
          </cell>
          <cell r="AA27" t="str">
            <v>N</v>
          </cell>
        </row>
        <row r="28">
          <cell r="A28">
            <v>7896641807756</v>
          </cell>
          <cell r="B28">
            <v>1063902590026</v>
          </cell>
          <cell r="C28">
            <v>501105306118311</v>
          </cell>
          <cell r="D28" t="str">
            <v>ALEKTOS</v>
          </cell>
          <cell r="E28" t="str">
            <v>20 MG COM CT BL AL/AL X 8</v>
          </cell>
          <cell r="F28" t="str">
            <v>Conformidade</v>
          </cell>
          <cell r="G28">
            <v>1</v>
          </cell>
          <cell r="H28" t="str">
            <v>Tarja Vermelha</v>
          </cell>
          <cell r="I28" t="str">
            <v>Não</v>
          </cell>
          <cell r="J28" t="str">
            <v>Não</v>
          </cell>
          <cell r="K28" t="str">
            <v>Não</v>
          </cell>
          <cell r="L28" t="str">
            <v>N</v>
          </cell>
          <cell r="M28" t="str">
            <v>Alopático</v>
          </cell>
          <cell r="N28" t="str">
            <v>Referência</v>
          </cell>
          <cell r="O28" t="str">
            <v>Monitorado</v>
          </cell>
          <cell r="Q28" t="str">
            <v>Sólido</v>
          </cell>
          <cell r="R28" t="str">
            <v>202189-78-4</v>
          </cell>
          <cell r="S28">
            <v>1266</v>
          </cell>
          <cell r="T28" t="str">
            <v>565 - ANTI-HISTAMÍNICOS SISTÊMICOS</v>
          </cell>
          <cell r="U28" t="str">
            <v>N</v>
          </cell>
          <cell r="V28" t="str">
            <v>N</v>
          </cell>
          <cell r="W28">
            <v>0</v>
          </cell>
          <cell r="Y28" t="str">
            <v>N</v>
          </cell>
          <cell r="AA28" t="str">
            <v>N</v>
          </cell>
        </row>
        <row r="29">
          <cell r="A29">
            <v>7896641804250</v>
          </cell>
          <cell r="B29">
            <v>1063902300044</v>
          </cell>
          <cell r="C29">
            <v>501103801170316</v>
          </cell>
          <cell r="D29" t="str">
            <v>ALVESCO</v>
          </cell>
          <cell r="E29" t="str">
            <v>0,10 MG/DOSE SOL INAL CT FR AL/VAL DOS X 120 DOSES</v>
          </cell>
          <cell r="F29" t="str">
            <v>Conformidade</v>
          </cell>
          <cell r="G29">
            <v>3</v>
          </cell>
          <cell r="H29" t="str">
            <v>Tarja Vermelha</v>
          </cell>
          <cell r="I29" t="str">
            <v>Não</v>
          </cell>
          <cell r="J29" t="str">
            <v>Não</v>
          </cell>
          <cell r="K29" t="str">
            <v>Não</v>
          </cell>
          <cell r="L29" t="str">
            <v>I</v>
          </cell>
          <cell r="M29" t="str">
            <v>Alopático</v>
          </cell>
          <cell r="N29" t="str">
            <v>Referência</v>
          </cell>
          <cell r="O29" t="str">
            <v>Monitorado</v>
          </cell>
          <cell r="Q29" t="str">
            <v>Outros</v>
          </cell>
          <cell r="R29" t="str">
            <v>141845-82-1</v>
          </cell>
          <cell r="S29">
            <v>2001</v>
          </cell>
          <cell r="T29" t="str">
            <v>542 - ANTIASMÁTICOS/DPOC CORTICOSTERÓIDES INALANTES</v>
          </cell>
          <cell r="U29" t="str">
            <v>N</v>
          </cell>
          <cell r="V29" t="str">
            <v>N</v>
          </cell>
          <cell r="W29">
            <v>0</v>
          </cell>
          <cell r="Y29" t="str">
            <v>N</v>
          </cell>
          <cell r="AA29" t="str">
            <v>N</v>
          </cell>
        </row>
        <row r="30">
          <cell r="A30">
            <v>7896641804342</v>
          </cell>
          <cell r="B30">
            <v>1063902300036</v>
          </cell>
          <cell r="C30">
            <v>501103701176312</v>
          </cell>
          <cell r="D30" t="str">
            <v>ALVESCO</v>
          </cell>
          <cell r="E30" t="str">
            <v>0,10 MG/DOSE SOL INAL CT FR AL/VAL DOS X 60 DOSES</v>
          </cell>
          <cell r="F30" t="str">
            <v>Conformidade</v>
          </cell>
          <cell r="G30">
            <v>3</v>
          </cell>
          <cell r="H30" t="str">
            <v>Tarja Vermelha</v>
          </cell>
          <cell r="I30" t="str">
            <v>Não</v>
          </cell>
          <cell r="J30" t="str">
            <v>Não</v>
          </cell>
          <cell r="K30" t="str">
            <v>Não</v>
          </cell>
          <cell r="L30" t="str">
            <v>I</v>
          </cell>
          <cell r="M30" t="str">
            <v>Alopático</v>
          </cell>
          <cell r="N30" t="str">
            <v>Referência</v>
          </cell>
          <cell r="O30" t="str">
            <v>Monitorado</v>
          </cell>
          <cell r="Q30" t="str">
            <v>Outros</v>
          </cell>
          <cell r="R30" t="str">
            <v>141845-82-1</v>
          </cell>
          <cell r="S30">
            <v>2001</v>
          </cell>
          <cell r="T30" t="str">
            <v>542 - ANTIASMÁTICOS/DPOC CORTICOSTERÓIDES INALANTES</v>
          </cell>
          <cell r="U30" t="str">
            <v>N</v>
          </cell>
          <cell r="V30" t="str">
            <v>N</v>
          </cell>
          <cell r="W30">
            <v>0</v>
          </cell>
          <cell r="Y30" t="str">
            <v>N</v>
          </cell>
          <cell r="AA30" t="str">
            <v>N</v>
          </cell>
        </row>
        <row r="31">
          <cell r="A31">
            <v>7896641804274</v>
          </cell>
          <cell r="B31">
            <v>1063902300061</v>
          </cell>
          <cell r="C31">
            <v>501103901175311</v>
          </cell>
          <cell r="D31" t="str">
            <v>ALVESCO</v>
          </cell>
          <cell r="E31" t="str">
            <v>0,20 MG/DOSE SOL INAL CT FR AL/VAL DOS X 120 DOSES</v>
          </cell>
          <cell r="F31" t="str">
            <v>Conformidade</v>
          </cell>
          <cell r="G31">
            <v>3</v>
          </cell>
          <cell r="H31" t="str">
            <v>Tarja Vermelha</v>
          </cell>
          <cell r="I31" t="str">
            <v>Não</v>
          </cell>
          <cell r="J31" t="str">
            <v>Não</v>
          </cell>
          <cell r="K31" t="str">
            <v>Não</v>
          </cell>
          <cell r="L31" t="str">
            <v>I</v>
          </cell>
          <cell r="M31" t="str">
            <v>Alopático</v>
          </cell>
          <cell r="N31" t="str">
            <v>Referência</v>
          </cell>
          <cell r="O31" t="str">
            <v>Monitorado</v>
          </cell>
          <cell r="Q31" t="str">
            <v>Outros</v>
          </cell>
          <cell r="R31" t="str">
            <v>141845-82-1</v>
          </cell>
          <cell r="S31">
            <v>2001</v>
          </cell>
          <cell r="T31" t="str">
            <v>542 - ANTIASMÁTICOS/DPOC CORTICOSTERÓIDES INALANTES</v>
          </cell>
          <cell r="U31" t="str">
            <v>N</v>
          </cell>
          <cell r="V31" t="str">
            <v>N</v>
          </cell>
          <cell r="W31">
            <v>0</v>
          </cell>
          <cell r="Y31" t="str">
            <v>N</v>
          </cell>
          <cell r="AA31" t="str">
            <v>N</v>
          </cell>
        </row>
        <row r="32">
          <cell r="A32">
            <v>7896641804359</v>
          </cell>
          <cell r="B32">
            <v>1063902300052</v>
          </cell>
          <cell r="C32">
            <v>501104001178310</v>
          </cell>
          <cell r="D32" t="str">
            <v>ALVESCO</v>
          </cell>
          <cell r="E32" t="str">
            <v>0,20 MG/DOSE SOL INAL CT FR AL/VAL DOS X 60 DOSES</v>
          </cell>
          <cell r="F32" t="str">
            <v>Conformidade</v>
          </cell>
          <cell r="G32">
            <v>3</v>
          </cell>
          <cell r="H32" t="str">
            <v>Tarja Vermelha</v>
          </cell>
          <cell r="I32" t="str">
            <v>Não</v>
          </cell>
          <cell r="J32" t="str">
            <v>Não</v>
          </cell>
          <cell r="K32" t="str">
            <v>Não</v>
          </cell>
          <cell r="L32" t="str">
            <v>I</v>
          </cell>
          <cell r="M32" t="str">
            <v>Alopático</v>
          </cell>
          <cell r="N32" t="str">
            <v>Referência</v>
          </cell>
          <cell r="O32" t="str">
            <v>Monitorado</v>
          </cell>
          <cell r="Q32" t="str">
            <v>Outros</v>
          </cell>
          <cell r="R32" t="str">
            <v>141845-82-1</v>
          </cell>
          <cell r="S32">
            <v>2001</v>
          </cell>
          <cell r="T32" t="str">
            <v>542 - ANTIASMÁTICOS/DPOC CORTICOSTERÓIDES INALANTES</v>
          </cell>
          <cell r="U32" t="str">
            <v>N</v>
          </cell>
          <cell r="V32" t="str">
            <v>N</v>
          </cell>
          <cell r="W32">
            <v>0</v>
          </cell>
          <cell r="Y32" t="str">
            <v>N</v>
          </cell>
          <cell r="AA32" t="str">
            <v>N</v>
          </cell>
        </row>
        <row r="33">
          <cell r="A33">
            <v>7896641804113</v>
          </cell>
          <cell r="B33">
            <v>1063902010057</v>
          </cell>
          <cell r="C33">
            <v>501100505139413</v>
          </cell>
          <cell r="D33" t="str">
            <v>BRONCHO-VAXOM</v>
          </cell>
          <cell r="E33" t="str">
            <v>3,5 MG GRAN CT 10 SACHETS</v>
          </cell>
          <cell r="F33" t="str">
            <v>Conformidade</v>
          </cell>
          <cell r="G33">
            <v>3</v>
          </cell>
          <cell r="H33" t="str">
            <v>Tarja Vermelha</v>
          </cell>
          <cell r="I33" t="str">
            <v>Não</v>
          </cell>
          <cell r="J33" t="str">
            <v>Não</v>
          </cell>
          <cell r="K33" t="str">
            <v>Não</v>
          </cell>
          <cell r="L33" t="str">
            <v>I</v>
          </cell>
          <cell r="M33" t="str">
            <v>Alopático</v>
          </cell>
          <cell r="N33" t="str">
            <v>Similar</v>
          </cell>
          <cell r="O33" t="str">
            <v>Monitorado</v>
          </cell>
          <cell r="Q33" t="str">
            <v>Líquidos</v>
          </cell>
          <cell r="T33" t="str">
            <v>698 - TODOS OS OUTROS PRODUTOS VACINAIS</v>
          </cell>
          <cell r="U33" t="str">
            <v>N</v>
          </cell>
          <cell r="V33" t="str">
            <v>N</v>
          </cell>
          <cell r="W33">
            <v>0</v>
          </cell>
          <cell r="Y33" t="str">
            <v>N</v>
          </cell>
          <cell r="AA33" t="str">
            <v>N</v>
          </cell>
        </row>
        <row r="34">
          <cell r="A34">
            <v>7896641804120</v>
          </cell>
          <cell r="B34">
            <v>1063902010068</v>
          </cell>
          <cell r="C34">
            <v>501100504132415</v>
          </cell>
          <cell r="D34" t="str">
            <v>BRONCHO-VAXOM</v>
          </cell>
          <cell r="E34" t="str">
            <v>3,5 MG GRAN CT 30 SACHETS</v>
          </cell>
          <cell r="F34" t="str">
            <v>Conformidade</v>
          </cell>
          <cell r="G34">
            <v>3</v>
          </cell>
          <cell r="H34" t="str">
            <v>Tarja Vermelha</v>
          </cell>
          <cell r="I34" t="str">
            <v>Não</v>
          </cell>
          <cell r="J34" t="str">
            <v>Não</v>
          </cell>
          <cell r="K34" t="str">
            <v>Não</v>
          </cell>
          <cell r="L34" t="str">
            <v>I</v>
          </cell>
          <cell r="M34" t="str">
            <v>Alopático</v>
          </cell>
          <cell r="N34" t="str">
            <v>Similar</v>
          </cell>
          <cell r="O34" t="str">
            <v>Monitorado</v>
          </cell>
          <cell r="Q34" t="str">
            <v>Líquidos</v>
          </cell>
          <cell r="R34" t="str">
            <v>99999-99-9</v>
          </cell>
          <cell r="T34" t="str">
            <v>698 - TODOS OS OUTROS PRODUTOS VACINAIS</v>
          </cell>
          <cell r="U34" t="str">
            <v>N</v>
          </cell>
          <cell r="V34" t="str">
            <v>N</v>
          </cell>
          <cell r="W34">
            <v>0</v>
          </cell>
          <cell r="Y34" t="str">
            <v>N</v>
          </cell>
          <cell r="AA34" t="str">
            <v>N</v>
          </cell>
        </row>
        <row r="35">
          <cell r="A35">
            <v>7896641802300</v>
          </cell>
          <cell r="B35">
            <v>1063902010038</v>
          </cell>
          <cell r="C35">
            <v>501100501117415</v>
          </cell>
          <cell r="D35" t="str">
            <v>BRONCHO-VAXOM</v>
          </cell>
          <cell r="E35" t="str">
            <v>3,5 MG PÓ LIOF CAP GEL DURA CT BL AL PLAS INC X 10</v>
          </cell>
          <cell r="F35" t="str">
            <v>Conformidade</v>
          </cell>
          <cell r="G35">
            <v>3</v>
          </cell>
          <cell r="H35" t="str">
            <v>Tarja Vermelha</v>
          </cell>
          <cell r="I35" t="str">
            <v>Não</v>
          </cell>
          <cell r="J35" t="str">
            <v>Não</v>
          </cell>
          <cell r="K35" t="str">
            <v>Não</v>
          </cell>
          <cell r="L35" t="str">
            <v>I</v>
          </cell>
          <cell r="M35" t="str">
            <v>Alopático</v>
          </cell>
          <cell r="N35" t="str">
            <v>Similar</v>
          </cell>
          <cell r="O35" t="str">
            <v>Monitorado</v>
          </cell>
          <cell r="Q35" t="str">
            <v>Sólido</v>
          </cell>
          <cell r="R35" t="str">
            <v>99999-99-9</v>
          </cell>
          <cell r="T35" t="str">
            <v>698 - TODOS OS OUTROS PRODUTOS VACINAIS</v>
          </cell>
          <cell r="U35" t="str">
            <v>N</v>
          </cell>
          <cell r="V35" t="str">
            <v>N</v>
          </cell>
          <cell r="W35">
            <v>0</v>
          </cell>
          <cell r="Y35" t="str">
            <v>N</v>
          </cell>
          <cell r="AA35" t="str">
            <v>N</v>
          </cell>
        </row>
        <row r="36">
          <cell r="A36">
            <v>7896641802287</v>
          </cell>
          <cell r="B36">
            <v>1063902010011</v>
          </cell>
          <cell r="C36">
            <v>501100502113413</v>
          </cell>
          <cell r="D36" t="str">
            <v>BRONCHO-VAXOM</v>
          </cell>
          <cell r="E36" t="str">
            <v>7 MG PÓ LIOF CAP GEL DURA CT BL AL PLAS INC X 10</v>
          </cell>
          <cell r="F36" t="str">
            <v>Conformidade</v>
          </cell>
          <cell r="G36">
            <v>3</v>
          </cell>
          <cell r="H36" t="str">
            <v>Tarja Vermelha</v>
          </cell>
          <cell r="I36" t="str">
            <v>Não</v>
          </cell>
          <cell r="J36" t="str">
            <v>Não</v>
          </cell>
          <cell r="K36" t="str">
            <v>Não</v>
          </cell>
          <cell r="L36" t="str">
            <v>I</v>
          </cell>
          <cell r="M36" t="str">
            <v>Alopático</v>
          </cell>
          <cell r="N36" t="str">
            <v>Similar</v>
          </cell>
          <cell r="O36" t="str">
            <v>Monitorado</v>
          </cell>
          <cell r="Q36" t="str">
            <v>Sólido</v>
          </cell>
          <cell r="R36" t="str">
            <v>99999-99-9</v>
          </cell>
          <cell r="T36" t="str">
            <v>698 - TODOS OS OUTROS PRODUTOS VACINAIS</v>
          </cell>
          <cell r="U36" t="str">
            <v>N</v>
          </cell>
          <cell r="V36" t="str">
            <v>N</v>
          </cell>
          <cell r="W36">
            <v>0</v>
          </cell>
          <cell r="Y36" t="str">
            <v>N</v>
          </cell>
          <cell r="AA36" t="str">
            <v>N</v>
          </cell>
        </row>
        <row r="37">
          <cell r="A37">
            <v>7896641804106</v>
          </cell>
          <cell r="B37">
            <v>1063902010021</v>
          </cell>
          <cell r="C37">
            <v>501100503111414</v>
          </cell>
          <cell r="D37" t="str">
            <v>BRONCHO-VAXOM</v>
          </cell>
          <cell r="E37" t="str">
            <v>7 MG PÓ LIOF CAP GEL DURA CT BL AL PLAS INC X30</v>
          </cell>
          <cell r="F37" t="str">
            <v>Conformidade</v>
          </cell>
          <cell r="G37">
            <v>3</v>
          </cell>
          <cell r="H37" t="str">
            <v>Tarja Vermelha</v>
          </cell>
          <cell r="I37" t="str">
            <v>Não</v>
          </cell>
          <cell r="J37" t="str">
            <v>Não</v>
          </cell>
          <cell r="K37" t="str">
            <v>Não</v>
          </cell>
          <cell r="L37" t="str">
            <v>I</v>
          </cell>
          <cell r="M37" t="str">
            <v>Alopático</v>
          </cell>
          <cell r="N37" t="str">
            <v>Similar</v>
          </cell>
          <cell r="O37" t="str">
            <v>Monitorado</v>
          </cell>
          <cell r="Q37" t="str">
            <v>Sólido</v>
          </cell>
          <cell r="R37" t="str">
            <v>99999-99-9</v>
          </cell>
          <cell r="T37" t="str">
            <v>698 - TODOS OS OUTROS PRODUTOS VACINAIS</v>
          </cell>
          <cell r="U37" t="str">
            <v>N</v>
          </cell>
          <cell r="V37" t="str">
            <v>N</v>
          </cell>
          <cell r="W37">
            <v>0</v>
          </cell>
          <cell r="Y37" t="str">
            <v>N</v>
          </cell>
          <cell r="AA37" t="str">
            <v>N</v>
          </cell>
        </row>
        <row r="38">
          <cell r="A38">
            <v>7896641800658</v>
          </cell>
          <cell r="B38">
            <v>106390153003</v>
          </cell>
          <cell r="C38">
            <v>501100601111419</v>
          </cell>
          <cell r="D38" t="str">
            <v>COLPOTROFINE</v>
          </cell>
          <cell r="E38" t="str">
            <v>CÁPS VAG CX C/ 20</v>
          </cell>
          <cell r="F38" t="str">
            <v>Inativa</v>
          </cell>
          <cell r="G38">
            <v>3</v>
          </cell>
          <cell r="H38" t="str">
            <v>Tarja Vermelha</v>
          </cell>
          <cell r="I38" t="str">
            <v>Não</v>
          </cell>
          <cell r="J38" t="str">
            <v>Não</v>
          </cell>
          <cell r="K38" t="str">
            <v>Não</v>
          </cell>
          <cell r="L38" t="str">
            <v>I</v>
          </cell>
          <cell r="M38" t="str">
            <v>Alopático</v>
          </cell>
          <cell r="N38" t="str">
            <v>Similar</v>
          </cell>
          <cell r="O38" t="str">
            <v>Monitorado</v>
          </cell>
          <cell r="Q38" t="str">
            <v>Sólido</v>
          </cell>
          <cell r="R38" t="str">
            <v>39219-28-8</v>
          </cell>
          <cell r="S38">
            <v>7428</v>
          </cell>
          <cell r="T38" t="str">
            <v>256 - HORMÔNIOS SEXUAIS TÓPICOS</v>
          </cell>
          <cell r="U38" t="str">
            <v>N</v>
          </cell>
          <cell r="V38" t="str">
            <v>N</v>
          </cell>
          <cell r="W38">
            <v>0</v>
          </cell>
          <cell r="Y38" t="str">
            <v>N</v>
          </cell>
          <cell r="AA38" t="str">
            <v>N</v>
          </cell>
        </row>
        <row r="39">
          <cell r="A39">
            <v>7896641800832</v>
          </cell>
          <cell r="B39">
            <v>1063901530058</v>
          </cell>
          <cell r="C39">
            <v>501100602169410</v>
          </cell>
          <cell r="D39" t="str">
            <v>COLPOTROFINE</v>
          </cell>
          <cell r="E39" t="str">
            <v>CREME 30 BISN C/ 30 G</v>
          </cell>
          <cell r="F39" t="str">
            <v>Inativa</v>
          </cell>
          <cell r="G39">
            <v>3</v>
          </cell>
          <cell r="H39" t="str">
            <v>Tarja Vermelha</v>
          </cell>
          <cell r="I39" t="str">
            <v>Não</v>
          </cell>
          <cell r="J39" t="str">
            <v>Não</v>
          </cell>
          <cell r="K39" t="str">
            <v>Não</v>
          </cell>
          <cell r="L39" t="str">
            <v>I</v>
          </cell>
          <cell r="M39" t="str">
            <v>Alopático</v>
          </cell>
          <cell r="N39" t="str">
            <v>Similar</v>
          </cell>
          <cell r="O39" t="str">
            <v>Monitorado</v>
          </cell>
          <cell r="Q39" t="str">
            <v>Pomadas</v>
          </cell>
          <cell r="R39" t="str">
            <v>39219-28-8</v>
          </cell>
          <cell r="S39">
            <v>7428</v>
          </cell>
          <cell r="T39" t="str">
            <v>256 - HORMÔNIOS SEXUAIS TÓPICOS</v>
          </cell>
          <cell r="U39" t="str">
            <v>N</v>
          </cell>
          <cell r="V39" t="str">
            <v>N</v>
          </cell>
          <cell r="W39">
            <v>0</v>
          </cell>
          <cell r="Y39" t="str">
            <v>N</v>
          </cell>
          <cell r="AA39" t="str">
            <v>N</v>
          </cell>
        </row>
        <row r="40">
          <cell r="A40">
            <v>7896641807169</v>
          </cell>
          <cell r="B40">
            <v>1063902570025</v>
          </cell>
          <cell r="C40">
            <v>501105101117214</v>
          </cell>
          <cell r="D40" t="str">
            <v>DAXAS</v>
          </cell>
          <cell r="E40" t="str">
            <v>500 MCG COM REV CT BL PVC/PVDC/AL X 30</v>
          </cell>
          <cell r="F40" t="str">
            <v>Conformidade</v>
          </cell>
          <cell r="G40">
            <v>3</v>
          </cell>
          <cell r="H40" t="str">
            <v>Tarja Vermelha</v>
          </cell>
          <cell r="I40" t="str">
            <v>Não</v>
          </cell>
          <cell r="J40" t="str">
            <v>Não</v>
          </cell>
          <cell r="K40" t="str">
            <v>Não</v>
          </cell>
          <cell r="L40" t="str">
            <v>N</v>
          </cell>
          <cell r="M40" t="str">
            <v>Alopático</v>
          </cell>
          <cell r="N40" t="str">
            <v>Patente</v>
          </cell>
          <cell r="O40" t="str">
            <v>Monitorado</v>
          </cell>
          <cell r="Q40" t="str">
            <v>Sólido</v>
          </cell>
          <cell r="R40" t="str">
            <v>162401-32-3</v>
          </cell>
          <cell r="S40">
            <v>7780</v>
          </cell>
          <cell r="T40" t="str">
            <v>552 - ANTIASMÁTICOS/DPOC SISTÊMICOS INIBIDORES DE PDE4</v>
          </cell>
          <cell r="U40" t="str">
            <v>N</v>
          </cell>
          <cell r="V40" t="str">
            <v>N</v>
          </cell>
          <cell r="W40">
            <v>0</v>
          </cell>
          <cell r="Y40" t="str">
            <v>N</v>
          </cell>
          <cell r="AA40" t="str">
            <v>N</v>
          </cell>
        </row>
        <row r="41">
          <cell r="A41">
            <v>7896016807640</v>
          </cell>
          <cell r="B41">
            <v>1063902600021</v>
          </cell>
          <cell r="C41">
            <v>501113120021403</v>
          </cell>
          <cell r="D41" t="str">
            <v>DERMODEX</v>
          </cell>
          <cell r="E41" t="str">
            <v>100.000 UI/G + 200 MG/G POM DERM CT BG AL X 15 G</v>
          </cell>
          <cell r="F41" t="str">
            <v>Conformidade</v>
          </cell>
          <cell r="G41">
            <v>1</v>
          </cell>
          <cell r="H41" t="str">
            <v>Venda Livre</v>
          </cell>
          <cell r="I41" t="str">
            <v>Não</v>
          </cell>
          <cell r="J41" t="str">
            <v>Não</v>
          </cell>
          <cell r="K41" t="str">
            <v>Não</v>
          </cell>
          <cell r="L41" t="str">
            <v>N</v>
          </cell>
          <cell r="M41" t="str">
            <v>Alopático</v>
          </cell>
          <cell r="N41" t="str">
            <v>Referência</v>
          </cell>
          <cell r="O41" t="str">
            <v>Monitorado</v>
          </cell>
          <cell r="Q41" t="str">
            <v>Pomadas</v>
          </cell>
          <cell r="T41" t="str">
            <v>222 - ANTIFÚNGICOS DERMATOLÓGICOS TÓPICOS</v>
          </cell>
          <cell r="U41" t="str">
            <v>N</v>
          </cell>
          <cell r="V41" t="str">
            <v>N</v>
          </cell>
          <cell r="Y41" t="str">
            <v>N</v>
          </cell>
          <cell r="AA41" t="str">
            <v>N</v>
          </cell>
        </row>
        <row r="42">
          <cell r="A42">
            <v>7896016801921</v>
          </cell>
          <cell r="B42">
            <v>1063902600031</v>
          </cell>
          <cell r="C42">
            <v>501113120021503</v>
          </cell>
          <cell r="D42" t="str">
            <v>DERMODEX</v>
          </cell>
          <cell r="E42" t="str">
            <v>100.000 UI/G + 200 MG/G POM DERM CT BG AL X 30 G</v>
          </cell>
          <cell r="F42" t="str">
            <v>Conformidade</v>
          </cell>
          <cell r="G42">
            <v>1</v>
          </cell>
          <cell r="H42" t="str">
            <v>Venda Livre</v>
          </cell>
          <cell r="I42" t="str">
            <v>Não</v>
          </cell>
          <cell r="J42" t="str">
            <v>Não</v>
          </cell>
          <cell r="K42" t="str">
            <v>Não</v>
          </cell>
          <cell r="L42" t="str">
            <v>N</v>
          </cell>
          <cell r="M42" t="str">
            <v>Alopático</v>
          </cell>
          <cell r="N42" t="str">
            <v>Referência</v>
          </cell>
          <cell r="O42" t="str">
            <v>Monitorado</v>
          </cell>
          <cell r="Q42" t="str">
            <v>Pomadas</v>
          </cell>
          <cell r="T42" t="str">
            <v>222 - ANTIFÚNGICOS DERMATOLÓGICOS TÓPICOS</v>
          </cell>
          <cell r="U42" t="str">
            <v>N</v>
          </cell>
          <cell r="V42" t="str">
            <v>N</v>
          </cell>
          <cell r="Y42" t="str">
            <v>N</v>
          </cell>
          <cell r="AA42" t="str">
            <v>N</v>
          </cell>
        </row>
        <row r="43">
          <cell r="A43">
            <v>7896016800917</v>
          </cell>
          <cell r="B43">
            <v>1063902600048</v>
          </cell>
          <cell r="C43">
            <v>501112050019013</v>
          </cell>
          <cell r="D43" t="str">
            <v>DERMODEX</v>
          </cell>
          <cell r="E43" t="str">
            <v>100.000 UI/G + 200 MG/G POM DERM CT BG AL X 60 G</v>
          </cell>
          <cell r="F43" t="str">
            <v>Conformidade</v>
          </cell>
          <cell r="G43">
            <v>1</v>
          </cell>
          <cell r="H43" t="str">
            <v>Venda Livre</v>
          </cell>
          <cell r="I43" t="str">
            <v>Não</v>
          </cell>
          <cell r="J43" t="str">
            <v>Não</v>
          </cell>
          <cell r="K43" t="str">
            <v>Não</v>
          </cell>
          <cell r="L43" t="str">
            <v>N</v>
          </cell>
          <cell r="M43" t="str">
            <v>Alopático</v>
          </cell>
          <cell r="N43" t="str">
            <v>Referência</v>
          </cell>
          <cell r="O43" t="str">
            <v>Monitorado</v>
          </cell>
          <cell r="Q43" t="str">
            <v>Pomadas</v>
          </cell>
          <cell r="T43" t="str">
            <v>222 - ANTIFÚNGICOS DERMATOLÓGICOS TÓPICOS</v>
          </cell>
          <cell r="U43" t="str">
            <v>N</v>
          </cell>
          <cell r="V43" t="str">
            <v>N</v>
          </cell>
          <cell r="Y43" t="str">
            <v>N</v>
          </cell>
          <cell r="AA43" t="str">
            <v>N</v>
          </cell>
        </row>
        <row r="44">
          <cell r="A44">
            <v>7896641808975</v>
          </cell>
          <cell r="B44">
            <v>1063902610027</v>
          </cell>
          <cell r="C44">
            <v>501112070019202</v>
          </cell>
          <cell r="D44" t="str">
            <v>DEXILANT</v>
          </cell>
          <cell r="E44" t="str">
            <v>30 MG CAP LIB RETARD CT BL AL/AL X 10</v>
          </cell>
          <cell r="F44" t="str">
            <v>Conformidade</v>
          </cell>
          <cell r="G44">
            <v>1</v>
          </cell>
          <cell r="H44" t="str">
            <v>Tarja Vermelha</v>
          </cell>
          <cell r="I44" t="str">
            <v>Não</v>
          </cell>
          <cell r="J44" t="str">
            <v>Não</v>
          </cell>
          <cell r="K44" t="str">
            <v>Não</v>
          </cell>
          <cell r="L44" t="str">
            <v>N</v>
          </cell>
          <cell r="M44" t="str">
            <v>Alopático</v>
          </cell>
          <cell r="N44" t="str">
            <v>Referência</v>
          </cell>
          <cell r="O44" t="str">
            <v>Monitorado</v>
          </cell>
          <cell r="Q44" t="str">
            <v>Sólido</v>
          </cell>
          <cell r="T44" t="str">
            <v>15 - INIBIDORES DA BOMBA ÁCIDA</v>
          </cell>
          <cell r="U44" t="str">
            <v>N</v>
          </cell>
          <cell r="V44" t="str">
            <v>N</v>
          </cell>
          <cell r="Y44" t="str">
            <v>N</v>
          </cell>
          <cell r="AA44" t="str">
            <v>N</v>
          </cell>
        </row>
        <row r="45">
          <cell r="A45">
            <v>7896641808968</v>
          </cell>
          <cell r="B45">
            <v>1063902610019</v>
          </cell>
          <cell r="C45">
            <v>501112070019102</v>
          </cell>
          <cell r="D45" t="str">
            <v>DEXILANT</v>
          </cell>
          <cell r="E45" t="str">
            <v>30 MG CAP LIB RETARD CT BL AL/AL X 2</v>
          </cell>
          <cell r="F45" t="str">
            <v>Conformidade</v>
          </cell>
          <cell r="G45">
            <v>1</v>
          </cell>
          <cell r="H45" t="str">
            <v>Tarja Vermelha</v>
          </cell>
          <cell r="I45" t="str">
            <v>Não</v>
          </cell>
          <cell r="J45" t="str">
            <v>Não</v>
          </cell>
          <cell r="K45" t="str">
            <v>Não</v>
          </cell>
          <cell r="L45" t="str">
            <v>N</v>
          </cell>
          <cell r="M45" t="str">
            <v>Alopático</v>
          </cell>
          <cell r="N45" t="str">
            <v>Referência</v>
          </cell>
          <cell r="O45" t="str">
            <v>Monitorado</v>
          </cell>
          <cell r="Q45" t="str">
            <v>Sólido</v>
          </cell>
          <cell r="T45" t="str">
            <v>15 - INIBIDORES DA BOMBA ÁCIDA</v>
          </cell>
          <cell r="U45" t="str">
            <v>N</v>
          </cell>
          <cell r="V45" t="str">
            <v>N</v>
          </cell>
          <cell r="Y45" t="str">
            <v>N</v>
          </cell>
          <cell r="AA45" t="str">
            <v>N</v>
          </cell>
        </row>
        <row r="46">
          <cell r="A46">
            <v>7896641808982</v>
          </cell>
          <cell r="B46">
            <v>1063902610035</v>
          </cell>
          <cell r="C46">
            <v>501112070019302</v>
          </cell>
          <cell r="D46" t="str">
            <v>DEXILANT</v>
          </cell>
          <cell r="E46" t="str">
            <v>30 MG CAP LIB RETARD CT BL AL/AL X 30</v>
          </cell>
          <cell r="F46" t="str">
            <v>Conformidade</v>
          </cell>
          <cell r="G46">
            <v>1</v>
          </cell>
          <cell r="H46" t="str">
            <v>Tarja Vermelha</v>
          </cell>
          <cell r="I46" t="str">
            <v>Não</v>
          </cell>
          <cell r="J46" t="str">
            <v>Não</v>
          </cell>
          <cell r="K46" t="str">
            <v>Não</v>
          </cell>
          <cell r="L46" t="str">
            <v>N</v>
          </cell>
          <cell r="M46" t="str">
            <v>Alopático</v>
          </cell>
          <cell r="N46" t="str">
            <v>Referência</v>
          </cell>
          <cell r="O46" t="str">
            <v>Monitorado</v>
          </cell>
          <cell r="Q46" t="str">
            <v>Sólido</v>
          </cell>
          <cell r="T46" t="str">
            <v>15 - INIBIDORES DA BOMBA ÁCIDA</v>
          </cell>
          <cell r="U46" t="str">
            <v>N</v>
          </cell>
          <cell r="V46" t="str">
            <v>N</v>
          </cell>
          <cell r="Y46" t="str">
            <v>N</v>
          </cell>
          <cell r="AA46" t="str">
            <v>N</v>
          </cell>
        </row>
        <row r="47">
          <cell r="A47">
            <v>7896641808999</v>
          </cell>
          <cell r="B47">
            <v>1063902610043</v>
          </cell>
          <cell r="C47">
            <v>501112070019402</v>
          </cell>
          <cell r="D47" t="str">
            <v>DEXILANT</v>
          </cell>
          <cell r="E47" t="str">
            <v>30 MG CAP LIB RETARD CT BL AL/AL X 60</v>
          </cell>
          <cell r="F47" t="str">
            <v>Conformidade</v>
          </cell>
          <cell r="G47">
            <v>1</v>
          </cell>
          <cell r="H47" t="str">
            <v>Tarja Vermelha</v>
          </cell>
          <cell r="I47" t="str">
            <v>Não</v>
          </cell>
          <cell r="J47" t="str">
            <v>Não</v>
          </cell>
          <cell r="K47" t="str">
            <v>Não</v>
          </cell>
          <cell r="L47" t="str">
            <v>N</v>
          </cell>
          <cell r="M47" t="str">
            <v>Alopático</v>
          </cell>
          <cell r="N47" t="str">
            <v>Referência</v>
          </cell>
          <cell r="O47" t="str">
            <v>Monitorado</v>
          </cell>
          <cell r="Q47" t="str">
            <v>Sólido</v>
          </cell>
          <cell r="T47" t="str">
            <v>15 - INIBIDORES DA BOMBA ÁCIDA</v>
          </cell>
          <cell r="U47" t="str">
            <v>N</v>
          </cell>
          <cell r="V47" t="str">
            <v>N</v>
          </cell>
          <cell r="Y47" t="str">
            <v>N</v>
          </cell>
          <cell r="AA47" t="str">
            <v>N</v>
          </cell>
        </row>
        <row r="48">
          <cell r="A48">
            <v>7896641809019</v>
          </cell>
          <cell r="B48">
            <v>1063902610061</v>
          </cell>
          <cell r="C48">
            <v>501112070019602</v>
          </cell>
          <cell r="D48" t="str">
            <v>DEXILANT</v>
          </cell>
          <cell r="E48" t="str">
            <v>60 MG CAP LIB RETARD CT BL AL/AL X 10</v>
          </cell>
          <cell r="F48" t="str">
            <v>Conformidade</v>
          </cell>
          <cell r="G48">
            <v>1</v>
          </cell>
          <cell r="H48" t="str">
            <v>Tarja Vermelha</v>
          </cell>
          <cell r="I48" t="str">
            <v>Não</v>
          </cell>
          <cell r="J48" t="str">
            <v>Não</v>
          </cell>
          <cell r="K48" t="str">
            <v>Não</v>
          </cell>
          <cell r="L48" t="str">
            <v>N</v>
          </cell>
          <cell r="M48" t="str">
            <v>Alopático</v>
          </cell>
          <cell r="N48" t="str">
            <v>Referência</v>
          </cell>
          <cell r="O48" t="str">
            <v>Monitorado</v>
          </cell>
          <cell r="Q48" t="str">
            <v>Sólido</v>
          </cell>
          <cell r="T48" t="str">
            <v>15 - INIBIDORES DA BOMBA ÁCIDA</v>
          </cell>
          <cell r="U48" t="str">
            <v>N</v>
          </cell>
          <cell r="V48" t="str">
            <v>N</v>
          </cell>
          <cell r="Y48" t="str">
            <v>N</v>
          </cell>
          <cell r="AA48" t="str">
            <v>N</v>
          </cell>
        </row>
        <row r="49">
          <cell r="A49">
            <v>7896641809002</v>
          </cell>
          <cell r="B49">
            <v>1063902610051</v>
          </cell>
          <cell r="C49">
            <v>501112070019502</v>
          </cell>
          <cell r="D49" t="str">
            <v>DEXILANT</v>
          </cell>
          <cell r="E49" t="str">
            <v>60 MG CAP LIB RETARD CT BL AL/AL X 2</v>
          </cell>
          <cell r="F49" t="str">
            <v>Conformidade</v>
          </cell>
          <cell r="G49">
            <v>1</v>
          </cell>
          <cell r="H49" t="str">
            <v>Tarja Vermelha</v>
          </cell>
          <cell r="I49" t="str">
            <v>Não</v>
          </cell>
          <cell r="J49" t="str">
            <v>Não</v>
          </cell>
          <cell r="K49" t="str">
            <v>Não</v>
          </cell>
          <cell r="L49" t="str">
            <v>N</v>
          </cell>
          <cell r="M49" t="str">
            <v>Alopático</v>
          </cell>
          <cell r="N49" t="str">
            <v>Referência</v>
          </cell>
          <cell r="O49" t="str">
            <v>Monitorado</v>
          </cell>
          <cell r="Q49" t="str">
            <v>Sólido</v>
          </cell>
          <cell r="T49" t="str">
            <v>15 - INIBIDORES DA BOMBA ÁCIDA</v>
          </cell>
          <cell r="U49" t="str">
            <v>N</v>
          </cell>
          <cell r="V49" t="str">
            <v>N</v>
          </cell>
          <cell r="Y49" t="str">
            <v>N</v>
          </cell>
          <cell r="AA49" t="str">
            <v>N</v>
          </cell>
        </row>
        <row r="50">
          <cell r="A50">
            <v>7896641809026</v>
          </cell>
          <cell r="B50">
            <v>1063902610078</v>
          </cell>
          <cell r="C50">
            <v>501112070019702</v>
          </cell>
          <cell r="D50" t="str">
            <v>DEXILANT</v>
          </cell>
          <cell r="E50" t="str">
            <v>60 MG CAP LIB RETARD CT BL AL/AL X 30</v>
          </cell>
          <cell r="F50" t="str">
            <v>Conformidade</v>
          </cell>
          <cell r="G50">
            <v>1</v>
          </cell>
          <cell r="H50" t="str">
            <v>Tarja Vermelha</v>
          </cell>
          <cell r="I50" t="str">
            <v>Não</v>
          </cell>
          <cell r="J50" t="str">
            <v>Não</v>
          </cell>
          <cell r="K50" t="str">
            <v>Não</v>
          </cell>
          <cell r="L50" t="str">
            <v>N</v>
          </cell>
          <cell r="M50" t="str">
            <v>Alopático</v>
          </cell>
          <cell r="N50" t="str">
            <v>Referência</v>
          </cell>
          <cell r="O50" t="str">
            <v>Monitorado</v>
          </cell>
          <cell r="Q50" t="str">
            <v>Sólido</v>
          </cell>
          <cell r="T50" t="str">
            <v>15 - INIBIDORES DA BOMBA ÁCIDA</v>
          </cell>
          <cell r="U50" t="str">
            <v>N</v>
          </cell>
          <cell r="V50" t="str">
            <v>N</v>
          </cell>
          <cell r="Y50" t="str">
            <v>N</v>
          </cell>
          <cell r="AA50" t="str">
            <v>N</v>
          </cell>
        </row>
        <row r="51">
          <cell r="A51">
            <v>7896641809033</v>
          </cell>
          <cell r="B51">
            <v>1063902610086</v>
          </cell>
          <cell r="C51">
            <v>501112070019802</v>
          </cell>
          <cell r="D51" t="str">
            <v>DEXILANT</v>
          </cell>
          <cell r="E51" t="str">
            <v>60 MG CAP LIB RETARD CT BL AL/AL X 60</v>
          </cell>
          <cell r="F51" t="str">
            <v>Conformidade</v>
          </cell>
          <cell r="G51">
            <v>1</v>
          </cell>
          <cell r="H51" t="str">
            <v>Tarja Vermelha</v>
          </cell>
          <cell r="I51" t="str">
            <v>Não</v>
          </cell>
          <cell r="J51" t="str">
            <v>Não</v>
          </cell>
          <cell r="K51" t="str">
            <v>Não</v>
          </cell>
          <cell r="L51" t="str">
            <v>N</v>
          </cell>
          <cell r="M51" t="str">
            <v>Alopático</v>
          </cell>
          <cell r="N51" t="str">
            <v>Referência</v>
          </cell>
          <cell r="O51" t="str">
            <v>Monitorado</v>
          </cell>
          <cell r="Q51" t="str">
            <v>Sólido</v>
          </cell>
          <cell r="T51" t="str">
            <v>15 - INIBIDORES DA BOMBA ÁCIDA</v>
          </cell>
          <cell r="U51" t="str">
            <v>N</v>
          </cell>
          <cell r="V51" t="str">
            <v>N</v>
          </cell>
          <cell r="Y51" t="str">
            <v>N</v>
          </cell>
          <cell r="AA51" t="str">
            <v>N</v>
          </cell>
        </row>
        <row r="52">
          <cell r="A52">
            <v>7896641802539</v>
          </cell>
          <cell r="B52">
            <v>1063901630091</v>
          </cell>
          <cell r="C52">
            <v>501100701116412</v>
          </cell>
          <cell r="D52" t="str">
            <v>DICETEL</v>
          </cell>
          <cell r="E52" t="str">
            <v>100 MG COMP REV CX C/ 20</v>
          </cell>
          <cell r="F52" t="str">
            <v>Inativa</v>
          </cell>
          <cell r="G52">
            <v>2</v>
          </cell>
          <cell r="H52" t="str">
            <v>Tarja Vermelha</v>
          </cell>
          <cell r="I52" t="str">
            <v>Não</v>
          </cell>
          <cell r="J52" t="str">
            <v>Não</v>
          </cell>
          <cell r="K52" t="str">
            <v>Não</v>
          </cell>
          <cell r="L52" t="str">
            <v>N</v>
          </cell>
          <cell r="M52" t="str">
            <v>Alopático</v>
          </cell>
          <cell r="N52" t="str">
            <v>Similar</v>
          </cell>
          <cell r="O52" t="str">
            <v>Monitorado</v>
          </cell>
          <cell r="Q52" t="str">
            <v>Sólido</v>
          </cell>
          <cell r="R52" t="str">
            <v>53251-94-8</v>
          </cell>
          <cell r="S52">
            <v>1430</v>
          </cell>
          <cell r="T52" t="str">
            <v>20 - ANTIESPASMÓDICOS E ANTICOLINÉRGICOS PUROS</v>
          </cell>
          <cell r="U52" t="str">
            <v>N</v>
          </cell>
          <cell r="V52" t="str">
            <v>N</v>
          </cell>
          <cell r="W52">
            <v>0</v>
          </cell>
          <cell r="Y52" t="str">
            <v>N</v>
          </cell>
          <cell r="AA52" t="str">
            <v>N</v>
          </cell>
        </row>
        <row r="53">
          <cell r="A53">
            <v>7896641800726</v>
          </cell>
          <cell r="B53">
            <v>1063901630010</v>
          </cell>
          <cell r="C53">
            <v>501100702112410</v>
          </cell>
          <cell r="D53" t="str">
            <v>DICETEL</v>
          </cell>
          <cell r="E53" t="str">
            <v>50 MG COMP REV CX C/ 20</v>
          </cell>
          <cell r="F53" t="str">
            <v>Inativa</v>
          </cell>
          <cell r="G53">
            <v>2</v>
          </cell>
          <cell r="H53" t="str">
            <v>Tarja Vermelha</v>
          </cell>
          <cell r="I53" t="str">
            <v>Não</v>
          </cell>
          <cell r="J53" t="str">
            <v>Não</v>
          </cell>
          <cell r="K53" t="str">
            <v>Não</v>
          </cell>
          <cell r="L53" t="str">
            <v>N</v>
          </cell>
          <cell r="M53" t="str">
            <v>Alopático</v>
          </cell>
          <cell r="N53" t="str">
            <v>Similar</v>
          </cell>
          <cell r="O53" t="str">
            <v>Monitorado</v>
          </cell>
          <cell r="Q53" t="str">
            <v>Sólido</v>
          </cell>
          <cell r="R53" t="str">
            <v>53251-94-8</v>
          </cell>
          <cell r="S53">
            <v>1430</v>
          </cell>
          <cell r="T53" t="str">
            <v>20 - ANTIESPASMÓDICOS E ANTICOLINÉRGICOS PUROS</v>
          </cell>
          <cell r="U53" t="str">
            <v>N</v>
          </cell>
          <cell r="V53" t="str">
            <v>N</v>
          </cell>
          <cell r="W53">
            <v>0</v>
          </cell>
          <cell r="Y53" t="str">
            <v>N</v>
          </cell>
          <cell r="AA53" t="str">
            <v>N</v>
          </cell>
        </row>
        <row r="54">
          <cell r="A54">
            <v>7896641807237</v>
          </cell>
          <cell r="B54">
            <v>1063901550065</v>
          </cell>
          <cell r="C54">
            <v>501100804111316</v>
          </cell>
          <cell r="D54" t="str">
            <v>DRAMIN</v>
          </cell>
          <cell r="E54" t="str">
            <v>100 MG COM CT BL AL PLAS INC X 20</v>
          </cell>
          <cell r="F54" t="str">
            <v>Conformidade</v>
          </cell>
          <cell r="G54">
            <v>3</v>
          </cell>
          <cell r="H54" t="str">
            <v>Venda Livre</v>
          </cell>
          <cell r="I54" t="str">
            <v>Não</v>
          </cell>
          <cell r="J54" t="str">
            <v>Não</v>
          </cell>
          <cell r="K54" t="str">
            <v>Não</v>
          </cell>
          <cell r="L54" t="str">
            <v>N</v>
          </cell>
          <cell r="M54" t="str">
            <v>Alopático</v>
          </cell>
          <cell r="N54" t="str">
            <v>Referência</v>
          </cell>
          <cell r="O54" t="str">
            <v>Monitorado</v>
          </cell>
          <cell r="Q54" t="str">
            <v>Sólido</v>
          </cell>
          <cell r="R54" t="str">
            <v>523-87-5</v>
          </cell>
          <cell r="S54">
            <v>3051</v>
          </cell>
          <cell r="T54" t="str">
            <v>27 - OUTROS ANTIEMÉTICOS E ANTINAUSEANTES</v>
          </cell>
          <cell r="U54" t="str">
            <v>N</v>
          </cell>
          <cell r="V54" t="str">
            <v>N</v>
          </cell>
          <cell r="W54">
            <v>0</v>
          </cell>
          <cell r="Y54" t="str">
            <v>N</v>
          </cell>
          <cell r="AA54" t="str">
            <v>N</v>
          </cell>
        </row>
        <row r="55">
          <cell r="A55">
            <v>7896641800559</v>
          </cell>
          <cell r="B55">
            <v>1063901550047</v>
          </cell>
          <cell r="C55">
            <v>501100801110416</v>
          </cell>
          <cell r="D55" t="str">
            <v>DRAMIN</v>
          </cell>
          <cell r="E55" t="str">
            <v>100 MG COM CT BL AL PLAS INC X 400 (EMB FRAC)</v>
          </cell>
          <cell r="F55" t="str">
            <v>Conformidade</v>
          </cell>
          <cell r="G55">
            <v>3</v>
          </cell>
          <cell r="H55" t="str">
            <v>Tarja Vermelha</v>
          </cell>
          <cell r="I55" t="str">
            <v>Não</v>
          </cell>
          <cell r="J55" t="str">
            <v>Não</v>
          </cell>
          <cell r="K55" t="str">
            <v>Não</v>
          </cell>
          <cell r="L55" t="str">
            <v>N</v>
          </cell>
          <cell r="M55" t="str">
            <v>Alopático</v>
          </cell>
          <cell r="N55" t="str">
            <v>Similar</v>
          </cell>
          <cell r="O55" t="str">
            <v>Monitorado</v>
          </cell>
          <cell r="Q55" t="str">
            <v>Sólido</v>
          </cell>
          <cell r="R55" t="str">
            <v>523-87-5</v>
          </cell>
          <cell r="S55">
            <v>3051</v>
          </cell>
          <cell r="T55" t="str">
            <v>27 - OUTROS ANTIEMÉTICOS E ANTINAUSEANTES</v>
          </cell>
          <cell r="U55" t="str">
            <v>N</v>
          </cell>
          <cell r="V55" t="str">
            <v>N</v>
          </cell>
          <cell r="W55">
            <v>0</v>
          </cell>
          <cell r="Y55" t="str">
            <v>N</v>
          </cell>
          <cell r="AA55" t="str">
            <v>N</v>
          </cell>
        </row>
        <row r="56">
          <cell r="A56">
            <v>7896641800559</v>
          </cell>
          <cell r="B56">
            <v>1063901550047</v>
          </cell>
          <cell r="C56">
            <v>501100803113412</v>
          </cell>
          <cell r="D56" t="str">
            <v>DRAMIN</v>
          </cell>
          <cell r="E56" t="str">
            <v>100 MG COM CT BL AL PLAS INC X 400 (EMB FRAC)</v>
          </cell>
          <cell r="F56" t="str">
            <v>Inativa</v>
          </cell>
          <cell r="G56">
            <v>3</v>
          </cell>
          <cell r="H56" t="str">
            <v>Tarja Vermelha</v>
          </cell>
          <cell r="I56" t="str">
            <v>Não</v>
          </cell>
          <cell r="J56" t="str">
            <v>Não</v>
          </cell>
          <cell r="K56" t="str">
            <v>Não</v>
          </cell>
          <cell r="L56" t="str">
            <v>N</v>
          </cell>
          <cell r="M56" t="str">
            <v>Alopático</v>
          </cell>
          <cell r="N56" t="str">
            <v>Similar</v>
          </cell>
          <cell r="O56" t="str">
            <v>Monitorado</v>
          </cell>
          <cell r="Q56" t="str">
            <v>Sólido</v>
          </cell>
          <cell r="R56" t="str">
            <v>523-87-5</v>
          </cell>
          <cell r="S56">
            <v>3051</v>
          </cell>
          <cell r="T56" t="str">
            <v>630 - TODOS OS OUTROS PRODUTOS TERAPÊUTICOS</v>
          </cell>
          <cell r="U56" t="str">
            <v>N</v>
          </cell>
          <cell r="V56" t="str">
            <v>S</v>
          </cell>
          <cell r="W56">
            <v>400</v>
          </cell>
          <cell r="Y56" t="str">
            <v>N</v>
          </cell>
          <cell r="AA56" t="str">
            <v>N</v>
          </cell>
        </row>
        <row r="57">
          <cell r="A57">
            <v>7896641803178</v>
          </cell>
          <cell r="B57">
            <v>1063901550096</v>
          </cell>
          <cell r="C57">
            <v>501100802133411</v>
          </cell>
          <cell r="D57" t="str">
            <v>DRAMIN</v>
          </cell>
          <cell r="E57" t="str">
            <v>2,5 MG/ML SOL OR CT FR PLAS TRANS X 120 ML</v>
          </cell>
          <cell r="F57" t="str">
            <v>Conformidade</v>
          </cell>
          <cell r="G57">
            <v>3</v>
          </cell>
          <cell r="H57" t="str">
            <v>Tarja Vermelha</v>
          </cell>
          <cell r="I57" t="str">
            <v>Não</v>
          </cell>
          <cell r="J57" t="str">
            <v>Não</v>
          </cell>
          <cell r="K57" t="str">
            <v>Não</v>
          </cell>
          <cell r="L57" t="str">
            <v>N</v>
          </cell>
          <cell r="M57" t="str">
            <v>Alopático</v>
          </cell>
          <cell r="N57" t="str">
            <v>Similar</v>
          </cell>
          <cell r="O57" t="str">
            <v>Monitorado</v>
          </cell>
          <cell r="Q57" t="str">
            <v>Líquidos</v>
          </cell>
          <cell r="R57" t="str">
            <v>523-87-5</v>
          </cell>
          <cell r="S57">
            <v>3051</v>
          </cell>
          <cell r="T57" t="str">
            <v>27 - OUTROS ANTIEMÉTICOS E ANTINAUSEANTES</v>
          </cell>
          <cell r="U57" t="str">
            <v>N</v>
          </cell>
          <cell r="V57" t="str">
            <v>N</v>
          </cell>
          <cell r="W57">
            <v>0</v>
          </cell>
          <cell r="Y57" t="str">
            <v>N</v>
          </cell>
          <cell r="AA57" t="str">
            <v>N</v>
          </cell>
        </row>
        <row r="58">
          <cell r="A58">
            <v>7896641807534</v>
          </cell>
          <cell r="B58">
            <v>1063901550179</v>
          </cell>
          <cell r="C58">
            <v>501112020018705</v>
          </cell>
          <cell r="D58" t="str">
            <v>Dramin</v>
          </cell>
          <cell r="E58" t="str">
            <v>50MG CAP GEL MOLE CT BL AL PLAS INC X 10</v>
          </cell>
          <cell r="F58" t="str">
            <v>Conformidade</v>
          </cell>
          <cell r="G58">
            <v>3</v>
          </cell>
          <cell r="H58" t="str">
            <v>Tarja Vermelha</v>
          </cell>
          <cell r="I58" t="str">
            <v>Não</v>
          </cell>
          <cell r="J58" t="str">
            <v>Não</v>
          </cell>
          <cell r="K58" t="str">
            <v>Não</v>
          </cell>
          <cell r="L58" t="str">
            <v>N</v>
          </cell>
          <cell r="M58" t="str">
            <v>Alopático</v>
          </cell>
          <cell r="N58" t="str">
            <v>Referência</v>
          </cell>
          <cell r="O58" t="str">
            <v>Monitorado</v>
          </cell>
          <cell r="Q58" t="str">
            <v>Sólido</v>
          </cell>
          <cell r="T58" t="str">
            <v>27 - OUTROS ANTIEMÉTICOS E ANTINAUSEANTES</v>
          </cell>
          <cell r="U58" t="str">
            <v>N</v>
          </cell>
          <cell r="V58" t="str">
            <v>N</v>
          </cell>
          <cell r="Y58" t="str">
            <v>N</v>
          </cell>
          <cell r="AA58" t="str">
            <v>N</v>
          </cell>
        </row>
        <row r="59">
          <cell r="A59">
            <v>7896641806056</v>
          </cell>
          <cell r="B59">
            <v>1063901550195</v>
          </cell>
          <cell r="C59">
            <v>501112020018505</v>
          </cell>
          <cell r="D59" t="str">
            <v>Dramin</v>
          </cell>
          <cell r="E59" t="str">
            <v>50MG CAP GEL MOLE CT BL AL PLAS INC X 100 (EMB FRAC)</v>
          </cell>
          <cell r="F59" t="str">
            <v>Conformidade</v>
          </cell>
          <cell r="G59">
            <v>3</v>
          </cell>
          <cell r="H59" t="str">
            <v>Tarja Vermelha</v>
          </cell>
          <cell r="I59" t="str">
            <v>Sim</v>
          </cell>
          <cell r="J59" t="str">
            <v>Não</v>
          </cell>
          <cell r="K59" t="str">
            <v>Não</v>
          </cell>
          <cell r="L59" t="str">
            <v>N</v>
          </cell>
          <cell r="M59" t="str">
            <v>Alopático</v>
          </cell>
          <cell r="N59" t="str">
            <v>Referência</v>
          </cell>
          <cell r="O59" t="str">
            <v>Monitorado</v>
          </cell>
          <cell r="Q59" t="str">
            <v>Sólido</v>
          </cell>
          <cell r="T59" t="str">
            <v>27 - OUTROS ANTIEMÉTICOS E ANTINAUSEANTES</v>
          </cell>
          <cell r="U59" t="str">
            <v>N</v>
          </cell>
          <cell r="V59" t="str">
            <v>S</v>
          </cell>
          <cell r="Y59" t="str">
            <v>N</v>
          </cell>
          <cell r="AA59" t="str">
            <v>N</v>
          </cell>
        </row>
        <row r="60">
          <cell r="A60">
            <v>7896641807572</v>
          </cell>
          <cell r="B60">
            <v>1063901550160</v>
          </cell>
          <cell r="C60">
            <v>501112020018605</v>
          </cell>
          <cell r="D60" t="str">
            <v>Dramin</v>
          </cell>
          <cell r="E60" t="str">
            <v>50MG CAP GEL MOLE CT BL AL PLAS INC X 4 </v>
          </cell>
          <cell r="F60" t="str">
            <v>Conformidade</v>
          </cell>
          <cell r="G60">
            <v>3</v>
          </cell>
          <cell r="H60" t="str">
            <v>Tarja Vermelha</v>
          </cell>
          <cell r="I60" t="str">
            <v>Sim</v>
          </cell>
          <cell r="J60" t="str">
            <v>Não</v>
          </cell>
          <cell r="K60" t="str">
            <v>Não</v>
          </cell>
          <cell r="L60" t="str">
            <v>N</v>
          </cell>
          <cell r="M60" t="str">
            <v>Alopático</v>
          </cell>
          <cell r="N60" t="str">
            <v>Referência</v>
          </cell>
          <cell r="O60" t="str">
            <v>Monitorado</v>
          </cell>
          <cell r="Q60" t="str">
            <v>Sólido</v>
          </cell>
          <cell r="T60" t="str">
            <v>27 - OUTROS ANTIEMÉTICOS E ANTINAUSEANTES</v>
          </cell>
          <cell r="U60" t="str">
            <v>N</v>
          </cell>
          <cell r="V60" t="str">
            <v>N</v>
          </cell>
          <cell r="Y60" t="str">
            <v>N</v>
          </cell>
          <cell r="AA60" t="str">
            <v>N</v>
          </cell>
        </row>
        <row r="61">
          <cell r="A61">
            <v>7896641800566</v>
          </cell>
          <cell r="B61">
            <v>1063901510012</v>
          </cell>
          <cell r="C61">
            <v>501100903150417</v>
          </cell>
          <cell r="D61" t="str">
            <v>DRAMIN B6</v>
          </cell>
          <cell r="E61" t="str">
            <v>B6 INJ CX C/ 6 AMP X 1 ML</v>
          </cell>
          <cell r="F61" t="str">
            <v>Inativa</v>
          </cell>
          <cell r="G61">
            <v>3</v>
          </cell>
          <cell r="H61" t="str">
            <v>Tarja Vermelha</v>
          </cell>
          <cell r="I61" t="str">
            <v>Não</v>
          </cell>
          <cell r="J61" t="str">
            <v>Não</v>
          </cell>
          <cell r="K61" t="str">
            <v>Não</v>
          </cell>
          <cell r="L61" t="str">
            <v>N</v>
          </cell>
          <cell r="M61" t="str">
            <v>Alopático</v>
          </cell>
          <cell r="N61" t="str">
            <v>Similar</v>
          </cell>
          <cell r="O61" t="str">
            <v>Monitorado</v>
          </cell>
          <cell r="Q61" t="str">
            <v>Injeções</v>
          </cell>
          <cell r="R61" t="str">
            <v>523-87-5,58-56-0</v>
          </cell>
          <cell r="S61">
            <v>3051.0716699999998</v>
          </cell>
          <cell r="T61" t="str">
            <v>27 - OUTROS ANTIEMÉTICOS E ANTINAUSEANTES</v>
          </cell>
          <cell r="U61" t="str">
            <v>N</v>
          </cell>
          <cell r="V61" t="str">
            <v>N</v>
          </cell>
          <cell r="W61">
            <v>0</v>
          </cell>
          <cell r="Y61" t="str">
            <v>N</v>
          </cell>
          <cell r="AA61" t="str">
            <v>N</v>
          </cell>
        </row>
        <row r="62">
          <cell r="A62">
            <v>7896641800580</v>
          </cell>
          <cell r="B62">
            <v>1063901510142</v>
          </cell>
          <cell r="C62">
            <v>501100904130411</v>
          </cell>
          <cell r="D62" t="str">
            <v>DRAMIN B6</v>
          </cell>
          <cell r="E62" t="str">
            <v>25 MG + 5 MG SOL OR CT FR PLAS AMB GOT X 20 ML</v>
          </cell>
          <cell r="F62" t="str">
            <v>Conformidade</v>
          </cell>
          <cell r="G62">
            <v>3</v>
          </cell>
          <cell r="H62" t="str">
            <v>Tarja Vermelha</v>
          </cell>
          <cell r="I62" t="str">
            <v>Não</v>
          </cell>
          <cell r="J62" t="str">
            <v>Não</v>
          </cell>
          <cell r="K62" t="str">
            <v>Não</v>
          </cell>
          <cell r="L62" t="str">
            <v>N</v>
          </cell>
          <cell r="M62" t="str">
            <v>Alopático</v>
          </cell>
          <cell r="N62" t="str">
            <v>Similar</v>
          </cell>
          <cell r="O62" t="str">
            <v>Monitorado</v>
          </cell>
          <cell r="Q62" t="str">
            <v>Líquidos</v>
          </cell>
          <cell r="R62" t="str">
            <v>523-87-5,58-56-0</v>
          </cell>
          <cell r="S62">
            <v>3051.0716699999998</v>
          </cell>
          <cell r="T62" t="str">
            <v>27 - OUTROS ANTIEMÉTICOS E ANTINAUSEANTES</v>
          </cell>
          <cell r="U62" t="str">
            <v>N</v>
          </cell>
          <cell r="V62" t="str">
            <v>N</v>
          </cell>
          <cell r="W62">
            <v>0</v>
          </cell>
          <cell r="Y62" t="str">
            <v>N</v>
          </cell>
          <cell r="AA62" t="str">
            <v>N</v>
          </cell>
        </row>
        <row r="63">
          <cell r="A63">
            <v>7896641806483</v>
          </cell>
          <cell r="B63">
            <v>1063902420120</v>
          </cell>
          <cell r="C63">
            <v>501100908136315</v>
          </cell>
          <cell r="D63" t="str">
            <v>DRAMIN B6</v>
          </cell>
          <cell r="E63" t="str">
            <v>25MG/ML + 5MG/ML SOL OR CT FR PLAS AMB GOT X 30ML</v>
          </cell>
          <cell r="F63" t="str">
            <v>Conformidade</v>
          </cell>
          <cell r="G63">
            <v>3</v>
          </cell>
          <cell r="H63" t="str">
            <v>Tarja Vermelha</v>
          </cell>
          <cell r="I63" t="str">
            <v>Não</v>
          </cell>
          <cell r="J63" t="str">
            <v>Não</v>
          </cell>
          <cell r="K63" t="str">
            <v>Não</v>
          </cell>
          <cell r="L63" t="str">
            <v>N</v>
          </cell>
          <cell r="M63" t="str">
            <v>Alopático</v>
          </cell>
          <cell r="N63" t="str">
            <v>Referência</v>
          </cell>
          <cell r="O63" t="str">
            <v>Monitorado</v>
          </cell>
          <cell r="Q63" t="str">
            <v>Líquidos</v>
          </cell>
          <cell r="R63" t="str">
            <v>523-87-5,58-56-0</v>
          </cell>
          <cell r="S63">
            <v>3051.0716699999998</v>
          </cell>
          <cell r="T63" t="str">
            <v>27 - OUTROS ANTIEMÉTICOS E ANTINAUSEANTES</v>
          </cell>
          <cell r="U63" t="str">
            <v>N</v>
          </cell>
          <cell r="V63" t="str">
            <v>N</v>
          </cell>
          <cell r="W63">
            <v>0</v>
          </cell>
          <cell r="Y63" t="str">
            <v>N</v>
          </cell>
          <cell r="AA63" t="str">
            <v>N</v>
          </cell>
        </row>
        <row r="64">
          <cell r="A64">
            <v>7896641803109</v>
          </cell>
          <cell r="B64">
            <v>1063901510029</v>
          </cell>
          <cell r="C64">
            <v>501100901115411</v>
          </cell>
          <cell r="D64" t="str">
            <v>DRAMIN B6</v>
          </cell>
          <cell r="E64" t="str">
            <v>50 MG + 100 MG COM CT 2 BL AL PLAS INC X 10</v>
          </cell>
          <cell r="F64" t="str">
            <v>Conformidade</v>
          </cell>
          <cell r="G64">
            <v>3</v>
          </cell>
          <cell r="H64" t="str">
            <v>Tarja Vermelha</v>
          </cell>
          <cell r="I64" t="str">
            <v>Sim</v>
          </cell>
          <cell r="J64" t="str">
            <v>Não</v>
          </cell>
          <cell r="K64" t="str">
            <v>Não</v>
          </cell>
          <cell r="L64" t="str">
            <v>N</v>
          </cell>
          <cell r="M64" t="str">
            <v>Alopático</v>
          </cell>
          <cell r="N64" t="str">
            <v>Similar</v>
          </cell>
          <cell r="O64" t="str">
            <v>Monitorado</v>
          </cell>
          <cell r="Q64" t="str">
            <v>Sólido</v>
          </cell>
          <cell r="R64" t="str">
            <v>523-87-5,58-56-0</v>
          </cell>
          <cell r="S64">
            <v>3051.0716699999998</v>
          </cell>
          <cell r="T64" t="str">
            <v>27 - OUTROS ANTIEMÉTICOS E ANTINAUSEANTES</v>
          </cell>
          <cell r="U64" t="str">
            <v>N</v>
          </cell>
          <cell r="V64" t="str">
            <v>N</v>
          </cell>
          <cell r="W64">
            <v>0</v>
          </cell>
          <cell r="Y64" t="str">
            <v>N</v>
          </cell>
          <cell r="AA64" t="str">
            <v>N</v>
          </cell>
        </row>
        <row r="65">
          <cell r="A65">
            <v>7896641803697</v>
          </cell>
          <cell r="B65">
            <v>1063902420015</v>
          </cell>
          <cell r="C65">
            <v>501100902154419</v>
          </cell>
          <cell r="D65" t="str">
            <v>DRAMIN B6</v>
          </cell>
          <cell r="E65" t="str">
            <v>50 MG/ML + 50 MG/ML SOL INJ CX 10 AMP VD AMB X 1 ML</v>
          </cell>
          <cell r="F65" t="str">
            <v>Conformidade</v>
          </cell>
          <cell r="G65">
            <v>3</v>
          </cell>
          <cell r="H65" t="str">
            <v>Tarja Vermelha</v>
          </cell>
          <cell r="I65" t="str">
            <v>Não</v>
          </cell>
          <cell r="J65" t="str">
            <v>Não</v>
          </cell>
          <cell r="K65" t="str">
            <v>Não</v>
          </cell>
          <cell r="L65" t="str">
            <v>N</v>
          </cell>
          <cell r="M65" t="str">
            <v>Alopático</v>
          </cell>
          <cell r="N65" t="str">
            <v>Similar</v>
          </cell>
          <cell r="O65" t="str">
            <v>Monitorado</v>
          </cell>
          <cell r="Q65" t="str">
            <v>Injeções</v>
          </cell>
          <cell r="R65" t="str">
            <v>523-87-5,58-56-0</v>
          </cell>
          <cell r="S65">
            <v>3051.0716699999998</v>
          </cell>
          <cell r="T65" t="str">
            <v>27 - OUTROS ANTIEMÉTICOS E ANTINAUSEANTES</v>
          </cell>
          <cell r="U65" t="str">
            <v>N</v>
          </cell>
          <cell r="V65" t="str">
            <v>N</v>
          </cell>
          <cell r="W65">
            <v>0</v>
          </cell>
          <cell r="Y65" t="str">
            <v>N</v>
          </cell>
          <cell r="AA65" t="str">
            <v>N</v>
          </cell>
        </row>
        <row r="66">
          <cell r="A66">
            <v>7896641801457</v>
          </cell>
          <cell r="B66">
            <v>1063902420047</v>
          </cell>
          <cell r="C66">
            <v>501100905153413</v>
          </cell>
          <cell r="D66" t="str">
            <v>DRAMIN B6</v>
          </cell>
          <cell r="E66" t="str">
            <v>50 MG/ML + 50 MG/ML SOL INJ CX 100 AMP VD AMB X 1 ML (EMB FRAC)</v>
          </cell>
          <cell r="F66" t="str">
            <v>Conformidade</v>
          </cell>
          <cell r="G66">
            <v>3</v>
          </cell>
          <cell r="H66" t="str">
            <v>Tarja Vermelha</v>
          </cell>
          <cell r="I66" t="str">
            <v>Não</v>
          </cell>
          <cell r="J66" t="str">
            <v>Não</v>
          </cell>
          <cell r="K66" t="str">
            <v>Não</v>
          </cell>
          <cell r="L66" t="str">
            <v>N</v>
          </cell>
          <cell r="M66" t="str">
            <v>Alopático</v>
          </cell>
          <cell r="N66" t="str">
            <v>Similar</v>
          </cell>
          <cell r="O66" t="str">
            <v>Monitorado</v>
          </cell>
          <cell r="Q66" t="str">
            <v>Injeções</v>
          </cell>
          <cell r="R66" t="str">
            <v>523-87-5,58-56-0</v>
          </cell>
          <cell r="S66">
            <v>3051.0716699999998</v>
          </cell>
          <cell r="T66" t="str">
            <v>27 - OUTROS ANTIEMÉTICOS E ANTINAUSEANTES</v>
          </cell>
          <cell r="U66" t="str">
            <v>N</v>
          </cell>
          <cell r="V66" t="str">
            <v>N</v>
          </cell>
          <cell r="W66">
            <v>0</v>
          </cell>
          <cell r="Y66" t="str">
            <v>N</v>
          </cell>
          <cell r="AA66" t="str">
            <v>N</v>
          </cell>
        </row>
        <row r="67">
          <cell r="A67">
            <v>7896641801457</v>
          </cell>
          <cell r="B67">
            <v>1063902420047</v>
          </cell>
          <cell r="C67">
            <v>501100906151414</v>
          </cell>
          <cell r="D67" t="str">
            <v>DRAMIN B6</v>
          </cell>
          <cell r="E67" t="str">
            <v>50 MG/ML + 50 MG/ML SOL INJ CX 100 AMP VD AMB X 1 ML (EMB FRAC)</v>
          </cell>
          <cell r="F67" t="str">
            <v>Inativa</v>
          </cell>
          <cell r="G67">
            <v>3</v>
          </cell>
          <cell r="H67" t="str">
            <v>Tarja Vermelha</v>
          </cell>
          <cell r="I67" t="str">
            <v>Não</v>
          </cell>
          <cell r="J67" t="str">
            <v>Não</v>
          </cell>
          <cell r="K67" t="str">
            <v>Não</v>
          </cell>
          <cell r="L67" t="str">
            <v>N</v>
          </cell>
          <cell r="M67" t="str">
            <v>Alopático</v>
          </cell>
          <cell r="N67" t="str">
            <v>Similar</v>
          </cell>
          <cell r="O67" t="str">
            <v>Monitorado</v>
          </cell>
          <cell r="Q67" t="str">
            <v>Injeções</v>
          </cell>
          <cell r="R67" t="str">
            <v>523-87-5,58-56-0</v>
          </cell>
          <cell r="S67">
            <v>3051.0716699999998</v>
          </cell>
          <cell r="T67" t="str">
            <v>630 - TODOS OS OUTROS PRODUTOS TERAPÊUTICOS</v>
          </cell>
          <cell r="U67" t="str">
            <v>N</v>
          </cell>
          <cell r="V67" t="str">
            <v>S</v>
          </cell>
          <cell r="W67">
            <v>100</v>
          </cell>
          <cell r="Y67" t="str">
            <v>N</v>
          </cell>
          <cell r="AA67" t="str">
            <v>N</v>
          </cell>
        </row>
        <row r="68">
          <cell r="A68">
            <v>7896641805943</v>
          </cell>
          <cell r="B68">
            <v>1063902420112</v>
          </cell>
          <cell r="C68">
            <v>501100907113311</v>
          </cell>
          <cell r="D68" t="str">
            <v>DRAMIN B6</v>
          </cell>
          <cell r="E68" t="str">
            <v>50MG + 10MG COM REV CT BL PVC/PVDC AL X 30</v>
          </cell>
          <cell r="F68" t="str">
            <v>Conformidade</v>
          </cell>
          <cell r="G68">
            <v>3</v>
          </cell>
          <cell r="H68" t="str">
            <v>Tarja Vermelha</v>
          </cell>
          <cell r="I68" t="str">
            <v>Não</v>
          </cell>
          <cell r="J68" t="str">
            <v>Não</v>
          </cell>
          <cell r="K68" t="str">
            <v>Não</v>
          </cell>
          <cell r="L68" t="str">
            <v>N</v>
          </cell>
          <cell r="M68" t="str">
            <v>Alopático</v>
          </cell>
          <cell r="N68" t="str">
            <v>Referência</v>
          </cell>
          <cell r="O68" t="str">
            <v>Monitorado</v>
          </cell>
          <cell r="Q68" t="str">
            <v>Sólido</v>
          </cell>
          <cell r="R68" t="str">
            <v>523-87-5,58-56-0</v>
          </cell>
          <cell r="S68">
            <v>3051.0716699999998</v>
          </cell>
          <cell r="T68" t="str">
            <v>27 - OUTROS ANTIEMÉTICOS E ANTINAUSEANTES</v>
          </cell>
          <cell r="U68" t="str">
            <v>N</v>
          </cell>
          <cell r="V68" t="str">
            <v>N</v>
          </cell>
          <cell r="W68">
            <v>0</v>
          </cell>
          <cell r="Y68" t="str">
            <v>N</v>
          </cell>
          <cell r="AA68" t="str">
            <v>N</v>
          </cell>
        </row>
        <row r="69">
          <cell r="A69">
            <v>7896641800641</v>
          </cell>
          <cell r="B69">
            <v>1063902410044</v>
          </cell>
          <cell r="C69">
            <v>501101001150411</v>
          </cell>
          <cell r="D69" t="str">
            <v>DRAMIN B6 DL</v>
          </cell>
          <cell r="E69" t="str">
            <v>3 MG/ML + 5 MG/ML + 100 MG/ML + 100 MG/ML SOL INJ CX 100 AMP VD AMB X 10 ML (EMB FRAC)</v>
          </cell>
          <cell r="F69" t="str">
            <v>Conformidade</v>
          </cell>
          <cell r="G69">
            <v>3</v>
          </cell>
          <cell r="H69" t="str">
            <v>Tarja Vermelha</v>
          </cell>
          <cell r="I69" t="str">
            <v>Não</v>
          </cell>
          <cell r="J69" t="str">
            <v>Não</v>
          </cell>
          <cell r="K69" t="str">
            <v>Não</v>
          </cell>
          <cell r="L69" t="str">
            <v>N</v>
          </cell>
          <cell r="M69" t="str">
            <v>Alopático</v>
          </cell>
          <cell r="N69" t="str">
            <v>Similar</v>
          </cell>
          <cell r="O69" t="str">
            <v>Monitorado</v>
          </cell>
          <cell r="Q69" t="str">
            <v>Injeções</v>
          </cell>
          <cell r="R69" t="str">
            <v>57-48-7,523-87-5,50-99-7,58-56-0</v>
          </cell>
          <cell r="S69" t="str">
            <v>04321,03051,04485,07167</v>
          </cell>
          <cell r="T69" t="str">
            <v>27 - OUTROS ANTIEMÉTICOS E ANTINAUSEANTES</v>
          </cell>
          <cell r="U69" t="str">
            <v>N</v>
          </cell>
          <cell r="V69" t="str">
            <v>N</v>
          </cell>
          <cell r="W69">
            <v>0</v>
          </cell>
          <cell r="Y69" t="str">
            <v>N</v>
          </cell>
          <cell r="AA69" t="str">
            <v>N</v>
          </cell>
        </row>
        <row r="70">
          <cell r="A70">
            <v>7896641800641</v>
          </cell>
          <cell r="B70">
            <v>1063902410044</v>
          </cell>
          <cell r="C70">
            <v>501101002157411</v>
          </cell>
          <cell r="D70" t="str">
            <v>DRAMIN B6 DL</v>
          </cell>
          <cell r="E70" t="str">
            <v>3 MG/ML + 5 MG/ML + 100 MG/ML + 100 MG/ML SOL INJ CX 100 AMP VD AMB X 10ML (EMB FRAC)</v>
          </cell>
          <cell r="F70" t="str">
            <v>Inativa</v>
          </cell>
          <cell r="G70">
            <v>3</v>
          </cell>
          <cell r="H70" t="str">
            <v>Tarja Vermelha</v>
          </cell>
          <cell r="I70" t="str">
            <v>Não</v>
          </cell>
          <cell r="J70" t="str">
            <v>Não</v>
          </cell>
          <cell r="K70" t="str">
            <v>Não</v>
          </cell>
          <cell r="L70" t="str">
            <v>N</v>
          </cell>
          <cell r="M70" t="str">
            <v>Alopático</v>
          </cell>
          <cell r="N70" t="str">
            <v>Similar</v>
          </cell>
          <cell r="O70" t="str">
            <v>Monitorado</v>
          </cell>
          <cell r="Q70" t="str">
            <v>Injeções</v>
          </cell>
          <cell r="R70" t="str">
            <v>57-48-7,523-87-5,50-99-7,58-56-0</v>
          </cell>
          <cell r="S70" t="str">
            <v>04321,03051,04485,07167</v>
          </cell>
          <cell r="T70" t="str">
            <v>630 - TODOS OS OUTROS PRODUTOS TERAPÊUTICOS</v>
          </cell>
          <cell r="U70" t="str">
            <v>N</v>
          </cell>
          <cell r="V70" t="str">
            <v>S</v>
          </cell>
          <cell r="W70">
            <v>100</v>
          </cell>
          <cell r="Y70" t="str">
            <v>N</v>
          </cell>
          <cell r="AA70" t="str">
            <v>N</v>
          </cell>
        </row>
        <row r="71">
          <cell r="A71">
            <v>7896641807510</v>
          </cell>
          <cell r="B71">
            <v>1063901550128</v>
          </cell>
          <cell r="C71">
            <v>501105201111315</v>
          </cell>
          <cell r="D71" t="str">
            <v>DRAMIN CAPSGEL</v>
          </cell>
          <cell r="E71" t="str">
            <v>25 MG CAP GEL MOLE CT BL AL PLAS INC X 10</v>
          </cell>
          <cell r="F71" t="str">
            <v>Conformidade</v>
          </cell>
          <cell r="G71">
            <v>3</v>
          </cell>
          <cell r="H71" t="str">
            <v>Tarja Vermelha</v>
          </cell>
          <cell r="I71" t="str">
            <v>Não</v>
          </cell>
          <cell r="J71" t="str">
            <v>Não</v>
          </cell>
          <cell r="K71" t="str">
            <v>Não</v>
          </cell>
          <cell r="L71" t="str">
            <v>N</v>
          </cell>
          <cell r="M71" t="str">
            <v>Alopático</v>
          </cell>
          <cell r="N71" t="str">
            <v>Referência</v>
          </cell>
          <cell r="O71" t="str">
            <v>Monitorado</v>
          </cell>
          <cell r="Q71" t="str">
            <v>Sólido</v>
          </cell>
          <cell r="R71" t="str">
            <v>523-87-5</v>
          </cell>
          <cell r="S71">
            <v>3051</v>
          </cell>
          <cell r="T71" t="str">
            <v>27 - OUTROS ANTIEMÉTICOS E ANTINAUSEANTES</v>
          </cell>
          <cell r="U71" t="str">
            <v>N</v>
          </cell>
          <cell r="V71" t="str">
            <v>N</v>
          </cell>
          <cell r="W71">
            <v>0</v>
          </cell>
          <cell r="Y71" t="str">
            <v>N</v>
          </cell>
          <cell r="AA71" t="str">
            <v>N</v>
          </cell>
        </row>
        <row r="72">
          <cell r="A72">
            <v>7896641807527</v>
          </cell>
          <cell r="B72">
            <v>1063901550111</v>
          </cell>
          <cell r="C72">
            <v>501105202118313</v>
          </cell>
          <cell r="D72" t="str">
            <v>DRAMIN CAPSGEL</v>
          </cell>
          <cell r="E72" t="str">
            <v>25 MG CAP GEL MOLE CT BL AL PLAS INC X 4</v>
          </cell>
          <cell r="F72" t="str">
            <v>Conformidade</v>
          </cell>
          <cell r="G72">
            <v>3</v>
          </cell>
          <cell r="H72" t="str">
            <v>Tarja Vermelha</v>
          </cell>
          <cell r="I72" t="str">
            <v>Não</v>
          </cell>
          <cell r="J72" t="str">
            <v>Não</v>
          </cell>
          <cell r="K72" t="str">
            <v>Não</v>
          </cell>
          <cell r="L72" t="str">
            <v>N</v>
          </cell>
          <cell r="M72" t="str">
            <v>Alopático</v>
          </cell>
          <cell r="N72" t="str">
            <v>Referência</v>
          </cell>
          <cell r="O72" t="str">
            <v>Monitorado</v>
          </cell>
          <cell r="Q72" t="str">
            <v>Sólido</v>
          </cell>
          <cell r="R72" t="str">
            <v>523-87-5</v>
          </cell>
          <cell r="S72">
            <v>3051</v>
          </cell>
          <cell r="T72" t="str">
            <v>27 - OUTROS ANTIEMÉTICOS E ANTINAUSEANTES</v>
          </cell>
          <cell r="U72" t="str">
            <v>N</v>
          </cell>
          <cell r="V72" t="str">
            <v>N</v>
          </cell>
          <cell r="W72">
            <v>0</v>
          </cell>
          <cell r="Y72" t="str">
            <v>N</v>
          </cell>
          <cell r="AA72" t="str">
            <v>N</v>
          </cell>
        </row>
        <row r="73">
          <cell r="A73">
            <v>7896641811180</v>
          </cell>
          <cell r="B73">
            <v>1063901550144</v>
          </cell>
          <cell r="C73">
            <v>501114090022605</v>
          </cell>
          <cell r="D73" t="str">
            <v>DRAMIN CAPSGEL</v>
          </cell>
          <cell r="E73" t="str">
            <v>25MG CAP GEL MOLE CT BL AL PLAS INC X 100 (EMB FRAC)</v>
          </cell>
          <cell r="F73" t="str">
            <v>Conformidade</v>
          </cell>
          <cell r="G73">
            <v>3</v>
          </cell>
          <cell r="H73" t="str">
            <v>Tarja Vermelha</v>
          </cell>
          <cell r="I73" t="str">
            <v>Não</v>
          </cell>
          <cell r="J73" t="str">
            <v>Não</v>
          </cell>
          <cell r="K73" t="str">
            <v>Não</v>
          </cell>
          <cell r="L73" t="str">
            <v>N</v>
          </cell>
          <cell r="M73" t="str">
            <v>Alopático</v>
          </cell>
          <cell r="N73" t="str">
            <v>Referência</v>
          </cell>
          <cell r="O73" t="str">
            <v>Monitorado</v>
          </cell>
          <cell r="Q73" t="str">
            <v>Sólido</v>
          </cell>
          <cell r="T73" t="str">
            <v>27 - OUTROS ANTIEMÉTICOS E ANTINAUSEANTES</v>
          </cell>
          <cell r="U73" t="str">
            <v>N</v>
          </cell>
          <cell r="V73" t="str">
            <v>S</v>
          </cell>
          <cell r="Y73" t="str">
            <v>N</v>
          </cell>
          <cell r="AA73" t="str">
            <v>N</v>
          </cell>
        </row>
        <row r="74">
          <cell r="A74">
            <v>7896641809040</v>
          </cell>
          <cell r="B74">
            <v>1063902670011</v>
          </cell>
          <cell r="C74">
            <v>501114090022701</v>
          </cell>
          <cell r="D74" t="str">
            <v>EDARBI</v>
          </cell>
          <cell r="E74" t="str">
            <v>40 MG COM CT BL AL AL X 10 </v>
          </cell>
          <cell r="F74" t="str">
            <v>Conformidade</v>
          </cell>
          <cell r="G74">
            <v>1</v>
          </cell>
          <cell r="H74" t="str">
            <v>Tarja Vermelha</v>
          </cell>
          <cell r="I74" t="str">
            <v>Não</v>
          </cell>
          <cell r="J74" t="str">
            <v>Não</v>
          </cell>
          <cell r="K74" t="str">
            <v>Não</v>
          </cell>
          <cell r="L74" t="str">
            <v>N</v>
          </cell>
          <cell r="M74" t="str">
            <v>Alopático</v>
          </cell>
          <cell r="N74" t="str">
            <v>Referência</v>
          </cell>
          <cell r="O74" t="str">
            <v>Monitorado</v>
          </cell>
          <cell r="Q74" t="str">
            <v>Sólido</v>
          </cell>
          <cell r="T74" t="str">
            <v>205 - ANTAGONISTAS DA ANGIOTENSINA II PUROS</v>
          </cell>
          <cell r="U74" t="str">
            <v>N</v>
          </cell>
          <cell r="V74" t="str">
            <v>N</v>
          </cell>
          <cell r="Y74" t="str">
            <v>N</v>
          </cell>
          <cell r="AA74" t="str">
            <v>N</v>
          </cell>
        </row>
        <row r="75">
          <cell r="A75">
            <v>7896641809057</v>
          </cell>
          <cell r="B75">
            <v>1063902670021</v>
          </cell>
          <cell r="C75">
            <v>501114090022801</v>
          </cell>
          <cell r="D75" t="str">
            <v>EDARBI</v>
          </cell>
          <cell r="E75" t="str">
            <v>40 MG COM CT BL AL AL X 30</v>
          </cell>
          <cell r="F75" t="str">
            <v>Conformidade</v>
          </cell>
          <cell r="G75">
            <v>1</v>
          </cell>
          <cell r="H75" t="str">
            <v>Tarja Vermelha</v>
          </cell>
          <cell r="I75" t="str">
            <v>Não</v>
          </cell>
          <cell r="J75" t="str">
            <v>Não</v>
          </cell>
          <cell r="K75" t="str">
            <v>Não</v>
          </cell>
          <cell r="L75" t="str">
            <v>N</v>
          </cell>
          <cell r="M75" t="str">
            <v>Alopático</v>
          </cell>
          <cell r="N75" t="str">
            <v>Referência</v>
          </cell>
          <cell r="O75" t="str">
            <v>Monitorado</v>
          </cell>
          <cell r="Q75" t="str">
            <v>Sólido</v>
          </cell>
          <cell r="T75" t="str">
            <v>205 - ANTAGONISTAS DA ANGIOTENSINA II PUROS</v>
          </cell>
          <cell r="U75" t="str">
            <v>N</v>
          </cell>
          <cell r="V75" t="str">
            <v>N</v>
          </cell>
          <cell r="Y75" t="str">
            <v>N</v>
          </cell>
          <cell r="AA75" t="str">
            <v>N</v>
          </cell>
        </row>
        <row r="76">
          <cell r="A76">
            <v>7896641809064</v>
          </cell>
          <cell r="B76">
            <v>1063902670038</v>
          </cell>
          <cell r="C76">
            <v>501114090022901</v>
          </cell>
          <cell r="D76" t="str">
            <v>EDARBI</v>
          </cell>
          <cell r="E76" t="str">
            <v>40 MG COM CT BL AL AL X 60 </v>
          </cell>
          <cell r="F76" t="str">
            <v>Conformidade</v>
          </cell>
          <cell r="G76">
            <v>1</v>
          </cell>
          <cell r="H76" t="str">
            <v>Tarja Vermelha</v>
          </cell>
          <cell r="I76" t="str">
            <v>Não</v>
          </cell>
          <cell r="J76" t="str">
            <v>Não</v>
          </cell>
          <cell r="K76" t="str">
            <v>Não</v>
          </cell>
          <cell r="L76" t="str">
            <v>N</v>
          </cell>
          <cell r="M76" t="str">
            <v>Alopático</v>
          </cell>
          <cell r="N76" t="str">
            <v>Referência</v>
          </cell>
          <cell r="O76" t="str">
            <v>Monitorado</v>
          </cell>
          <cell r="Q76" t="str">
            <v>Sólido</v>
          </cell>
          <cell r="T76" t="str">
            <v>205 - ANTAGONISTAS DA ANGIOTENSINA II PUROS</v>
          </cell>
          <cell r="U76" t="str">
            <v>N</v>
          </cell>
          <cell r="V76" t="str">
            <v>N</v>
          </cell>
          <cell r="Y76" t="str">
            <v>N</v>
          </cell>
          <cell r="AA76" t="str">
            <v>N</v>
          </cell>
        </row>
        <row r="77">
          <cell r="A77">
            <v>7896641809071</v>
          </cell>
          <cell r="B77">
            <v>1063902670046</v>
          </cell>
          <cell r="C77">
            <v>501114090023001</v>
          </cell>
          <cell r="D77" t="str">
            <v>EDARBI</v>
          </cell>
          <cell r="E77" t="str">
            <v>80 MG COM CT BL AL AL X 10 </v>
          </cell>
          <cell r="F77" t="str">
            <v>Conformidade</v>
          </cell>
          <cell r="G77">
            <v>1</v>
          </cell>
          <cell r="H77" t="str">
            <v>Tarja Vermelha</v>
          </cell>
          <cell r="I77" t="str">
            <v>Não</v>
          </cell>
          <cell r="J77" t="str">
            <v>Não</v>
          </cell>
          <cell r="K77" t="str">
            <v>Não</v>
          </cell>
          <cell r="L77" t="str">
            <v>N</v>
          </cell>
          <cell r="M77" t="str">
            <v>Alopático</v>
          </cell>
          <cell r="N77" t="str">
            <v>Referência</v>
          </cell>
          <cell r="O77" t="str">
            <v>Monitorado</v>
          </cell>
          <cell r="Q77" t="str">
            <v>Sólido</v>
          </cell>
          <cell r="T77" t="str">
            <v>205 - ANTAGONISTAS DA ANGIOTENSINA II PUROS</v>
          </cell>
          <cell r="U77" t="str">
            <v>N</v>
          </cell>
          <cell r="V77" t="str">
            <v>N</v>
          </cell>
          <cell r="Y77" t="str">
            <v>N</v>
          </cell>
          <cell r="AA77" t="str">
            <v>N</v>
          </cell>
        </row>
        <row r="78">
          <cell r="A78">
            <v>7896641809088</v>
          </cell>
          <cell r="B78">
            <v>1063902670070</v>
          </cell>
          <cell r="C78">
            <v>501114090023101</v>
          </cell>
          <cell r="D78" t="str">
            <v>EDARBI</v>
          </cell>
          <cell r="E78" t="str">
            <v>80 MG COM CT BL AL AL X 30</v>
          </cell>
          <cell r="F78" t="str">
            <v>Conformidade</v>
          </cell>
          <cell r="G78">
            <v>1</v>
          </cell>
          <cell r="H78" t="str">
            <v>Tarja Vermelha</v>
          </cell>
          <cell r="I78" t="str">
            <v>Não</v>
          </cell>
          <cell r="J78" t="str">
            <v>Não</v>
          </cell>
          <cell r="K78" t="str">
            <v>Não</v>
          </cell>
          <cell r="L78" t="str">
            <v>N</v>
          </cell>
          <cell r="M78" t="str">
            <v>Alopático</v>
          </cell>
          <cell r="N78" t="str">
            <v>Referência</v>
          </cell>
          <cell r="O78" t="str">
            <v>Monitorado</v>
          </cell>
          <cell r="Q78" t="str">
            <v>Sólido</v>
          </cell>
          <cell r="T78" t="str">
            <v>205 - ANTAGONISTAS DA ANGIOTENSINA II PUROS</v>
          </cell>
          <cell r="U78" t="str">
            <v>N</v>
          </cell>
          <cell r="V78" t="str">
            <v>N</v>
          </cell>
          <cell r="Y78" t="str">
            <v>N</v>
          </cell>
          <cell r="AA78" t="str">
            <v>N</v>
          </cell>
        </row>
        <row r="79">
          <cell r="A79">
            <v>7896641809095</v>
          </cell>
          <cell r="B79">
            <v>1063902670089</v>
          </cell>
          <cell r="C79">
            <v>501114090023201</v>
          </cell>
          <cell r="D79" t="str">
            <v>EDARBI</v>
          </cell>
          <cell r="E79" t="str">
            <v>80 MG COM CT BL AL AL X 60</v>
          </cell>
          <cell r="F79" t="str">
            <v>Conformidade</v>
          </cell>
          <cell r="G79">
            <v>1</v>
          </cell>
          <cell r="H79" t="str">
            <v>Tarja Vermelha</v>
          </cell>
          <cell r="I79" t="str">
            <v>Não</v>
          </cell>
          <cell r="J79" t="str">
            <v>Não</v>
          </cell>
          <cell r="K79" t="str">
            <v>Não</v>
          </cell>
          <cell r="L79" t="str">
            <v>N</v>
          </cell>
          <cell r="M79" t="str">
            <v>Alopático</v>
          </cell>
          <cell r="N79" t="str">
            <v>Referência</v>
          </cell>
          <cell r="O79" t="str">
            <v>Monitorado</v>
          </cell>
          <cell r="Q79" t="str">
            <v>Sólido</v>
          </cell>
          <cell r="T79" t="str">
            <v>205 - ANTAGONISTAS DA ANGIOTENSINA II PUROS</v>
          </cell>
          <cell r="U79" t="str">
            <v>N</v>
          </cell>
          <cell r="V79" t="str">
            <v>N</v>
          </cell>
          <cell r="Y79" t="str">
            <v>N</v>
          </cell>
          <cell r="AA79" t="str">
            <v>N</v>
          </cell>
        </row>
        <row r="80">
          <cell r="A80">
            <v>7896641809569</v>
          </cell>
          <cell r="B80">
            <v>1063902680017</v>
          </cell>
          <cell r="C80">
            <v>501114120023305</v>
          </cell>
          <cell r="D80" t="str">
            <v>EDARBICLOR</v>
          </cell>
          <cell r="E80" t="str">
            <v>20MG + 12,5MG COM REV CT BL AL AL X 10 </v>
          </cell>
          <cell r="F80" t="str">
            <v>Conformidade</v>
          </cell>
          <cell r="G80">
            <v>1</v>
          </cell>
          <cell r="H80" t="str">
            <v>Tarja Vermelha</v>
          </cell>
          <cell r="I80" t="str">
            <v>Não</v>
          </cell>
          <cell r="J80" t="str">
            <v>Não</v>
          </cell>
          <cell r="K80" t="str">
            <v>Não</v>
          </cell>
          <cell r="L80" t="str">
            <v>N</v>
          </cell>
          <cell r="M80" t="str">
            <v>Alopático</v>
          </cell>
          <cell r="N80" t="str">
            <v>Referência</v>
          </cell>
          <cell r="O80" t="str">
            <v>Monitorado</v>
          </cell>
          <cell r="Q80" t="str">
            <v>Sólido</v>
          </cell>
          <cell r="R80" t="str">
            <v>77-36-1,863031247</v>
          </cell>
          <cell r="S80">
            <v>2510.1062999999999</v>
          </cell>
          <cell r="T80" t="str">
            <v>207 - ANTAGONISTAS DA ANGIOTENSINA II ASSOCIADOS A ANTIHIPERTENSIVOS (C2) E/OU DIURÉTICOS</v>
          </cell>
          <cell r="U80" t="str">
            <v>N</v>
          </cell>
          <cell r="V80" t="str">
            <v>N</v>
          </cell>
          <cell r="Y80" t="str">
            <v>N</v>
          </cell>
          <cell r="AA80" t="str">
            <v>N</v>
          </cell>
        </row>
        <row r="81">
          <cell r="A81">
            <v>7896641809576</v>
          </cell>
          <cell r="B81">
            <v>1063902680025</v>
          </cell>
          <cell r="C81">
            <v>501114120023405</v>
          </cell>
          <cell r="D81" t="str">
            <v>EDARBICLOR</v>
          </cell>
          <cell r="E81" t="str">
            <v>20MG + 12,5MG COM REV CT BL AL AL X 30</v>
          </cell>
          <cell r="F81" t="str">
            <v>Conformidade</v>
          </cell>
          <cell r="G81">
            <v>1</v>
          </cell>
          <cell r="H81" t="str">
            <v>Tarja Vermelha</v>
          </cell>
          <cell r="I81" t="str">
            <v>Não</v>
          </cell>
          <cell r="J81" t="str">
            <v>Não</v>
          </cell>
          <cell r="K81" t="str">
            <v>Não</v>
          </cell>
          <cell r="L81" t="str">
            <v>N</v>
          </cell>
          <cell r="M81" t="str">
            <v>Alopático</v>
          </cell>
          <cell r="N81" t="str">
            <v>Referência</v>
          </cell>
          <cell r="O81" t="str">
            <v>Monitorado</v>
          </cell>
          <cell r="Q81" t="str">
            <v>Sólido</v>
          </cell>
          <cell r="T81" t="str">
            <v>207 - ANTAGONISTAS DA ANGIOTENSINA II ASSOCIADOS A ANTIHIPERTENSIVOS (C2) E/OU DIURÉTICOS</v>
          </cell>
          <cell r="U81" t="str">
            <v>N</v>
          </cell>
          <cell r="V81" t="str">
            <v>N</v>
          </cell>
          <cell r="Y81" t="str">
            <v>N</v>
          </cell>
          <cell r="AA81" t="str">
            <v>N</v>
          </cell>
        </row>
        <row r="82">
          <cell r="A82">
            <v>7896641809583</v>
          </cell>
          <cell r="B82">
            <v>1063902680033</v>
          </cell>
          <cell r="C82">
            <v>501114120023505</v>
          </cell>
          <cell r="D82" t="str">
            <v>EDARBICLOR</v>
          </cell>
          <cell r="E82" t="str">
            <v>20MG + 12,5MG COM REV CT BL AL AL X 60</v>
          </cell>
          <cell r="F82" t="str">
            <v>Conformidade</v>
          </cell>
          <cell r="G82">
            <v>1</v>
          </cell>
          <cell r="H82" t="str">
            <v>Tarja Vermelha</v>
          </cell>
          <cell r="I82" t="str">
            <v>Não</v>
          </cell>
          <cell r="J82" t="str">
            <v>Não</v>
          </cell>
          <cell r="K82" t="str">
            <v>Não</v>
          </cell>
          <cell r="L82" t="str">
            <v>N</v>
          </cell>
          <cell r="M82" t="str">
            <v>Alopático</v>
          </cell>
          <cell r="N82" t="str">
            <v>Referência</v>
          </cell>
          <cell r="O82" t="str">
            <v>Monitorado</v>
          </cell>
          <cell r="Q82" t="str">
            <v>Sólido</v>
          </cell>
          <cell r="T82" t="str">
            <v>207 - ANTAGONISTAS DA ANGIOTENSINA II ASSOCIADOS A ANTIHIPERTENSIVOS (C2) E/OU DIURÉTICOS</v>
          </cell>
          <cell r="U82" t="str">
            <v>N</v>
          </cell>
          <cell r="V82" t="str">
            <v>N</v>
          </cell>
          <cell r="Y82" t="str">
            <v>N</v>
          </cell>
          <cell r="AA82" t="str">
            <v>N</v>
          </cell>
        </row>
        <row r="83">
          <cell r="A83">
            <v>7896641809590</v>
          </cell>
          <cell r="B83">
            <v>1063902680041</v>
          </cell>
          <cell r="C83">
            <v>501114120023605</v>
          </cell>
          <cell r="D83" t="str">
            <v>EDARBICLOR</v>
          </cell>
          <cell r="E83" t="str">
            <v>20MG + 12,5MG COM REV CT BL AL AL X 90</v>
          </cell>
          <cell r="F83" t="str">
            <v>Conformidade</v>
          </cell>
          <cell r="G83">
            <v>1</v>
          </cell>
          <cell r="H83" t="str">
            <v>Tarja Vermelha</v>
          </cell>
          <cell r="I83" t="str">
            <v>Não</v>
          </cell>
          <cell r="J83" t="str">
            <v>Não</v>
          </cell>
          <cell r="K83" t="str">
            <v>Não</v>
          </cell>
          <cell r="L83" t="str">
            <v>N</v>
          </cell>
          <cell r="M83" t="str">
            <v>Alopático</v>
          </cell>
          <cell r="N83" t="str">
            <v>Referência</v>
          </cell>
          <cell r="O83" t="str">
            <v>Monitorado</v>
          </cell>
          <cell r="Q83" t="str">
            <v>Sólido</v>
          </cell>
          <cell r="T83" t="str">
            <v>207 - ANTAGONISTAS DA ANGIOTENSINA II ASSOCIADOS A ANTIHIPERTENSIVOS (C2) E/OU DIURÉTICOS</v>
          </cell>
          <cell r="U83" t="str">
            <v>N</v>
          </cell>
          <cell r="V83" t="str">
            <v>N</v>
          </cell>
          <cell r="Y83" t="str">
            <v>N</v>
          </cell>
          <cell r="AA83" t="str">
            <v>N</v>
          </cell>
        </row>
        <row r="84">
          <cell r="A84">
            <v>7896641809644</v>
          </cell>
          <cell r="B84">
            <v>1063902680092</v>
          </cell>
          <cell r="C84">
            <v>501114120023805</v>
          </cell>
          <cell r="D84" t="str">
            <v>EDARBICLOR</v>
          </cell>
          <cell r="E84" t="str">
            <v>40 MG + 12,5 MG COM REV CT BL AL AL X 30</v>
          </cell>
          <cell r="F84" t="str">
            <v>Conformidade</v>
          </cell>
          <cell r="G84">
            <v>1</v>
          </cell>
          <cell r="H84" t="str">
            <v>Tarja Vermelha</v>
          </cell>
          <cell r="I84" t="str">
            <v>Não</v>
          </cell>
          <cell r="J84" t="str">
            <v>Não</v>
          </cell>
          <cell r="K84" t="str">
            <v>Não</v>
          </cell>
          <cell r="L84" t="str">
            <v>N</v>
          </cell>
          <cell r="M84" t="str">
            <v>Alopático</v>
          </cell>
          <cell r="N84" t="str">
            <v>Referência</v>
          </cell>
          <cell r="O84" t="str">
            <v>Monitorado</v>
          </cell>
          <cell r="Q84" t="str">
            <v>Sólido</v>
          </cell>
          <cell r="T84" t="str">
            <v>207 - ANTAGONISTAS DA ANGIOTENSINA II ASSOCIADOS A ANTIHIPERTENSIVOS (C2) E/OU DIURÉTICOS</v>
          </cell>
          <cell r="U84" t="str">
            <v>N</v>
          </cell>
          <cell r="V84" t="str">
            <v>N</v>
          </cell>
          <cell r="Y84" t="str">
            <v>N</v>
          </cell>
          <cell r="AA84" t="str">
            <v>N</v>
          </cell>
        </row>
        <row r="85">
          <cell r="A85">
            <v>7896641809668</v>
          </cell>
          <cell r="B85">
            <v>1063902680114</v>
          </cell>
          <cell r="C85">
            <v>501114120024005</v>
          </cell>
          <cell r="D85" t="str">
            <v>EDARBICLOR</v>
          </cell>
          <cell r="E85" t="str">
            <v>40 MG + 12,5 MG COM REV CT BL AL AL X 90</v>
          </cell>
          <cell r="F85" t="str">
            <v>Conformidade</v>
          </cell>
          <cell r="G85">
            <v>1</v>
          </cell>
          <cell r="H85" t="str">
            <v>Tarja Vermelha</v>
          </cell>
          <cell r="I85" t="str">
            <v>Não</v>
          </cell>
          <cell r="J85" t="str">
            <v>Não</v>
          </cell>
          <cell r="K85" t="str">
            <v>Não</v>
          </cell>
          <cell r="L85" t="str">
            <v>N</v>
          </cell>
          <cell r="M85" t="str">
            <v>Alopático</v>
          </cell>
          <cell r="N85" t="str">
            <v>Referência</v>
          </cell>
          <cell r="O85" t="str">
            <v>Monitorado</v>
          </cell>
          <cell r="Q85" t="str">
            <v>Sólido</v>
          </cell>
          <cell r="T85" t="str">
            <v>207 - ANTAGONISTAS DA ANGIOTENSINA II ASSOCIADOS A ANTIHIPERTENSIVOS (C2) E/OU DIURÉTICOS</v>
          </cell>
          <cell r="U85" t="str">
            <v>N</v>
          </cell>
          <cell r="V85" t="str">
            <v>N</v>
          </cell>
          <cell r="Y85" t="str">
            <v>N</v>
          </cell>
          <cell r="AA85" t="str">
            <v>N</v>
          </cell>
        </row>
        <row r="86">
          <cell r="A86">
            <v>7896641809637</v>
          </cell>
          <cell r="B86">
            <v>1063902680084</v>
          </cell>
          <cell r="C86">
            <v>501114120023705</v>
          </cell>
          <cell r="D86" t="str">
            <v>EDARBICLOR</v>
          </cell>
          <cell r="E86" t="str">
            <v>40 MG + 12,5MG COM REV CT BL AL AL X 10</v>
          </cell>
          <cell r="F86" t="str">
            <v>Conformidade</v>
          </cell>
          <cell r="G86">
            <v>1</v>
          </cell>
          <cell r="H86" t="str">
            <v>Tarja Vermelha</v>
          </cell>
          <cell r="I86" t="str">
            <v>Não</v>
          </cell>
          <cell r="J86" t="str">
            <v>Não</v>
          </cell>
          <cell r="K86" t="str">
            <v>Não</v>
          </cell>
          <cell r="L86" t="str">
            <v>N</v>
          </cell>
          <cell r="M86" t="str">
            <v>Alopático</v>
          </cell>
          <cell r="N86" t="str">
            <v>Referência</v>
          </cell>
          <cell r="O86" t="str">
            <v>Monitorado</v>
          </cell>
          <cell r="Q86" t="str">
            <v>Sólido</v>
          </cell>
          <cell r="T86" t="str">
            <v>207 - ANTAGONISTAS DA ANGIOTENSINA II ASSOCIADOS A ANTIHIPERTENSIVOS (C2) E/OU DIURÉTICOS</v>
          </cell>
          <cell r="U86" t="str">
            <v>N</v>
          </cell>
          <cell r="V86" t="str">
            <v>N</v>
          </cell>
          <cell r="Y86" t="str">
            <v>N</v>
          </cell>
          <cell r="AA86" t="str">
            <v>N</v>
          </cell>
        </row>
        <row r="87">
          <cell r="A87">
            <v>7896641809651</v>
          </cell>
          <cell r="B87">
            <v>1063902680106</v>
          </cell>
          <cell r="C87">
            <v>501114120023905</v>
          </cell>
          <cell r="D87" t="str">
            <v>EDARBICLOR</v>
          </cell>
          <cell r="E87" t="str">
            <v>40 MG + 12,5MG COM REV CT BL AL AL X 60</v>
          </cell>
          <cell r="F87" t="str">
            <v>Conformidade</v>
          </cell>
          <cell r="G87">
            <v>1</v>
          </cell>
          <cell r="H87" t="str">
            <v>Tarja Vermelha</v>
          </cell>
          <cell r="I87" t="str">
            <v>Não</v>
          </cell>
          <cell r="J87" t="str">
            <v>Não</v>
          </cell>
          <cell r="K87" t="str">
            <v>Não</v>
          </cell>
          <cell r="L87" t="str">
            <v>N</v>
          </cell>
          <cell r="M87" t="str">
            <v>Alopático</v>
          </cell>
          <cell r="N87" t="str">
            <v>Referência</v>
          </cell>
          <cell r="O87" t="str">
            <v>Monitorado</v>
          </cell>
          <cell r="Q87" t="str">
            <v>Sólido</v>
          </cell>
          <cell r="T87" t="str">
            <v>207 - ANTAGONISTAS DA ANGIOTENSINA II ASSOCIADOS A ANTIHIPERTENSIVOS (C2) E/OU DIURÉTICOS</v>
          </cell>
          <cell r="U87" t="str">
            <v>N</v>
          </cell>
          <cell r="V87" t="str">
            <v>N</v>
          </cell>
          <cell r="Y87" t="str">
            <v>N</v>
          </cell>
          <cell r="AA87" t="str">
            <v>N</v>
          </cell>
        </row>
        <row r="88">
          <cell r="A88">
            <v>7896641809705</v>
          </cell>
          <cell r="B88">
            <v>1063902680157</v>
          </cell>
          <cell r="C88">
            <v>501114120024105</v>
          </cell>
          <cell r="D88" t="str">
            <v>EDARBICLOR</v>
          </cell>
          <cell r="E88" t="str">
            <v>40 MG + 25 MG COM REV CT BL AL AL X 10  </v>
          </cell>
          <cell r="F88" t="str">
            <v>Conformidade</v>
          </cell>
          <cell r="G88">
            <v>1</v>
          </cell>
          <cell r="H88" t="str">
            <v>Tarja Vermelha</v>
          </cell>
          <cell r="I88" t="str">
            <v>Não</v>
          </cell>
          <cell r="J88" t="str">
            <v>Não</v>
          </cell>
          <cell r="K88" t="str">
            <v>Não</v>
          </cell>
          <cell r="L88" t="str">
            <v>N</v>
          </cell>
          <cell r="M88" t="str">
            <v>Alopático</v>
          </cell>
          <cell r="N88" t="str">
            <v>Referência</v>
          </cell>
          <cell r="O88" t="str">
            <v>Monitorado</v>
          </cell>
          <cell r="Q88" t="str">
            <v>Sólido</v>
          </cell>
          <cell r="T88" t="str">
            <v>207 - ANTAGONISTAS DA ANGIOTENSINA II ASSOCIADOS A ANTIHIPERTENSIVOS (C2) E/OU DIURÉTICOS</v>
          </cell>
          <cell r="U88" t="str">
            <v>N</v>
          </cell>
          <cell r="V88" t="str">
            <v>N</v>
          </cell>
          <cell r="Y88" t="str">
            <v>N</v>
          </cell>
          <cell r="AA88" t="str">
            <v>N</v>
          </cell>
        </row>
        <row r="89">
          <cell r="A89">
            <v>7896641809712</v>
          </cell>
          <cell r="B89">
            <v>1063902680165</v>
          </cell>
          <cell r="C89">
            <v>501114120024205</v>
          </cell>
          <cell r="D89" t="str">
            <v>EDARBICLOR</v>
          </cell>
          <cell r="E89" t="str">
            <v>40 MG + 25 MG COM REV CT BL AL AL X 30</v>
          </cell>
          <cell r="F89" t="str">
            <v>Conformidade</v>
          </cell>
          <cell r="G89">
            <v>1</v>
          </cell>
          <cell r="H89" t="str">
            <v>Tarja Vermelha</v>
          </cell>
          <cell r="I89" t="str">
            <v>Não</v>
          </cell>
          <cell r="J89" t="str">
            <v>Não</v>
          </cell>
          <cell r="K89" t="str">
            <v>Não</v>
          </cell>
          <cell r="L89" t="str">
            <v>N</v>
          </cell>
          <cell r="M89" t="str">
            <v>Alopático</v>
          </cell>
          <cell r="N89" t="str">
            <v>Referência</v>
          </cell>
          <cell r="O89" t="str">
            <v>Monitorado</v>
          </cell>
          <cell r="Q89" t="str">
            <v>Sólido</v>
          </cell>
          <cell r="T89" t="str">
            <v>207 - ANTAGONISTAS DA ANGIOTENSINA II ASSOCIADOS A ANTIHIPERTENSIVOS (C2) E/OU DIURÉTICOS</v>
          </cell>
          <cell r="U89" t="str">
            <v>N</v>
          </cell>
          <cell r="V89" t="str">
            <v>N</v>
          </cell>
          <cell r="Y89" t="str">
            <v>N</v>
          </cell>
          <cell r="AA89" t="str">
            <v>N</v>
          </cell>
        </row>
        <row r="90">
          <cell r="A90">
            <v>7896641809729</v>
          </cell>
          <cell r="B90">
            <v>1063902680173</v>
          </cell>
          <cell r="C90">
            <v>501114120024305</v>
          </cell>
          <cell r="D90" t="str">
            <v>EDARBICLOR</v>
          </cell>
          <cell r="E90" t="str">
            <v>40 MG + 25 MG COM REV CT BL AL AL X 60</v>
          </cell>
          <cell r="F90" t="str">
            <v>Conformidade</v>
          </cell>
          <cell r="G90">
            <v>1</v>
          </cell>
          <cell r="H90" t="str">
            <v>Tarja Vermelha</v>
          </cell>
          <cell r="I90" t="str">
            <v>Não</v>
          </cell>
          <cell r="J90" t="str">
            <v>Não</v>
          </cell>
          <cell r="K90" t="str">
            <v>Não</v>
          </cell>
          <cell r="L90" t="str">
            <v>N</v>
          </cell>
          <cell r="M90" t="str">
            <v>Alopático</v>
          </cell>
          <cell r="N90" t="str">
            <v>Referência</v>
          </cell>
          <cell r="O90" t="str">
            <v>Monitorado</v>
          </cell>
          <cell r="Q90" t="str">
            <v>Sólido</v>
          </cell>
          <cell r="T90" t="str">
            <v>207 - ANTAGONISTAS DA ANGIOTENSINA II ASSOCIADOS A ANTIHIPERTENSIVOS (C2) E/OU DIURÉTICOS</v>
          </cell>
          <cell r="U90" t="str">
            <v>N</v>
          </cell>
          <cell r="V90" t="str">
            <v>N</v>
          </cell>
          <cell r="Y90" t="str">
            <v>N</v>
          </cell>
          <cell r="AA90" t="str">
            <v>N</v>
          </cell>
        </row>
        <row r="91">
          <cell r="A91">
            <v>7896641809736</v>
          </cell>
          <cell r="B91">
            <v>1063902680181</v>
          </cell>
          <cell r="C91">
            <v>501114120024405</v>
          </cell>
          <cell r="D91" t="str">
            <v>EDARBICLOR</v>
          </cell>
          <cell r="E91" t="str">
            <v>40 MG + 25 MG COM REV CT BL AL AL X 90</v>
          </cell>
          <cell r="F91" t="str">
            <v>Conformidade</v>
          </cell>
          <cell r="G91">
            <v>1</v>
          </cell>
          <cell r="H91" t="str">
            <v>Tarja Vermelha</v>
          </cell>
          <cell r="I91" t="str">
            <v>Não</v>
          </cell>
          <cell r="J91" t="str">
            <v>Não</v>
          </cell>
          <cell r="K91" t="str">
            <v>Não</v>
          </cell>
          <cell r="L91" t="str">
            <v>N</v>
          </cell>
          <cell r="M91" t="str">
            <v>Alopático</v>
          </cell>
          <cell r="N91" t="str">
            <v>Referência</v>
          </cell>
          <cell r="O91" t="str">
            <v>Monitorado</v>
          </cell>
          <cell r="Q91" t="str">
            <v>Sólido</v>
          </cell>
          <cell r="T91" t="str">
            <v>207 - ANTAGONISTAS DA ANGIOTENSINA II ASSOCIADOS A ANTIHIPERTENSIVOS (C2) E/OU DIURÉTICOS</v>
          </cell>
          <cell r="U91" t="str">
            <v>N</v>
          </cell>
          <cell r="V91" t="str">
            <v>N</v>
          </cell>
          <cell r="Y91" t="str">
            <v>N</v>
          </cell>
          <cell r="AA91" t="str">
            <v>N</v>
          </cell>
        </row>
        <row r="92">
          <cell r="A92">
            <v>7896641806841</v>
          </cell>
          <cell r="B92">
            <v>1063902620014</v>
          </cell>
          <cell r="C92">
            <v>501113010020402</v>
          </cell>
          <cell r="D92" t="str">
            <v>FERINJECT</v>
          </cell>
          <cell r="E92" t="str">
            <v>50 MG/ML SOL INJ IV CX AMP VD INC X 10 ML</v>
          </cell>
          <cell r="F92" t="str">
            <v>Conformidade</v>
          </cell>
          <cell r="G92">
            <v>3</v>
          </cell>
          <cell r="H92" t="str">
            <v>Tarja Vermelha</v>
          </cell>
          <cell r="I92" t="str">
            <v>Não</v>
          </cell>
          <cell r="J92" t="str">
            <v>Não</v>
          </cell>
          <cell r="K92" t="str">
            <v>Não</v>
          </cell>
          <cell r="L92" t="str">
            <v>N</v>
          </cell>
          <cell r="M92" t="str">
            <v>Alopático</v>
          </cell>
          <cell r="N92" t="str">
            <v>Patente</v>
          </cell>
          <cell r="O92" t="str">
            <v>Monitorado</v>
          </cell>
          <cell r="Q92" t="str">
            <v>Injeções</v>
          </cell>
          <cell r="T92" t="str">
            <v>153 - FERRO PURO</v>
          </cell>
          <cell r="U92" t="str">
            <v>N</v>
          </cell>
          <cell r="V92" t="str">
            <v>N</v>
          </cell>
          <cell r="Y92" t="str">
            <v>N</v>
          </cell>
          <cell r="AA92" t="str">
            <v>N</v>
          </cell>
        </row>
        <row r="93">
          <cell r="A93">
            <v>7896641806858</v>
          </cell>
          <cell r="B93">
            <v>1063902620049</v>
          </cell>
          <cell r="C93">
            <v>501113010020302</v>
          </cell>
          <cell r="D93" t="str">
            <v>FERINJECT</v>
          </cell>
          <cell r="E93" t="str">
            <v>50 MG/ML SOL INJ IV CX AMP VD INC X 2 ML</v>
          </cell>
          <cell r="F93" t="str">
            <v>Conformidade</v>
          </cell>
          <cell r="G93">
            <v>3</v>
          </cell>
          <cell r="H93" t="str">
            <v>Tarja Vermelha</v>
          </cell>
          <cell r="I93" t="str">
            <v>Não</v>
          </cell>
          <cell r="J93" t="str">
            <v>Não</v>
          </cell>
          <cell r="K93" t="str">
            <v>Não</v>
          </cell>
          <cell r="L93" t="str">
            <v>N</v>
          </cell>
          <cell r="M93" t="str">
            <v>Alopático</v>
          </cell>
          <cell r="N93" t="str">
            <v>Patente</v>
          </cell>
          <cell r="O93" t="str">
            <v>Monitorado</v>
          </cell>
          <cell r="Q93" t="str">
            <v>Injeções</v>
          </cell>
          <cell r="T93" t="str">
            <v>153 - FERRO PURO</v>
          </cell>
          <cell r="U93" t="str">
            <v>N</v>
          </cell>
          <cell r="V93" t="str">
            <v>N</v>
          </cell>
          <cell r="Y93" t="str">
            <v>N</v>
          </cell>
          <cell r="AA93" t="str">
            <v>N</v>
          </cell>
        </row>
        <row r="94">
          <cell r="A94">
            <v>7896641806803</v>
          </cell>
          <cell r="B94">
            <v>1063902620022</v>
          </cell>
          <cell r="C94">
            <v>501113010020202</v>
          </cell>
          <cell r="D94" t="str">
            <v>FERINJECT</v>
          </cell>
          <cell r="E94" t="str">
            <v>50 MG/ML SOL INJ IV CX 5 AMP VD INC X 10 ML</v>
          </cell>
          <cell r="F94" t="str">
            <v>Conformidade</v>
          </cell>
          <cell r="G94">
            <v>3</v>
          </cell>
          <cell r="H94" t="str">
            <v>Tarja Vermelha</v>
          </cell>
          <cell r="I94" t="str">
            <v>Não</v>
          </cell>
          <cell r="J94" t="str">
            <v>Não</v>
          </cell>
          <cell r="K94" t="str">
            <v>Não</v>
          </cell>
          <cell r="L94" t="str">
            <v>N</v>
          </cell>
          <cell r="M94" t="str">
            <v>Alopático</v>
          </cell>
          <cell r="N94" t="str">
            <v>Patente</v>
          </cell>
          <cell r="O94" t="str">
            <v>Monitorado</v>
          </cell>
          <cell r="Q94" t="str">
            <v>Injeções</v>
          </cell>
          <cell r="T94" t="str">
            <v>153 - FERRO PURO</v>
          </cell>
          <cell r="U94" t="str">
            <v>N</v>
          </cell>
          <cell r="V94" t="str">
            <v>N</v>
          </cell>
          <cell r="Y94" t="str">
            <v>N</v>
          </cell>
          <cell r="AA94" t="str">
            <v>N</v>
          </cell>
        </row>
        <row r="95">
          <cell r="A95">
            <v>7896641806780</v>
          </cell>
          <cell r="B95">
            <v>1063902620057</v>
          </cell>
          <cell r="C95">
            <v>501113010020102</v>
          </cell>
          <cell r="D95" t="str">
            <v>FERINJECT</v>
          </cell>
          <cell r="E95" t="str">
            <v>50 MG/ML SOL INJ IV CX 5 AMP VD INC X 2 ML</v>
          </cell>
          <cell r="F95" t="str">
            <v>Conformidade</v>
          </cell>
          <cell r="G95">
            <v>3</v>
          </cell>
          <cell r="H95" t="str">
            <v>Tarja Vermelha</v>
          </cell>
          <cell r="I95" t="str">
            <v>Não</v>
          </cell>
          <cell r="J95" t="str">
            <v>Não</v>
          </cell>
          <cell r="K95" t="str">
            <v>Não</v>
          </cell>
          <cell r="L95" t="str">
            <v>N</v>
          </cell>
          <cell r="M95" t="str">
            <v>Alopático</v>
          </cell>
          <cell r="N95" t="str">
            <v>Patente</v>
          </cell>
          <cell r="O95" t="str">
            <v>Monitorado</v>
          </cell>
          <cell r="Q95" t="str">
            <v>Injeções</v>
          </cell>
          <cell r="T95" t="str">
            <v>153 - FERRO PURO</v>
          </cell>
          <cell r="U95" t="str">
            <v>N</v>
          </cell>
          <cell r="V95" t="str">
            <v>N</v>
          </cell>
          <cell r="Y95" t="str">
            <v>N</v>
          </cell>
          <cell r="AA95" t="str">
            <v>N</v>
          </cell>
        </row>
        <row r="96">
          <cell r="A96">
            <v>7896641806865</v>
          </cell>
          <cell r="B96">
            <v>1063902620030</v>
          </cell>
          <cell r="C96">
            <v>501113010020602</v>
          </cell>
          <cell r="D96" t="str">
            <v>FERINJECT</v>
          </cell>
          <cell r="E96" t="str">
            <v>50 MG/ML SOL INJ IV CX 50 AMP VD INC X 10 ML (EMB HOSP)</v>
          </cell>
          <cell r="F96" t="str">
            <v>Conformidade</v>
          </cell>
          <cell r="G96">
            <v>3</v>
          </cell>
          <cell r="H96" t="str">
            <v>Tarja Vermelha</v>
          </cell>
          <cell r="I96" t="str">
            <v>Sim</v>
          </cell>
          <cell r="J96" t="str">
            <v>Não</v>
          </cell>
          <cell r="K96" t="str">
            <v>Não</v>
          </cell>
          <cell r="L96" t="str">
            <v>N</v>
          </cell>
          <cell r="M96" t="str">
            <v>Alopático</v>
          </cell>
          <cell r="N96" t="str">
            <v>Patente</v>
          </cell>
          <cell r="O96" t="str">
            <v>Monitorado</v>
          </cell>
          <cell r="Q96" t="str">
            <v>Injeções</v>
          </cell>
          <cell r="T96" t="str">
            <v>153 - FERRO PURO</v>
          </cell>
          <cell r="U96" t="str">
            <v>N</v>
          </cell>
          <cell r="V96" t="str">
            <v>N</v>
          </cell>
          <cell r="Y96" t="str">
            <v>N</v>
          </cell>
          <cell r="AA96" t="str">
            <v>N</v>
          </cell>
        </row>
        <row r="97">
          <cell r="A97">
            <v>7896641806872</v>
          </cell>
          <cell r="B97">
            <v>1063902620065</v>
          </cell>
          <cell r="C97">
            <v>501113010020502</v>
          </cell>
          <cell r="D97" t="str">
            <v>FERINJECT</v>
          </cell>
          <cell r="E97" t="str">
            <v>50 MG/ML SOL INJ IV CX 50 AMP VD INC X 2 ML (EMB HOSP)</v>
          </cell>
          <cell r="F97" t="str">
            <v>Conformidade</v>
          </cell>
          <cell r="G97">
            <v>3</v>
          </cell>
          <cell r="H97" t="str">
            <v>Tarja Vermelha</v>
          </cell>
          <cell r="I97" t="str">
            <v>Sim</v>
          </cell>
          <cell r="J97" t="str">
            <v>Não</v>
          </cell>
          <cell r="K97" t="str">
            <v>Não</v>
          </cell>
          <cell r="L97" t="str">
            <v>N</v>
          </cell>
          <cell r="M97" t="str">
            <v>Alopático</v>
          </cell>
          <cell r="N97" t="str">
            <v>Patente</v>
          </cell>
          <cell r="O97" t="str">
            <v>Monitorado</v>
          </cell>
          <cell r="Q97" t="str">
            <v>Injeções</v>
          </cell>
          <cell r="T97" t="str">
            <v>153 - FERRO PURO</v>
          </cell>
          <cell r="U97" t="str">
            <v>N</v>
          </cell>
          <cell r="V97" t="str">
            <v>N</v>
          </cell>
          <cell r="Y97" t="str">
            <v>N</v>
          </cell>
          <cell r="AA97" t="str">
            <v>N</v>
          </cell>
        </row>
        <row r="98">
          <cell r="A98">
            <v>7896641801846</v>
          </cell>
          <cell r="B98">
            <v>1063902040069</v>
          </cell>
          <cell r="C98">
            <v>501101301111421</v>
          </cell>
          <cell r="D98" t="str">
            <v>FONTOL</v>
          </cell>
          <cell r="E98" t="str">
            <v>650 MG 2 BL C/ 10 COMP</v>
          </cell>
          <cell r="F98" t="str">
            <v>Inativa</v>
          </cell>
          <cell r="G98">
            <v>2</v>
          </cell>
          <cell r="H98" t="str">
            <v>Venda Livre</v>
          </cell>
          <cell r="I98" t="str">
            <v>Não</v>
          </cell>
          <cell r="J98" t="str">
            <v>Não</v>
          </cell>
          <cell r="K98" t="str">
            <v>Não</v>
          </cell>
          <cell r="L98" t="str">
            <v>N</v>
          </cell>
          <cell r="M98" t="str">
            <v>Alopático</v>
          </cell>
          <cell r="N98" t="str">
            <v>Similar</v>
          </cell>
          <cell r="O98" t="str">
            <v>Liberado</v>
          </cell>
          <cell r="Q98" t="str">
            <v>Sólido</v>
          </cell>
          <cell r="R98" t="str">
            <v>50-78-2,58-08-2</v>
          </cell>
          <cell r="S98">
            <v>89.016419999999997</v>
          </cell>
          <cell r="T98" t="str">
            <v>488 - ANALGÉSICOS NÃO NARCÓTICOS E ANTIPIRÉTICOS</v>
          </cell>
          <cell r="U98" t="str">
            <v>N</v>
          </cell>
          <cell r="V98" t="str">
            <v>N</v>
          </cell>
          <cell r="W98">
            <v>0</v>
          </cell>
          <cell r="Y98" t="str">
            <v>N</v>
          </cell>
          <cell r="AA98" t="str">
            <v>N</v>
          </cell>
        </row>
        <row r="99">
          <cell r="A99">
            <v>7896641801853</v>
          </cell>
          <cell r="B99">
            <v>1063902040018</v>
          </cell>
          <cell r="C99">
            <v>501101302118428</v>
          </cell>
          <cell r="D99" t="str">
            <v>FONTOL</v>
          </cell>
          <cell r="E99" t="str">
            <v>650 MG 25 BL C/ 4 COMP</v>
          </cell>
          <cell r="F99" t="str">
            <v>Inativa</v>
          </cell>
          <cell r="G99">
            <v>2</v>
          </cell>
          <cell r="H99" t="str">
            <v>Venda Livre</v>
          </cell>
          <cell r="I99" t="str">
            <v>Não</v>
          </cell>
          <cell r="J99" t="str">
            <v>Não</v>
          </cell>
          <cell r="K99" t="str">
            <v>Não</v>
          </cell>
          <cell r="L99" t="str">
            <v>N</v>
          </cell>
          <cell r="M99" t="str">
            <v>Alopático</v>
          </cell>
          <cell r="N99" t="str">
            <v>Similar</v>
          </cell>
          <cell r="O99" t="str">
            <v>Liberado</v>
          </cell>
          <cell r="P99" t="str">
            <v>Resolução CMED nº 5, de 9 de outubro de 2003</v>
          </cell>
          <cell r="Q99" t="str">
            <v>Sólido</v>
          </cell>
          <cell r="R99" t="str">
            <v>50-78-2,58-08-2</v>
          </cell>
          <cell r="S99">
            <v>89.016419999999997</v>
          </cell>
          <cell r="T99" t="str">
            <v>488 - ANALGÉSICOS NÃO NARCÓTICOS E ANTIPIRÉTICOS</v>
          </cell>
          <cell r="U99" t="str">
            <v>N</v>
          </cell>
          <cell r="V99" t="str">
            <v>N</v>
          </cell>
          <cell r="W99">
            <v>0</v>
          </cell>
          <cell r="Y99" t="str">
            <v>N</v>
          </cell>
          <cell r="AA99" t="str">
            <v>N</v>
          </cell>
        </row>
        <row r="100">
          <cell r="A100">
            <v>7896641800689</v>
          </cell>
          <cell r="B100">
            <v>1063901620022</v>
          </cell>
          <cell r="C100">
            <v>501101405138413</v>
          </cell>
          <cell r="D100" t="str">
            <v>HIDRAFIX</v>
          </cell>
          <cell r="E100" t="str">
            <v>SOL FRAMBOEZA CT C/ 25 X 2 FLAC X 25 ML EMB MÚLT</v>
          </cell>
          <cell r="F100" t="str">
            <v>Inativa</v>
          </cell>
          <cell r="G100">
            <v>3</v>
          </cell>
          <cell r="H100" t="str">
            <v>Venda Livre</v>
          </cell>
          <cell r="I100" t="str">
            <v>Não</v>
          </cell>
          <cell r="J100" t="str">
            <v>Não</v>
          </cell>
          <cell r="K100" t="str">
            <v>Não</v>
          </cell>
          <cell r="L100" t="str">
            <v>N</v>
          </cell>
          <cell r="M100" t="str">
            <v>Alopático</v>
          </cell>
          <cell r="N100" t="str">
            <v>Similar</v>
          </cell>
          <cell r="O100" t="str">
            <v>Monitorado</v>
          </cell>
          <cell r="Q100" t="str">
            <v>Líquidos</v>
          </cell>
          <cell r="R100" t="str">
            <v>7447-40-7,7647-14-5,50-99-7,68-04-2</v>
          </cell>
          <cell r="S100" t="str">
            <v>02415,02421,04485,02182</v>
          </cell>
          <cell r="T100" t="str">
            <v>42 - REPOSITORES ORAIS ELECTROLÍTICOS</v>
          </cell>
          <cell r="U100" t="str">
            <v>N</v>
          </cell>
          <cell r="V100" t="str">
            <v>N</v>
          </cell>
          <cell r="W100">
            <v>0</v>
          </cell>
          <cell r="Y100" t="str">
            <v>N</v>
          </cell>
          <cell r="AA100" t="str">
            <v>N</v>
          </cell>
        </row>
        <row r="101">
          <cell r="A101">
            <v>7896641800696</v>
          </cell>
          <cell r="B101">
            <v>1063901620014</v>
          </cell>
          <cell r="C101">
            <v>501101406134411</v>
          </cell>
          <cell r="D101" t="str">
            <v>HIDRAFIX</v>
          </cell>
          <cell r="E101" t="str">
            <v>SOL LARANJA CT C/ 25 X 2 FLAC X 25 ML EMB MÚLT</v>
          </cell>
          <cell r="F101" t="str">
            <v>Inativa</v>
          </cell>
          <cell r="G101">
            <v>3</v>
          </cell>
          <cell r="H101" t="str">
            <v>Venda Livre</v>
          </cell>
          <cell r="I101" t="str">
            <v>Não</v>
          </cell>
          <cell r="J101" t="str">
            <v>Não</v>
          </cell>
          <cell r="K101" t="str">
            <v>Não</v>
          </cell>
          <cell r="L101" t="str">
            <v>N</v>
          </cell>
          <cell r="M101" t="str">
            <v>Alopático</v>
          </cell>
          <cell r="N101" t="str">
            <v>Similar</v>
          </cell>
          <cell r="O101" t="str">
            <v>Monitorado</v>
          </cell>
          <cell r="Q101" t="str">
            <v>Líquidos</v>
          </cell>
          <cell r="R101" t="str">
            <v>7447-40-7,7647-14-5,50-99-7,68-04-2</v>
          </cell>
          <cell r="S101" t="str">
            <v>02415,02421,04485,02182</v>
          </cell>
          <cell r="T101" t="str">
            <v>42 - REPOSITORES ORAIS ELECTROLÍTICOS</v>
          </cell>
          <cell r="U101" t="str">
            <v>N</v>
          </cell>
          <cell r="V101" t="str">
            <v>N</v>
          </cell>
          <cell r="W101">
            <v>0</v>
          </cell>
          <cell r="Y101" t="str">
            <v>N</v>
          </cell>
          <cell r="AA101" t="str">
            <v>N</v>
          </cell>
        </row>
        <row r="102">
          <cell r="A102">
            <v>7896641800795</v>
          </cell>
          <cell r="B102">
            <v>1063901620049</v>
          </cell>
          <cell r="C102">
            <v>501101407130411</v>
          </cell>
          <cell r="D102" t="str">
            <v>HIDRAFIX</v>
          </cell>
          <cell r="E102" t="str">
            <v>SOL UVA CT C/ 25 X 2 FLAC X 25 ML EMB MÚLT</v>
          </cell>
          <cell r="F102" t="str">
            <v>Inativa</v>
          </cell>
          <cell r="G102">
            <v>3</v>
          </cell>
          <cell r="H102" t="str">
            <v>Venda Livre</v>
          </cell>
          <cell r="I102" t="str">
            <v>Não</v>
          </cell>
          <cell r="J102" t="str">
            <v>Não</v>
          </cell>
          <cell r="K102" t="str">
            <v>Não</v>
          </cell>
          <cell r="L102" t="str">
            <v>N</v>
          </cell>
          <cell r="M102" t="str">
            <v>Alopático</v>
          </cell>
          <cell r="N102" t="str">
            <v>Similar</v>
          </cell>
          <cell r="O102" t="str">
            <v>Monitorado</v>
          </cell>
          <cell r="Q102" t="str">
            <v>Líquidos</v>
          </cell>
          <cell r="R102" t="str">
            <v>7447-40-7,7647-14-5,50-99-7,68-04-2</v>
          </cell>
          <cell r="S102" t="str">
            <v>02415,02421,04485,02182</v>
          </cell>
          <cell r="T102" t="str">
            <v>42 - REPOSITORES ORAIS ELECTROLÍTICOS</v>
          </cell>
          <cell r="U102" t="str">
            <v>N</v>
          </cell>
          <cell r="V102" t="str">
            <v>N</v>
          </cell>
          <cell r="W102">
            <v>0</v>
          </cell>
          <cell r="Y102" t="str">
            <v>N</v>
          </cell>
          <cell r="AA102" t="str">
            <v>N</v>
          </cell>
        </row>
        <row r="103">
          <cell r="A103">
            <v>7896641804700</v>
          </cell>
          <cell r="B103">
            <v>1063901620339</v>
          </cell>
          <cell r="C103">
            <v>501101410131413</v>
          </cell>
          <cell r="D103" t="str">
            <v>HIDRAFIX</v>
          </cell>
          <cell r="E103" t="str">
            <v>(14,91 + 23,40 + 19,61 + 198,28)MG/ML SOL OR CONC CT 2 FLAC X 25 ML - (FRAMBOESA)</v>
          </cell>
          <cell r="F103" t="str">
            <v>Conformidade</v>
          </cell>
          <cell r="G103">
            <v>3</v>
          </cell>
          <cell r="H103" t="str">
            <v>Venda Livre</v>
          </cell>
          <cell r="I103" t="str">
            <v>Não</v>
          </cell>
          <cell r="J103" t="str">
            <v>Não</v>
          </cell>
          <cell r="K103" t="str">
            <v>Não</v>
          </cell>
          <cell r="L103" t="str">
            <v>N</v>
          </cell>
          <cell r="M103" t="str">
            <v>Alopático</v>
          </cell>
          <cell r="N103" t="str">
            <v>Similar</v>
          </cell>
          <cell r="O103" t="str">
            <v>Monitorado</v>
          </cell>
          <cell r="Q103" t="str">
            <v>Líquidos</v>
          </cell>
          <cell r="R103" t="str">
            <v>7447-40-7,7647-14-5,50-99-7,68-04-2</v>
          </cell>
          <cell r="S103" t="str">
            <v>02415,02421,04485,02182</v>
          </cell>
          <cell r="T103" t="str">
            <v>42 - REPOSITORES ORAIS ELECTROLÍTICOS</v>
          </cell>
          <cell r="U103" t="str">
            <v>N</v>
          </cell>
          <cell r="V103" t="str">
            <v>N</v>
          </cell>
          <cell r="W103">
            <v>0</v>
          </cell>
          <cell r="Y103" t="str">
            <v>N</v>
          </cell>
          <cell r="AA103" t="str">
            <v>N</v>
          </cell>
        </row>
        <row r="104">
          <cell r="A104">
            <v>7896641804717</v>
          </cell>
          <cell r="B104">
            <v>1063901620347</v>
          </cell>
          <cell r="C104">
            <v>501101411138411</v>
          </cell>
          <cell r="D104" t="str">
            <v>HIDRAFIX</v>
          </cell>
          <cell r="E104" t="str">
            <v>(14,91 + 23,40 + 19,61 + 198,28)MG/ML SOL OR CONC CT 2 FLAC X 25 ML - (LARANJA)</v>
          </cell>
          <cell r="F104" t="str">
            <v>Conformidade</v>
          </cell>
          <cell r="G104">
            <v>3</v>
          </cell>
          <cell r="H104" t="str">
            <v>Venda Livre</v>
          </cell>
          <cell r="I104" t="str">
            <v>Não</v>
          </cell>
          <cell r="J104" t="str">
            <v>Não</v>
          </cell>
          <cell r="K104" t="str">
            <v>Não</v>
          </cell>
          <cell r="L104" t="str">
            <v>N</v>
          </cell>
          <cell r="M104" t="str">
            <v>Alopático</v>
          </cell>
          <cell r="N104" t="str">
            <v>Similar</v>
          </cell>
          <cell r="O104" t="str">
            <v>Monitorado</v>
          </cell>
          <cell r="Q104" t="str">
            <v>Líquidos</v>
          </cell>
          <cell r="R104" t="str">
            <v>7447-40-7,7647-14-5,50-99-7,68-04-2</v>
          </cell>
          <cell r="S104" t="str">
            <v>02415,02421,04485,02182</v>
          </cell>
          <cell r="T104" t="str">
            <v>42 - REPOSITORES ORAIS ELECTROLÍTICOS</v>
          </cell>
          <cell r="U104" t="str">
            <v>N</v>
          </cell>
          <cell r="V104" t="str">
            <v>N</v>
          </cell>
          <cell r="W104">
            <v>0</v>
          </cell>
          <cell r="Y104" t="str">
            <v>N</v>
          </cell>
          <cell r="AA104" t="str">
            <v>N</v>
          </cell>
        </row>
        <row r="105">
          <cell r="A105">
            <v>7896641804724</v>
          </cell>
          <cell r="B105">
            <v>1063901620355</v>
          </cell>
          <cell r="C105">
            <v>501101412134411</v>
          </cell>
          <cell r="D105" t="str">
            <v>HIDRAFIX</v>
          </cell>
          <cell r="E105" t="str">
            <v>(14,91 + 23,40 + 19,61 + 198,28)MG/ML SOL OR CONC CT 2 FLAC X 25 ML - (UVA) </v>
          </cell>
          <cell r="F105" t="str">
            <v>Conformidade</v>
          </cell>
          <cell r="G105">
            <v>3</v>
          </cell>
          <cell r="H105" t="str">
            <v>Venda Livre</v>
          </cell>
          <cell r="I105" t="str">
            <v>Não</v>
          </cell>
          <cell r="J105" t="str">
            <v>Não</v>
          </cell>
          <cell r="K105" t="str">
            <v>Não</v>
          </cell>
          <cell r="L105" t="str">
            <v>N</v>
          </cell>
          <cell r="M105" t="str">
            <v>Alopático</v>
          </cell>
          <cell r="N105" t="str">
            <v>Similar</v>
          </cell>
          <cell r="O105" t="str">
            <v>Monitorado</v>
          </cell>
          <cell r="Q105" t="str">
            <v>Líquidos</v>
          </cell>
          <cell r="R105" t="str">
            <v>7447-40-7,7647-14-5,50-99-7,68-04-2</v>
          </cell>
          <cell r="S105" t="str">
            <v>02415,02421,04485,02182</v>
          </cell>
          <cell r="T105" t="str">
            <v>42 - REPOSITORES ORAIS ELECTROLÍTICOS</v>
          </cell>
          <cell r="U105" t="str">
            <v>N</v>
          </cell>
          <cell r="V105" t="str">
            <v>N</v>
          </cell>
          <cell r="W105">
            <v>0</v>
          </cell>
          <cell r="Y105" t="str">
            <v>N</v>
          </cell>
          <cell r="AA105" t="str">
            <v>N</v>
          </cell>
        </row>
        <row r="106">
          <cell r="A106">
            <v>7896641801938</v>
          </cell>
          <cell r="B106">
            <v>1063901620274</v>
          </cell>
          <cell r="C106">
            <v>501101403135417</v>
          </cell>
          <cell r="D106" t="str">
            <v>HIDRAFIX</v>
          </cell>
          <cell r="E106" t="str">
            <v>(1,49+2,34+1,96+19,83)MG/ML SOL OR CT FR PLAS TRANS X 250 ML (FRAMBOESA)</v>
          </cell>
          <cell r="F106" t="str">
            <v>Conformidade</v>
          </cell>
          <cell r="G106">
            <v>3</v>
          </cell>
          <cell r="H106" t="str">
            <v>Venda Livre</v>
          </cell>
          <cell r="I106" t="str">
            <v>Não</v>
          </cell>
          <cell r="J106" t="str">
            <v>Não</v>
          </cell>
          <cell r="K106" t="str">
            <v>Não</v>
          </cell>
          <cell r="L106" t="str">
            <v>N</v>
          </cell>
          <cell r="M106" t="str">
            <v>Alopático</v>
          </cell>
          <cell r="N106" t="str">
            <v>Similar</v>
          </cell>
          <cell r="O106" t="str">
            <v>Monitorado</v>
          </cell>
          <cell r="Q106" t="str">
            <v>Líquidos</v>
          </cell>
          <cell r="R106" t="str">
            <v>7447-40-7,7647-14-5,50-99-7,68-04-2</v>
          </cell>
          <cell r="S106" t="str">
            <v>02415,02421,04485,02182</v>
          </cell>
          <cell r="T106" t="str">
            <v>42 - REPOSITORES ORAIS ELECTROLÍTICOS</v>
          </cell>
          <cell r="U106" t="str">
            <v>N</v>
          </cell>
          <cell r="V106" t="str">
            <v>N</v>
          </cell>
          <cell r="W106">
            <v>0</v>
          </cell>
          <cell r="Y106" t="str">
            <v>N</v>
          </cell>
          <cell r="AA106" t="str">
            <v>N</v>
          </cell>
        </row>
        <row r="107">
          <cell r="A107">
            <v>7896641801945</v>
          </cell>
          <cell r="B107">
            <v>1063901620282</v>
          </cell>
          <cell r="C107">
            <v>501101404131415</v>
          </cell>
          <cell r="D107" t="str">
            <v>HIDRAFIX</v>
          </cell>
          <cell r="E107" t="str">
            <v>(1,49+2,34+1,96+19,83)MG/ML SOL OR CT FR PLAS TRANS X 250 ML (LARANJA)</v>
          </cell>
          <cell r="F107" t="str">
            <v>Conformidade</v>
          </cell>
          <cell r="G107">
            <v>3</v>
          </cell>
          <cell r="H107" t="str">
            <v>Venda Livre</v>
          </cell>
          <cell r="I107" t="str">
            <v>Não</v>
          </cell>
          <cell r="J107" t="str">
            <v>Não</v>
          </cell>
          <cell r="K107" t="str">
            <v>Não</v>
          </cell>
          <cell r="L107" t="str">
            <v>N</v>
          </cell>
          <cell r="M107" t="str">
            <v>Alopático</v>
          </cell>
          <cell r="N107" t="str">
            <v>Similar</v>
          </cell>
          <cell r="O107" t="str">
            <v>Monitorado</v>
          </cell>
          <cell r="Q107" t="str">
            <v>Líquidos</v>
          </cell>
          <cell r="R107" t="str">
            <v>7447-40-7,7647-14-5,50-99-7,68-04-2</v>
          </cell>
          <cell r="S107" t="str">
            <v>02415,02421,04485,02182</v>
          </cell>
          <cell r="T107" t="str">
            <v>42 - REPOSITORES ORAIS ELECTROLÍTICOS</v>
          </cell>
          <cell r="U107" t="str">
            <v>N</v>
          </cell>
          <cell r="V107" t="str">
            <v>N</v>
          </cell>
          <cell r="W107">
            <v>0</v>
          </cell>
          <cell r="Y107" t="str">
            <v>N</v>
          </cell>
          <cell r="AA107" t="str">
            <v>N</v>
          </cell>
        </row>
        <row r="108">
          <cell r="A108">
            <v>7896641801969</v>
          </cell>
          <cell r="B108">
            <v>1063901620304</v>
          </cell>
          <cell r="C108">
            <v>501101408137418</v>
          </cell>
          <cell r="D108" t="str">
            <v>HIDRAFIX</v>
          </cell>
          <cell r="E108" t="str">
            <v>(1,49+2,34+1,96+19,83)MG/ML SOL OR CT FR PLAS TRANS X 250 ML (UVA)</v>
          </cell>
          <cell r="F108" t="str">
            <v>Conformidade</v>
          </cell>
          <cell r="G108">
            <v>3</v>
          </cell>
          <cell r="H108" t="str">
            <v>Venda Livre</v>
          </cell>
          <cell r="I108" t="str">
            <v>Não</v>
          </cell>
          <cell r="J108" t="str">
            <v>Não</v>
          </cell>
          <cell r="K108" t="str">
            <v>Não</v>
          </cell>
          <cell r="L108" t="str">
            <v>N</v>
          </cell>
          <cell r="M108" t="str">
            <v>Alopático</v>
          </cell>
          <cell r="N108" t="str">
            <v>Similar</v>
          </cell>
          <cell r="O108" t="str">
            <v>Monitorado</v>
          </cell>
          <cell r="Q108" t="str">
            <v>Líquidos</v>
          </cell>
          <cell r="R108" t="str">
            <v>7447-40-7,7647-14-5,50-99-7,68-04-2</v>
          </cell>
          <cell r="S108" t="str">
            <v>02415,02421,04485,02182</v>
          </cell>
          <cell r="T108" t="str">
            <v>42 - REPOSITORES ORAIS ELECTROLÍTICOS</v>
          </cell>
          <cell r="U108" t="str">
            <v>N</v>
          </cell>
          <cell r="V108" t="str">
            <v>N</v>
          </cell>
          <cell r="W108">
            <v>0</v>
          </cell>
          <cell r="Y108" t="str">
            <v>N</v>
          </cell>
          <cell r="AA108" t="str">
            <v>N</v>
          </cell>
        </row>
        <row r="109">
          <cell r="A109">
            <v>7896641801976</v>
          </cell>
          <cell r="B109">
            <v>1063901620312</v>
          </cell>
          <cell r="C109">
            <v>501101402139419</v>
          </cell>
          <cell r="D109" t="str">
            <v>HIDRAFIX</v>
          </cell>
          <cell r="E109" t="str">
            <v>(2,16 + 4,68 + 0,98 + 20,00) MG/ML SOL OR CT FR PLAS TRANS X 250 ML</v>
          </cell>
          <cell r="F109" t="str">
            <v>Conformidade</v>
          </cell>
          <cell r="G109">
            <v>3</v>
          </cell>
          <cell r="H109" t="str">
            <v>Venda Livre</v>
          </cell>
          <cell r="I109" t="str">
            <v>Não</v>
          </cell>
          <cell r="J109" t="str">
            <v>Não</v>
          </cell>
          <cell r="K109" t="str">
            <v>Não</v>
          </cell>
          <cell r="L109" t="str">
            <v>N</v>
          </cell>
          <cell r="M109" t="str">
            <v>Alopático</v>
          </cell>
          <cell r="N109" t="str">
            <v>Similar</v>
          </cell>
          <cell r="O109" t="str">
            <v>Monitorado</v>
          </cell>
          <cell r="Q109" t="str">
            <v>Líquidos</v>
          </cell>
          <cell r="R109" t="str">
            <v>7447-40-7,7647-14-5,50-99-7,68-04-2</v>
          </cell>
          <cell r="S109" t="str">
            <v>02415,02421,04485,02182</v>
          </cell>
          <cell r="T109" t="str">
            <v>42 - REPOSITORES ORAIS ELECTROLÍTICOS</v>
          </cell>
          <cell r="U109" t="str">
            <v>N</v>
          </cell>
          <cell r="V109" t="str">
            <v>N</v>
          </cell>
          <cell r="W109">
            <v>0</v>
          </cell>
          <cell r="Y109" t="str">
            <v>N</v>
          </cell>
          <cell r="AA109" t="str">
            <v>N</v>
          </cell>
        </row>
        <row r="110">
          <cell r="A110">
            <v>7896641804694</v>
          </cell>
          <cell r="B110">
            <v>1063901620371</v>
          </cell>
          <cell r="C110">
            <v>501101409133416</v>
          </cell>
          <cell r="D110" t="str">
            <v>HIDRAFIX</v>
          </cell>
          <cell r="E110" t="str">
            <v>(21,60 + 46,80 + 9,80 + 200,0)MG/ML SOL OR CONC CT 2 FLAC X 25 ML</v>
          </cell>
          <cell r="F110" t="str">
            <v>Conformidade</v>
          </cell>
          <cell r="G110">
            <v>3</v>
          </cell>
          <cell r="H110" t="str">
            <v>Venda Livre</v>
          </cell>
          <cell r="I110" t="str">
            <v>Não</v>
          </cell>
          <cell r="J110" t="str">
            <v>Não</v>
          </cell>
          <cell r="K110" t="str">
            <v>Não</v>
          </cell>
          <cell r="L110" t="str">
            <v>N</v>
          </cell>
          <cell r="M110" t="str">
            <v>Alopático</v>
          </cell>
          <cell r="N110" t="str">
            <v>Similar</v>
          </cell>
          <cell r="O110" t="str">
            <v>Monitorado</v>
          </cell>
          <cell r="Q110" t="str">
            <v>Líquidos</v>
          </cell>
          <cell r="R110" t="str">
            <v>7647-14-5,50-99-7,68-04-2,866-84-2</v>
          </cell>
          <cell r="S110" t="str">
            <v>02421,04485,02182,02181</v>
          </cell>
          <cell r="T110" t="str">
            <v>42 - REPOSITORES ORAIS ELECTROLÍTICOS</v>
          </cell>
          <cell r="U110" t="str">
            <v>N</v>
          </cell>
          <cell r="V110" t="str">
            <v>N</v>
          </cell>
          <cell r="W110">
            <v>0</v>
          </cell>
          <cell r="Y110" t="str">
            <v>N</v>
          </cell>
          <cell r="AA110" t="str">
            <v>N</v>
          </cell>
        </row>
        <row r="111">
          <cell r="A111">
            <v>7896641800702</v>
          </cell>
          <cell r="B111">
            <v>1063901620057</v>
          </cell>
          <cell r="C111">
            <v>501101401132410</v>
          </cell>
          <cell r="D111" t="str">
            <v>HIDRAFIX</v>
          </cell>
          <cell r="E111" t="str">
            <v>90 CT C/ 25 X 2 FLAC X 25 ML EMB MÚLT</v>
          </cell>
          <cell r="F111" t="str">
            <v>Inativa</v>
          </cell>
          <cell r="G111">
            <v>3</v>
          </cell>
          <cell r="H111" t="str">
            <v>Venda Livre</v>
          </cell>
          <cell r="I111" t="str">
            <v>Não</v>
          </cell>
          <cell r="J111" t="str">
            <v>Não</v>
          </cell>
          <cell r="K111" t="str">
            <v>Não</v>
          </cell>
          <cell r="L111" t="str">
            <v>N</v>
          </cell>
          <cell r="M111" t="str">
            <v>Alopático</v>
          </cell>
          <cell r="N111" t="str">
            <v>Similar</v>
          </cell>
          <cell r="O111" t="str">
            <v>Monitorado</v>
          </cell>
          <cell r="Q111" t="str">
            <v>Líquidos</v>
          </cell>
          <cell r="R111" t="str">
            <v>7447-40-7,7647-14-5,50-99-7,68-04-2</v>
          </cell>
          <cell r="S111" t="str">
            <v>02415,02421,04485,02182</v>
          </cell>
          <cell r="T111" t="str">
            <v>42 - REPOSITORES ORAIS ELECTROLÍTICOS</v>
          </cell>
          <cell r="U111" t="str">
            <v>N</v>
          </cell>
          <cell r="V111" t="str">
            <v>N</v>
          </cell>
          <cell r="W111">
            <v>0</v>
          </cell>
          <cell r="Y111" t="str">
            <v>N</v>
          </cell>
          <cell r="AA111" t="str">
            <v>N</v>
          </cell>
        </row>
        <row r="112">
          <cell r="A112">
            <v>7896641802904</v>
          </cell>
          <cell r="B112">
            <v>1063901980114</v>
          </cell>
          <cell r="C112">
            <v>501101701160411</v>
          </cell>
          <cell r="D112" t="str">
            <v>LOMEXIN</v>
          </cell>
          <cell r="E112" t="str">
            <v>CREME 40 G + 7 APLICADORES</v>
          </cell>
          <cell r="F112" t="str">
            <v>Inativa</v>
          </cell>
          <cell r="G112">
            <v>1</v>
          </cell>
          <cell r="H112" t="str">
            <v>Tarja Vermelha</v>
          </cell>
          <cell r="I112" t="str">
            <v>Não</v>
          </cell>
          <cell r="J112" t="str">
            <v>Não</v>
          </cell>
          <cell r="K112" t="str">
            <v>Não</v>
          </cell>
          <cell r="L112" t="str">
            <v>N</v>
          </cell>
          <cell r="M112" t="str">
            <v>Alopático</v>
          </cell>
          <cell r="N112" t="str">
            <v>Similar</v>
          </cell>
          <cell r="O112" t="str">
            <v>Monitorado</v>
          </cell>
          <cell r="Q112" t="str">
            <v>Pomadas</v>
          </cell>
          <cell r="R112" t="str">
            <v>73151-29-8</v>
          </cell>
          <cell r="S112">
            <v>4014</v>
          </cell>
          <cell r="T112" t="str">
            <v>249 - ANTIFÚNGICOS GINECOLÓGICOS</v>
          </cell>
          <cell r="U112" t="str">
            <v>N</v>
          </cell>
          <cell r="V112" t="str">
            <v>N</v>
          </cell>
          <cell r="W112">
            <v>0</v>
          </cell>
          <cell r="Y112" t="str">
            <v>N</v>
          </cell>
          <cell r="AA112" t="str">
            <v>N</v>
          </cell>
        </row>
        <row r="113">
          <cell r="A113">
            <v>7896641802928</v>
          </cell>
          <cell r="B113">
            <v>1063901980033</v>
          </cell>
          <cell r="C113">
            <v>501101702116414</v>
          </cell>
          <cell r="D113" t="str">
            <v>LOMEXIN</v>
          </cell>
          <cell r="E113" t="str">
            <v>ÓVULO 600 MG 1 + APLICADOR</v>
          </cell>
          <cell r="F113" t="str">
            <v>Inativa</v>
          </cell>
          <cell r="G113">
            <v>1</v>
          </cell>
          <cell r="H113" t="str">
            <v>Tarja Vermelha</v>
          </cell>
          <cell r="I113" t="str">
            <v>Não</v>
          </cell>
          <cell r="J113" t="str">
            <v>Não</v>
          </cell>
          <cell r="K113" t="str">
            <v>Não</v>
          </cell>
          <cell r="L113" t="str">
            <v>N</v>
          </cell>
          <cell r="M113" t="str">
            <v>Alopático</v>
          </cell>
          <cell r="N113" t="str">
            <v>Similar</v>
          </cell>
          <cell r="O113" t="str">
            <v>Monitorado</v>
          </cell>
          <cell r="Q113" t="str">
            <v>Sólido</v>
          </cell>
          <cell r="R113" t="str">
            <v>73151-29-8</v>
          </cell>
          <cell r="S113">
            <v>4014</v>
          </cell>
          <cell r="T113" t="str">
            <v>249 - ANTIFÚNGICOS GINECOLÓGICOS</v>
          </cell>
          <cell r="U113" t="str">
            <v>N</v>
          </cell>
          <cell r="V113" t="str">
            <v>N</v>
          </cell>
          <cell r="W113">
            <v>0</v>
          </cell>
          <cell r="Y113" t="str">
            <v>N</v>
          </cell>
          <cell r="AA113" t="str">
            <v>N</v>
          </cell>
        </row>
        <row r="114">
          <cell r="A114">
            <v>7896016804939</v>
          </cell>
          <cell r="B114">
            <v>1063902650037</v>
          </cell>
          <cell r="C114">
            <v>501114010021614</v>
          </cell>
          <cell r="D114" t="str">
            <v>LUFTAL GEL CAPS</v>
          </cell>
          <cell r="E114" t="str">
            <v>125 MG CAP GEL MOLE CT BL AL PLAS TRANS X 10</v>
          </cell>
          <cell r="F114" t="str">
            <v>Conformidade</v>
          </cell>
          <cell r="G114">
            <v>1</v>
          </cell>
          <cell r="H114" t="str">
            <v>Venda Livre</v>
          </cell>
          <cell r="I114" t="str">
            <v>Não</v>
          </cell>
          <cell r="J114" t="str">
            <v>Não</v>
          </cell>
          <cell r="K114" t="str">
            <v>Não</v>
          </cell>
          <cell r="L114" t="str">
            <v>N</v>
          </cell>
          <cell r="M114" t="str">
            <v>Alopático</v>
          </cell>
          <cell r="N114" t="str">
            <v>Referência</v>
          </cell>
          <cell r="O114" t="str">
            <v>Monitorado</v>
          </cell>
          <cell r="Q114" t="str">
            <v>Sólido</v>
          </cell>
          <cell r="T114" t="str">
            <v>8 - Antiflatulentos Puros e Carminativos</v>
          </cell>
          <cell r="U114" t="str">
            <v>N</v>
          </cell>
          <cell r="V114" t="str">
            <v>N</v>
          </cell>
          <cell r="Y114" t="str">
            <v>N</v>
          </cell>
          <cell r="AA114" t="str">
            <v>N</v>
          </cell>
        </row>
        <row r="115">
          <cell r="A115">
            <v>7896641809842</v>
          </cell>
          <cell r="B115">
            <v>1063902700026</v>
          </cell>
          <cell r="C115">
            <v>501115020024602</v>
          </cell>
          <cell r="D115" t="str">
            <v>MEPACT</v>
          </cell>
          <cell r="E115" t="str">
            <v>4 MG PO LIOF INJ CX 1 FA VD TRANS X 50 ML + 1 FILTRO ESTERIL</v>
          </cell>
          <cell r="F115" t="str">
            <v>Conformidade</v>
          </cell>
          <cell r="G115">
            <v>3</v>
          </cell>
          <cell r="H115" t="str">
            <v>Tarja Vermelha</v>
          </cell>
          <cell r="I115" t="str">
            <v>Não</v>
          </cell>
          <cell r="J115" t="str">
            <v>Não</v>
          </cell>
          <cell r="K115" t="str">
            <v>Não</v>
          </cell>
          <cell r="L115" t="str">
            <v>N</v>
          </cell>
          <cell r="M115" t="str">
            <v>Alopático</v>
          </cell>
          <cell r="N115" t="str">
            <v>Referência</v>
          </cell>
          <cell r="O115" t="str">
            <v>Monitorado</v>
          </cell>
          <cell r="Q115" t="str">
            <v>Injeções</v>
          </cell>
          <cell r="T115" t="str">
            <v>457 - OUTROS AGENTES IMUNOESTIMULANTES EXCETO INTERFERONAS</v>
          </cell>
          <cell r="U115" t="str">
            <v>N</v>
          </cell>
          <cell r="V115" t="str">
            <v>N</v>
          </cell>
          <cell r="Y115" t="str">
            <v>N</v>
          </cell>
          <cell r="AA115" t="str">
            <v>N</v>
          </cell>
        </row>
        <row r="116">
          <cell r="A116">
            <v>7896641803062</v>
          </cell>
          <cell r="B116">
            <v>1063902000091</v>
          </cell>
          <cell r="C116">
            <v>501101801149418</v>
          </cell>
          <cell r="D116" t="str">
            <v>MESACOL</v>
          </cell>
          <cell r="E116" t="str">
            <v>250MG SUP RET CT BERÇO X 10</v>
          </cell>
          <cell r="F116" t="str">
            <v>Conformidade</v>
          </cell>
          <cell r="G116">
            <v>3</v>
          </cell>
          <cell r="H116" t="str">
            <v>Tarja Vermelha</v>
          </cell>
          <cell r="I116" t="str">
            <v>Não</v>
          </cell>
          <cell r="J116" t="str">
            <v>Sim</v>
          </cell>
          <cell r="K116" t="str">
            <v>Sim</v>
          </cell>
          <cell r="L116" t="str">
            <v>I</v>
          </cell>
          <cell r="M116" t="str">
            <v>Alopático</v>
          </cell>
          <cell r="N116" t="str">
            <v>Similar</v>
          </cell>
          <cell r="O116" t="str">
            <v>Monitorado</v>
          </cell>
          <cell r="Q116" t="str">
            <v>Supositórios</v>
          </cell>
          <cell r="R116" t="str">
            <v>89-57-6</v>
          </cell>
          <cell r="S116">
            <v>5692</v>
          </cell>
          <cell r="T116" t="str">
            <v>40 - AGENTES ANTIINFLAMATÓRIOS INTESTINAIS</v>
          </cell>
          <cell r="U116" t="str">
            <v>N</v>
          </cell>
          <cell r="V116" t="str">
            <v>N</v>
          </cell>
          <cell r="W116">
            <v>0</v>
          </cell>
          <cell r="Y116" t="str">
            <v>N</v>
          </cell>
          <cell r="AA116" t="str">
            <v>N</v>
          </cell>
        </row>
        <row r="117">
          <cell r="A117">
            <v>7896641802997</v>
          </cell>
          <cell r="B117">
            <v>1063902000075</v>
          </cell>
          <cell r="C117">
            <v>501101802110418</v>
          </cell>
          <cell r="D117" t="str">
            <v>MESACOL</v>
          </cell>
          <cell r="E117" t="str">
            <v>400 MG COM REV CT BL AL PLAS INC X 30</v>
          </cell>
          <cell r="F117" t="str">
            <v>Conformidade</v>
          </cell>
          <cell r="G117">
            <v>3</v>
          </cell>
          <cell r="H117" t="str">
            <v>Tarja Vermelha</v>
          </cell>
          <cell r="I117" t="str">
            <v>Não</v>
          </cell>
          <cell r="J117" t="str">
            <v>Sim</v>
          </cell>
          <cell r="K117" t="str">
            <v>Sim</v>
          </cell>
          <cell r="L117" t="str">
            <v>I</v>
          </cell>
          <cell r="M117" t="str">
            <v>Alopático</v>
          </cell>
          <cell r="N117" t="str">
            <v>Similar</v>
          </cell>
          <cell r="O117" t="str">
            <v>Monitorado</v>
          </cell>
          <cell r="Q117" t="str">
            <v>Sólido</v>
          </cell>
          <cell r="R117" t="str">
            <v>89-57-6</v>
          </cell>
          <cell r="S117">
            <v>5692</v>
          </cell>
          <cell r="T117" t="str">
            <v>40 - AGENTES ANTIINFLAMATÓRIOS INTESTINAIS</v>
          </cell>
          <cell r="U117" t="str">
            <v>N</v>
          </cell>
          <cell r="V117" t="str">
            <v>N</v>
          </cell>
          <cell r="W117">
            <v>0</v>
          </cell>
          <cell r="Y117" t="str">
            <v>N</v>
          </cell>
          <cell r="AA117" t="str">
            <v>N</v>
          </cell>
        </row>
        <row r="118">
          <cell r="A118">
            <v>7896641803079</v>
          </cell>
          <cell r="B118">
            <v>1063902480018</v>
          </cell>
          <cell r="C118">
            <v>501101803141414</v>
          </cell>
          <cell r="D118" t="str">
            <v>MESACOL</v>
          </cell>
          <cell r="E118" t="str">
            <v>500 MG SUP RET CT BERÇO X 10</v>
          </cell>
          <cell r="F118" t="str">
            <v>Conformidade</v>
          </cell>
          <cell r="G118">
            <v>3</v>
          </cell>
          <cell r="H118" t="str">
            <v>Tarja Vermelha</v>
          </cell>
          <cell r="I118" t="str">
            <v>Não</v>
          </cell>
          <cell r="J118" t="str">
            <v>Sim</v>
          </cell>
          <cell r="K118" t="str">
            <v>Sim</v>
          </cell>
          <cell r="L118" t="str">
            <v>I</v>
          </cell>
          <cell r="M118" t="str">
            <v>Alopático</v>
          </cell>
          <cell r="N118" t="str">
            <v>Similar</v>
          </cell>
          <cell r="O118" t="str">
            <v>Monitorado</v>
          </cell>
          <cell r="Q118" t="str">
            <v>Supositórios</v>
          </cell>
          <cell r="R118" t="str">
            <v>89-57-6</v>
          </cell>
          <cell r="S118">
            <v>5692</v>
          </cell>
          <cell r="T118" t="str">
            <v>40 - AGENTES ANTIINFLAMATÓRIOS INTESTINAIS</v>
          </cell>
          <cell r="U118" t="str">
            <v>N</v>
          </cell>
          <cell r="V118" t="str">
            <v>N</v>
          </cell>
          <cell r="W118">
            <v>0</v>
          </cell>
          <cell r="Y118" t="str">
            <v>N</v>
          </cell>
          <cell r="AA118" t="str">
            <v>N</v>
          </cell>
        </row>
        <row r="119">
          <cell r="A119">
            <v>7896641806438</v>
          </cell>
          <cell r="B119">
            <v>1063902480107</v>
          </cell>
          <cell r="C119">
            <v>501101805111318</v>
          </cell>
          <cell r="D119" t="str">
            <v>MESACOL</v>
          </cell>
          <cell r="E119" t="str">
            <v>800 MG COM REV CT BL AL PLAS INC X 10</v>
          </cell>
          <cell r="F119" t="str">
            <v>Conformidade</v>
          </cell>
          <cell r="G119">
            <v>3</v>
          </cell>
          <cell r="H119" t="str">
            <v>Tarja Vermelha</v>
          </cell>
          <cell r="I119" t="str">
            <v>Não</v>
          </cell>
          <cell r="J119" t="str">
            <v>Sim</v>
          </cell>
          <cell r="K119" t="str">
            <v>Sim</v>
          </cell>
          <cell r="L119" t="str">
            <v>I</v>
          </cell>
          <cell r="M119" t="str">
            <v>Alopático</v>
          </cell>
          <cell r="N119" t="str">
            <v>Referência</v>
          </cell>
          <cell r="O119" t="str">
            <v>Monitorado</v>
          </cell>
          <cell r="Q119" t="str">
            <v>Sólido</v>
          </cell>
          <cell r="R119" t="str">
            <v>89-57-6</v>
          </cell>
          <cell r="S119">
            <v>5692</v>
          </cell>
          <cell r="T119" t="str">
            <v>40 - AGENTES ANTIINFLAMATÓRIOS INTESTINAIS</v>
          </cell>
          <cell r="U119" t="str">
            <v>N</v>
          </cell>
          <cell r="V119" t="str">
            <v>N</v>
          </cell>
          <cell r="W119">
            <v>0</v>
          </cell>
          <cell r="Y119" t="str">
            <v>N</v>
          </cell>
          <cell r="AA119" t="str">
            <v>N</v>
          </cell>
        </row>
        <row r="120">
          <cell r="A120">
            <v>7896641802980</v>
          </cell>
          <cell r="B120">
            <v>1063902480042</v>
          </cell>
          <cell r="C120">
            <v>501101804113414</v>
          </cell>
          <cell r="D120" t="str">
            <v>MESACOL</v>
          </cell>
          <cell r="E120" t="str">
            <v>800 MG COM REV CT BL AL PLAS INC X 30</v>
          </cell>
          <cell r="F120" t="str">
            <v>Conformidade</v>
          </cell>
          <cell r="G120">
            <v>3</v>
          </cell>
          <cell r="H120" t="str">
            <v>Tarja Vermelha</v>
          </cell>
          <cell r="I120" t="str">
            <v>Não</v>
          </cell>
          <cell r="J120" t="str">
            <v>Sim</v>
          </cell>
          <cell r="K120" t="str">
            <v>Sim</v>
          </cell>
          <cell r="L120" t="str">
            <v>I</v>
          </cell>
          <cell r="M120" t="str">
            <v>Alopático</v>
          </cell>
          <cell r="N120" t="str">
            <v>Similar</v>
          </cell>
          <cell r="O120" t="str">
            <v>Monitorado</v>
          </cell>
          <cell r="Q120" t="str">
            <v>Sólido</v>
          </cell>
          <cell r="R120" t="str">
            <v>89-57-6</v>
          </cell>
          <cell r="S120">
            <v>5692</v>
          </cell>
          <cell r="T120" t="str">
            <v>40 - AGENTES ANTIINFLAMATÓRIOS INTESTINAIS</v>
          </cell>
          <cell r="U120" t="str">
            <v>N</v>
          </cell>
          <cell r="V120" t="str">
            <v>N</v>
          </cell>
          <cell r="W120">
            <v>0</v>
          </cell>
          <cell r="Y120" t="str">
            <v>N</v>
          </cell>
          <cell r="AA120" t="str">
            <v>N</v>
          </cell>
        </row>
        <row r="121">
          <cell r="A121">
            <v>7896641807336</v>
          </cell>
          <cell r="B121">
            <v>1063902480123</v>
          </cell>
          <cell r="C121">
            <v>501104901111311</v>
          </cell>
          <cell r="D121" t="str">
            <v>MESACOL MMX</v>
          </cell>
          <cell r="E121" t="str">
            <v>1200 MG COM REV LIB PROL CT BL AL/AL X 10</v>
          </cell>
          <cell r="F121" t="str">
            <v>Conformidade</v>
          </cell>
          <cell r="G121">
            <v>3</v>
          </cell>
          <cell r="H121" t="str">
            <v>Tarja Vermelha</v>
          </cell>
          <cell r="I121" t="str">
            <v>Não</v>
          </cell>
          <cell r="J121" t="str">
            <v>Não</v>
          </cell>
          <cell r="K121" t="str">
            <v>Não</v>
          </cell>
          <cell r="L121" t="str">
            <v>I</v>
          </cell>
          <cell r="M121" t="str">
            <v>Alopático</v>
          </cell>
          <cell r="N121" t="str">
            <v>Referência</v>
          </cell>
          <cell r="O121" t="str">
            <v>Monitorado</v>
          </cell>
          <cell r="Q121" t="str">
            <v>Sólido</v>
          </cell>
          <cell r="R121" t="str">
            <v>89-57-6</v>
          </cell>
          <cell r="S121">
            <v>5692</v>
          </cell>
          <cell r="T121" t="str">
            <v>40 - AGENTES ANTIINFLAMATÓRIOS INTESTINAIS</v>
          </cell>
          <cell r="U121" t="str">
            <v>N</v>
          </cell>
          <cell r="V121" t="str">
            <v>N</v>
          </cell>
          <cell r="W121">
            <v>0</v>
          </cell>
          <cell r="Y121" t="str">
            <v>N</v>
          </cell>
          <cell r="AA121" t="str">
            <v>N</v>
          </cell>
        </row>
        <row r="122">
          <cell r="A122">
            <v>7896641807343</v>
          </cell>
          <cell r="B122">
            <v>1063902480141</v>
          </cell>
          <cell r="C122">
            <v>501104902116315</v>
          </cell>
          <cell r="D122" t="str">
            <v>MESACOL MMX</v>
          </cell>
          <cell r="E122" t="str">
            <v>1200 MG COM REV LIB PROL CT BL AL/AL X 30</v>
          </cell>
          <cell r="F122" t="str">
            <v>Conformidade</v>
          </cell>
          <cell r="G122">
            <v>3</v>
          </cell>
          <cell r="H122" t="str">
            <v>Tarja Vermelha</v>
          </cell>
          <cell r="I122" t="str">
            <v>Não</v>
          </cell>
          <cell r="J122" t="str">
            <v>Não</v>
          </cell>
          <cell r="K122" t="str">
            <v>Não</v>
          </cell>
          <cell r="L122" t="str">
            <v>I</v>
          </cell>
          <cell r="M122" t="str">
            <v>Alopático</v>
          </cell>
          <cell r="N122" t="str">
            <v>Referência</v>
          </cell>
          <cell r="O122" t="str">
            <v>Monitorado</v>
          </cell>
          <cell r="Q122" t="str">
            <v>Sólido</v>
          </cell>
          <cell r="R122" t="str">
            <v>89-57-6</v>
          </cell>
          <cell r="S122">
            <v>5692</v>
          </cell>
          <cell r="T122" t="str">
            <v>40 - AGENTES ANTIINFLAMATÓRIOS INTESTINAIS</v>
          </cell>
          <cell r="U122" t="str">
            <v>N</v>
          </cell>
          <cell r="V122" t="str">
            <v>N</v>
          </cell>
          <cell r="W122">
            <v>0</v>
          </cell>
          <cell r="Y122" t="str">
            <v>N</v>
          </cell>
          <cell r="AA122" t="str">
            <v>N</v>
          </cell>
        </row>
        <row r="123">
          <cell r="A123">
            <v>7896016801082</v>
          </cell>
          <cell r="B123">
            <v>1063902640023</v>
          </cell>
          <cell r="C123">
            <v>501113090020914</v>
          </cell>
          <cell r="D123" t="str">
            <v>MICOSTATIN</v>
          </cell>
          <cell r="E123" t="str">
            <v>25.000 UI/G CREM VAG CT BG AL X 60 G + 14 APLIC</v>
          </cell>
          <cell r="F123" t="str">
            <v>Conformidade</v>
          </cell>
          <cell r="G123">
            <v>1</v>
          </cell>
          <cell r="H123" t="str">
            <v>Tarja Vermelha</v>
          </cell>
          <cell r="I123" t="str">
            <v>Não</v>
          </cell>
          <cell r="J123" t="str">
            <v>Não</v>
          </cell>
          <cell r="K123" t="str">
            <v>Não</v>
          </cell>
          <cell r="L123" t="str">
            <v>I</v>
          </cell>
          <cell r="M123" t="str">
            <v>Alopático</v>
          </cell>
          <cell r="N123" t="str">
            <v>Referência</v>
          </cell>
          <cell r="O123" t="str">
            <v>Monitorado</v>
          </cell>
          <cell r="Q123" t="str">
            <v>Pomadas</v>
          </cell>
          <cell r="T123" t="str">
            <v>249 - ANTIFÚNGICOS GINECOLÓGICOS</v>
          </cell>
          <cell r="U123" t="str">
            <v>N</v>
          </cell>
          <cell r="V123" t="str">
            <v>N</v>
          </cell>
          <cell r="Y123" t="str">
            <v>N</v>
          </cell>
          <cell r="AA123" t="str">
            <v>N</v>
          </cell>
        </row>
        <row r="124">
          <cell r="A124">
            <v>7896641802713</v>
          </cell>
          <cell r="B124">
            <v>1063902020238</v>
          </cell>
          <cell r="C124">
            <v>501101903138423</v>
          </cell>
          <cell r="D124" t="str">
            <v>MUCOLITIC</v>
          </cell>
          <cell r="E124" t="str">
            <v>PEDIÁTRICO GOTAS FR 20 ML</v>
          </cell>
          <cell r="F124" t="str">
            <v>Conformidade</v>
          </cell>
          <cell r="G124">
            <v>2</v>
          </cell>
          <cell r="H124" t="str">
            <v>Venda Livre</v>
          </cell>
          <cell r="I124" t="str">
            <v>Não</v>
          </cell>
          <cell r="J124" t="str">
            <v>Não</v>
          </cell>
          <cell r="K124" t="str">
            <v>Não</v>
          </cell>
          <cell r="L124" t="str">
            <v>N</v>
          </cell>
          <cell r="M124" t="str">
            <v>Alopático</v>
          </cell>
          <cell r="N124" t="str">
            <v>Similar</v>
          </cell>
          <cell r="O124" t="str">
            <v>Liberado</v>
          </cell>
          <cell r="P124" t="str">
            <v>Resolução CMED nº 5, de 9 de outubro de 2003</v>
          </cell>
          <cell r="Q124" t="str">
            <v>Líquidos</v>
          </cell>
          <cell r="R124" t="str">
            <v>638-23-3</v>
          </cell>
          <cell r="S124">
            <v>1739</v>
          </cell>
          <cell r="T124" t="str">
            <v>561 - EXPECTORANTES</v>
          </cell>
          <cell r="U124" t="str">
            <v>N</v>
          </cell>
          <cell r="V124" t="str">
            <v>N</v>
          </cell>
          <cell r="W124">
            <v>0</v>
          </cell>
          <cell r="Y124" t="str">
            <v>N</v>
          </cell>
          <cell r="AA124" t="str">
            <v>N</v>
          </cell>
        </row>
        <row r="125">
          <cell r="A125">
            <v>7896641802720</v>
          </cell>
          <cell r="B125">
            <v>1063902020254</v>
          </cell>
          <cell r="C125">
            <v>501101904134421</v>
          </cell>
          <cell r="D125" t="str">
            <v>MUCOLITIC</v>
          </cell>
          <cell r="E125" t="str">
            <v>XAR ADULTO FR 100 ML</v>
          </cell>
          <cell r="F125" t="str">
            <v>Conformidade</v>
          </cell>
          <cell r="G125">
            <v>2</v>
          </cell>
          <cell r="H125" t="str">
            <v>Venda Livre</v>
          </cell>
          <cell r="I125" t="str">
            <v>Não</v>
          </cell>
          <cell r="J125" t="str">
            <v>Não</v>
          </cell>
          <cell r="K125" t="str">
            <v>Não</v>
          </cell>
          <cell r="L125" t="str">
            <v>N</v>
          </cell>
          <cell r="M125" t="str">
            <v>Alopático</v>
          </cell>
          <cell r="N125" t="str">
            <v>Similar</v>
          </cell>
          <cell r="O125" t="str">
            <v>Liberado</v>
          </cell>
          <cell r="P125" t="str">
            <v>Resolução CMED nº 5, de 9 de outubro de 2003</v>
          </cell>
          <cell r="Q125" t="str">
            <v>Líquidos</v>
          </cell>
          <cell r="R125" t="str">
            <v>638-23-3</v>
          </cell>
          <cell r="S125">
            <v>1739</v>
          </cell>
          <cell r="T125" t="str">
            <v>561 - EXPECTORANTES</v>
          </cell>
          <cell r="U125" t="str">
            <v>N</v>
          </cell>
          <cell r="V125" t="str">
            <v>N</v>
          </cell>
          <cell r="W125">
            <v>0</v>
          </cell>
          <cell r="Y125" t="str">
            <v>N</v>
          </cell>
          <cell r="AA125" t="str">
            <v>N</v>
          </cell>
        </row>
        <row r="126">
          <cell r="A126">
            <v>7896641802737</v>
          </cell>
          <cell r="B126">
            <v>1063902020246</v>
          </cell>
          <cell r="C126">
            <v>501101905130421</v>
          </cell>
          <cell r="D126" t="str">
            <v>MUCOLITIC</v>
          </cell>
          <cell r="E126" t="str">
            <v>XAR PEDIÁTRICO FR 100 ML</v>
          </cell>
          <cell r="F126" t="str">
            <v>Conformidade</v>
          </cell>
          <cell r="G126">
            <v>2</v>
          </cell>
          <cell r="H126" t="str">
            <v>Venda Livre</v>
          </cell>
          <cell r="I126" t="str">
            <v>Não</v>
          </cell>
          <cell r="J126" t="str">
            <v>Não</v>
          </cell>
          <cell r="K126" t="str">
            <v>Não</v>
          </cell>
          <cell r="L126" t="str">
            <v>N</v>
          </cell>
          <cell r="M126" t="str">
            <v>Alopático</v>
          </cell>
          <cell r="N126" t="str">
            <v>Similar</v>
          </cell>
          <cell r="O126" t="str">
            <v>Liberado</v>
          </cell>
          <cell r="P126" t="str">
            <v>Comunicado nº 11, de 23 de junho de 2006</v>
          </cell>
          <cell r="Q126" t="str">
            <v>Líquidos</v>
          </cell>
          <cell r="R126" t="str">
            <v>638-23-3</v>
          </cell>
          <cell r="S126">
            <v>1739</v>
          </cell>
          <cell r="T126" t="str">
            <v>561 - EXPECTORANTES</v>
          </cell>
          <cell r="U126" t="str">
            <v>N</v>
          </cell>
          <cell r="V126" t="str">
            <v>N</v>
          </cell>
          <cell r="W126">
            <v>0</v>
          </cell>
          <cell r="Y126" t="str">
            <v>N</v>
          </cell>
          <cell r="AA126" t="str">
            <v>N</v>
          </cell>
        </row>
        <row r="127">
          <cell r="A127">
            <v>7896641803123</v>
          </cell>
          <cell r="B127">
            <v>1063902020084</v>
          </cell>
          <cell r="C127">
            <v>501101901135427</v>
          </cell>
          <cell r="D127" t="str">
            <v>MUCOLITIC</v>
          </cell>
          <cell r="E127" t="str">
            <v>100 MG CART 15 ENV X 4 G</v>
          </cell>
          <cell r="F127" t="str">
            <v>Inativa</v>
          </cell>
          <cell r="G127">
            <v>2</v>
          </cell>
          <cell r="H127" t="str">
            <v>Venda Livre</v>
          </cell>
          <cell r="I127" t="str">
            <v>Não</v>
          </cell>
          <cell r="J127" t="str">
            <v>Não</v>
          </cell>
          <cell r="K127" t="str">
            <v>Não</v>
          </cell>
          <cell r="L127" t="str">
            <v>N</v>
          </cell>
          <cell r="M127" t="str">
            <v>Alopático</v>
          </cell>
          <cell r="N127" t="str">
            <v>Similar</v>
          </cell>
          <cell r="O127" t="str">
            <v>Liberado</v>
          </cell>
          <cell r="Q127" t="str">
            <v>Líquidos</v>
          </cell>
          <cell r="R127" t="str">
            <v>638-23-3</v>
          </cell>
          <cell r="S127">
            <v>1739</v>
          </cell>
          <cell r="T127" t="str">
            <v>561 - EXPECTORANTES</v>
          </cell>
          <cell r="U127" t="str">
            <v>N</v>
          </cell>
          <cell r="V127" t="str">
            <v>N</v>
          </cell>
          <cell r="W127">
            <v>0</v>
          </cell>
          <cell r="Y127" t="str">
            <v>N</v>
          </cell>
          <cell r="AA127" t="str">
            <v>N</v>
          </cell>
        </row>
        <row r="128">
          <cell r="A128">
            <v>7896641803147</v>
          </cell>
          <cell r="B128">
            <v>1063902020149</v>
          </cell>
          <cell r="C128">
            <v>501101902131425</v>
          </cell>
          <cell r="D128" t="str">
            <v>MUCOLITIC</v>
          </cell>
          <cell r="E128" t="str">
            <v>250 MG CART 15 ENV X 4 G</v>
          </cell>
          <cell r="F128" t="str">
            <v>Conformidade</v>
          </cell>
          <cell r="G128">
            <v>2</v>
          </cell>
          <cell r="H128" t="str">
            <v>Venda Livre</v>
          </cell>
          <cell r="I128" t="str">
            <v>Não</v>
          </cell>
          <cell r="J128" t="str">
            <v>Não</v>
          </cell>
          <cell r="K128" t="str">
            <v>Não</v>
          </cell>
          <cell r="L128" t="str">
            <v>N</v>
          </cell>
          <cell r="M128" t="str">
            <v>Alopático</v>
          </cell>
          <cell r="N128" t="str">
            <v>Similar</v>
          </cell>
          <cell r="O128" t="str">
            <v>Liberado</v>
          </cell>
          <cell r="P128" t="str">
            <v>Resolução CMED nº 5, de 9 de outubro de 2003</v>
          </cell>
          <cell r="Q128" t="str">
            <v>Líquidos</v>
          </cell>
          <cell r="R128" t="str">
            <v>638-23-3</v>
          </cell>
          <cell r="S128">
            <v>1739</v>
          </cell>
          <cell r="T128" t="str">
            <v>561 - EXPECTORANTES</v>
          </cell>
          <cell r="U128" t="str">
            <v>N</v>
          </cell>
          <cell r="V128" t="str">
            <v>N</v>
          </cell>
          <cell r="W128">
            <v>0</v>
          </cell>
          <cell r="Y128" t="str">
            <v>N</v>
          </cell>
          <cell r="AA128" t="str">
            <v>N</v>
          </cell>
        </row>
        <row r="129">
          <cell r="A129">
            <v>7896641801693</v>
          </cell>
          <cell r="B129">
            <v>1063900960020</v>
          </cell>
          <cell r="C129">
            <v>501102001170410</v>
          </cell>
          <cell r="D129" t="str">
            <v>NEBACETIN</v>
          </cell>
          <cell r="E129" t="str">
            <v>PÓ SPRAY TUBO ALUMINIO C/ 30 ML</v>
          </cell>
          <cell r="F129" t="str">
            <v>Inativa</v>
          </cell>
          <cell r="G129">
            <v>1</v>
          </cell>
          <cell r="H129" t="str">
            <v>Tarja Vermelha</v>
          </cell>
          <cell r="I129" t="str">
            <v>Não</v>
          </cell>
          <cell r="J129" t="str">
            <v>Não</v>
          </cell>
          <cell r="K129" t="str">
            <v>Não</v>
          </cell>
          <cell r="L129" t="str">
            <v>II</v>
          </cell>
          <cell r="M129" t="str">
            <v>Alopático</v>
          </cell>
          <cell r="N129" t="str">
            <v>Similar</v>
          </cell>
          <cell r="O129" t="str">
            <v>Monitorado</v>
          </cell>
          <cell r="Q129" t="str">
            <v>Outros</v>
          </cell>
          <cell r="R129" t="str">
            <v>1405-10-3,1405-87-4</v>
          </cell>
          <cell r="S129">
            <v>6284.0101000000004</v>
          </cell>
          <cell r="T129" t="str">
            <v>232 - ANTIBIÓTICOS TÓPICOS E/OU SULFONAMIDAS</v>
          </cell>
          <cell r="U129" t="str">
            <v>N</v>
          </cell>
          <cell r="V129" t="str">
            <v>N</v>
          </cell>
          <cell r="W129">
            <v>0</v>
          </cell>
          <cell r="Y129" t="str">
            <v>N</v>
          </cell>
          <cell r="AA129" t="str">
            <v>N</v>
          </cell>
        </row>
        <row r="130">
          <cell r="A130">
            <v>7896641800078</v>
          </cell>
          <cell r="B130">
            <v>1063902520028</v>
          </cell>
          <cell r="C130">
            <v>501102002169416</v>
          </cell>
          <cell r="D130" t="str">
            <v>NEBACETIN</v>
          </cell>
          <cell r="E130" t="str">
            <v>5,0 MG/G + 250 UI/G POM CT BG AL X 15 G</v>
          </cell>
          <cell r="F130" t="str">
            <v>Conformidade</v>
          </cell>
          <cell r="G130">
            <v>1</v>
          </cell>
          <cell r="H130" t="str">
            <v>Venda Livre</v>
          </cell>
          <cell r="I130" t="str">
            <v>Não</v>
          </cell>
          <cell r="J130" t="str">
            <v>Não</v>
          </cell>
          <cell r="K130" t="str">
            <v>Não</v>
          </cell>
          <cell r="L130" t="str">
            <v>N</v>
          </cell>
          <cell r="M130" t="str">
            <v>Alopático</v>
          </cell>
          <cell r="N130" t="str">
            <v>Similar</v>
          </cell>
          <cell r="O130" t="str">
            <v>Monitorado</v>
          </cell>
          <cell r="Q130" t="str">
            <v>Pomadas</v>
          </cell>
          <cell r="R130" t="str">
            <v>1405-10-3,1405-87-4</v>
          </cell>
          <cell r="S130">
            <v>6284.0101000000004</v>
          </cell>
          <cell r="T130" t="str">
            <v>232 - ANTIBIÓTICOS TÓPICOS E/OU SULFONAMIDAS</v>
          </cell>
          <cell r="U130" t="str">
            <v>N</v>
          </cell>
          <cell r="V130" t="str">
            <v>N</v>
          </cell>
          <cell r="W130">
            <v>0</v>
          </cell>
          <cell r="Y130" t="str">
            <v>N</v>
          </cell>
          <cell r="AA130" t="str">
            <v>N</v>
          </cell>
        </row>
        <row r="131">
          <cell r="A131">
            <v>7896641800085</v>
          </cell>
          <cell r="B131">
            <v>1063902520036</v>
          </cell>
          <cell r="C131">
            <v>501102003165414</v>
          </cell>
          <cell r="D131" t="str">
            <v>NEBACETIN</v>
          </cell>
          <cell r="E131" t="str">
            <v>5,0 MG/G + 250 UI/G POM CT BG AL X 50 G</v>
          </cell>
          <cell r="F131" t="str">
            <v>Conformidade</v>
          </cell>
          <cell r="G131">
            <v>1</v>
          </cell>
          <cell r="H131" t="str">
            <v>Venda Livre</v>
          </cell>
          <cell r="I131" t="str">
            <v>Não</v>
          </cell>
          <cell r="J131" t="str">
            <v>Não</v>
          </cell>
          <cell r="K131" t="str">
            <v>Não</v>
          </cell>
          <cell r="L131" t="str">
            <v>N</v>
          </cell>
          <cell r="M131" t="str">
            <v>Alopático</v>
          </cell>
          <cell r="N131" t="str">
            <v>Similar</v>
          </cell>
          <cell r="O131" t="str">
            <v>Monitorado</v>
          </cell>
          <cell r="Q131" t="str">
            <v>Pomadas</v>
          </cell>
          <cell r="R131" t="str">
            <v>1405-10-3,1405-87-4</v>
          </cell>
          <cell r="S131">
            <v>6284.0101000000004</v>
          </cell>
          <cell r="T131" t="str">
            <v>232 - ANTIBIÓTICOS TÓPICOS E/OU SULFONAMIDAS</v>
          </cell>
          <cell r="U131" t="str">
            <v>N</v>
          </cell>
          <cell r="V131" t="str">
            <v>N</v>
          </cell>
          <cell r="W131">
            <v>0</v>
          </cell>
          <cell r="Y131" t="str">
            <v>N</v>
          </cell>
          <cell r="AA131" t="str">
            <v>N</v>
          </cell>
        </row>
        <row r="132">
          <cell r="A132">
            <v>7896641805738</v>
          </cell>
          <cell r="B132">
            <v>1063902500019</v>
          </cell>
          <cell r="C132">
            <v>501104401176420</v>
          </cell>
          <cell r="D132" t="str">
            <v>NEBA-SEPT</v>
          </cell>
          <cell r="E132" t="str">
            <v>10 MG/ML SOL TOP CT FR PLAS AMB X 30 ML</v>
          </cell>
          <cell r="F132" t="str">
            <v>Inativa</v>
          </cell>
          <cell r="G132">
            <v>3</v>
          </cell>
          <cell r="H132" t="str">
            <v>Venda Livre</v>
          </cell>
          <cell r="I132" t="str">
            <v>Não</v>
          </cell>
          <cell r="J132" t="str">
            <v>Não</v>
          </cell>
          <cell r="K132" t="str">
            <v>Não</v>
          </cell>
          <cell r="L132" t="str">
            <v>N</v>
          </cell>
          <cell r="M132" t="str">
            <v>Alopático</v>
          </cell>
          <cell r="N132" t="str">
            <v>Similar</v>
          </cell>
          <cell r="O132" t="str">
            <v>Liberado</v>
          </cell>
          <cell r="P132" t="str">
            <v>RESOLUÇÃO Nº 3, DE 18 DE MARÇO DE 2010</v>
          </cell>
          <cell r="Q132" t="str">
            <v>Outros</v>
          </cell>
          <cell r="R132" t="str">
            <v>18472-51-0</v>
          </cell>
          <cell r="S132">
            <v>2437</v>
          </cell>
          <cell r="T132" t="str">
            <v>240 - ANTI-SÉPTICOS E DESINFETANTES</v>
          </cell>
          <cell r="U132" t="str">
            <v>N</v>
          </cell>
          <cell r="V132" t="str">
            <v>N</v>
          </cell>
          <cell r="W132">
            <v>0</v>
          </cell>
          <cell r="Y132" t="str">
            <v>N</v>
          </cell>
          <cell r="AA132" t="str">
            <v>N</v>
          </cell>
        </row>
        <row r="133">
          <cell r="A133">
            <v>7896641802850</v>
          </cell>
          <cell r="B133">
            <v>1063900970026</v>
          </cell>
          <cell r="C133">
            <v>501102101167411</v>
          </cell>
          <cell r="D133" t="str">
            <v>NENE DENT N GEL</v>
          </cell>
          <cell r="E133" t="str">
            <v>GEL CT BG AL X 10 G</v>
          </cell>
          <cell r="F133" t="str">
            <v>Conformidade</v>
          </cell>
          <cell r="G133">
            <v>3</v>
          </cell>
          <cell r="H133" t="str">
            <v>Venda Livre</v>
          </cell>
          <cell r="I133" t="str">
            <v>Sim</v>
          </cell>
          <cell r="J133" t="str">
            <v>Não</v>
          </cell>
          <cell r="K133" t="str">
            <v>Não</v>
          </cell>
          <cell r="L133" t="str">
            <v>N</v>
          </cell>
          <cell r="M133" t="str">
            <v>Alopático</v>
          </cell>
          <cell r="N133" t="str">
            <v>Similar</v>
          </cell>
          <cell r="O133" t="str">
            <v>Monitorado</v>
          </cell>
          <cell r="Q133" t="str">
            <v>Pomadas</v>
          </cell>
          <cell r="R133" t="str">
            <v>3055-99-0,137-58-6</v>
          </cell>
          <cell r="S133">
            <v>7259.0531300000002</v>
          </cell>
          <cell r="T133" t="str">
            <v>142 - ESTOMATOLÓGICOS</v>
          </cell>
          <cell r="U133" t="str">
            <v>N</v>
          </cell>
          <cell r="V133" t="str">
            <v>N</v>
          </cell>
          <cell r="W133">
            <v>0</v>
          </cell>
          <cell r="Y133" t="str">
            <v>N</v>
          </cell>
          <cell r="AA133" t="str">
            <v>N</v>
          </cell>
        </row>
        <row r="134">
          <cell r="A134">
            <v>7896641802843</v>
          </cell>
          <cell r="B134">
            <v>1063900970034</v>
          </cell>
          <cell r="C134">
            <v>501102102171412</v>
          </cell>
          <cell r="D134" t="str">
            <v>NENE DENT N GEL</v>
          </cell>
          <cell r="E134" t="str">
            <v>SOL TOP CT FR PLAS AMB GOT X 10 G</v>
          </cell>
          <cell r="F134" t="str">
            <v>Conformidade</v>
          </cell>
          <cell r="G134">
            <v>3</v>
          </cell>
          <cell r="H134" t="str">
            <v>Venda Livre</v>
          </cell>
          <cell r="I134" t="str">
            <v>Não</v>
          </cell>
          <cell r="J134" t="str">
            <v>Não</v>
          </cell>
          <cell r="K134" t="str">
            <v>Não</v>
          </cell>
          <cell r="L134" t="str">
            <v>N</v>
          </cell>
          <cell r="M134" t="str">
            <v>Alopático</v>
          </cell>
          <cell r="N134" t="str">
            <v>Similar</v>
          </cell>
          <cell r="O134" t="str">
            <v>Monitorado</v>
          </cell>
          <cell r="Q134" t="str">
            <v>Outros</v>
          </cell>
          <cell r="R134" t="str">
            <v>3055-99-0,137-58-6</v>
          </cell>
          <cell r="S134">
            <v>7259.0531300000002</v>
          </cell>
          <cell r="T134" t="str">
            <v>142 - ESTOMATOLÓGICOS</v>
          </cell>
          <cell r="U134" t="str">
            <v>N</v>
          </cell>
          <cell r="V134" t="str">
            <v>N</v>
          </cell>
          <cell r="W134">
            <v>0</v>
          </cell>
          <cell r="Y134" t="str">
            <v>N</v>
          </cell>
          <cell r="AA134" t="str">
            <v>N</v>
          </cell>
        </row>
        <row r="135">
          <cell r="A135">
            <v>7896641803871</v>
          </cell>
          <cell r="B135">
            <v>1063902310058</v>
          </cell>
          <cell r="C135">
            <v>501103501118416</v>
          </cell>
          <cell r="D135" t="str">
            <v>NEOSALDINA</v>
          </cell>
          <cell r="E135" t="str">
            <v>30 MG + 300 MG + 30 MG DRG CT BL AL PLAS INC X 20</v>
          </cell>
          <cell r="F135" t="str">
            <v>Conformidade</v>
          </cell>
          <cell r="G135">
            <v>2</v>
          </cell>
          <cell r="H135" t="str">
            <v>Venda Livre</v>
          </cell>
          <cell r="I135" t="str">
            <v>Não</v>
          </cell>
          <cell r="J135" t="str">
            <v>Não</v>
          </cell>
          <cell r="K135" t="str">
            <v>Não</v>
          </cell>
          <cell r="L135" t="str">
            <v>N</v>
          </cell>
          <cell r="M135" t="str">
            <v>Alopático</v>
          </cell>
          <cell r="N135" t="str">
            <v>Similar</v>
          </cell>
          <cell r="O135" t="str">
            <v>Liberado</v>
          </cell>
          <cell r="P135" t="str">
            <v>Comunicado nº 11, de 23 de junho de 2006</v>
          </cell>
          <cell r="Q135" t="str">
            <v>Sólido</v>
          </cell>
          <cell r="R135" t="str">
            <v>68-89-3,6168-86-1,58-08-2</v>
          </cell>
          <cell r="S135" t="str">
            <v>03121,05090,01642</v>
          </cell>
          <cell r="T135" t="str">
            <v>488 - ANALGÉSICOS NÃO NARCÓTICOS E ANTIPIRÉTICOS</v>
          </cell>
          <cell r="U135" t="str">
            <v>N</v>
          </cell>
          <cell r="V135" t="str">
            <v>N</v>
          </cell>
          <cell r="W135">
            <v>0</v>
          </cell>
          <cell r="Y135" t="str">
            <v>N</v>
          </cell>
          <cell r="AA135" t="str">
            <v>N</v>
          </cell>
        </row>
        <row r="136">
          <cell r="A136">
            <v>7896641808623</v>
          </cell>
          <cell r="B136">
            <v>1063902310120</v>
          </cell>
          <cell r="C136">
            <v>501113100021303</v>
          </cell>
          <cell r="D136" t="str">
            <v>NEOSALDINA</v>
          </cell>
          <cell r="E136" t="str">
            <v>30 MG + 300 MG + 30 MG DRG CT BL AL PLAS INC X 240</v>
          </cell>
          <cell r="F136" t="str">
            <v>Conformidade</v>
          </cell>
          <cell r="G136">
            <v>2</v>
          </cell>
          <cell r="H136" t="str">
            <v>Venda Livre</v>
          </cell>
          <cell r="I136" t="str">
            <v>Não</v>
          </cell>
          <cell r="J136" t="str">
            <v>Não</v>
          </cell>
          <cell r="K136" t="str">
            <v>Não</v>
          </cell>
          <cell r="L136" t="str">
            <v>N</v>
          </cell>
          <cell r="M136" t="str">
            <v>Alopático</v>
          </cell>
          <cell r="N136" t="str">
            <v>Referência</v>
          </cell>
          <cell r="O136" t="str">
            <v>Monitorado</v>
          </cell>
          <cell r="Q136" t="str">
            <v>Sólido</v>
          </cell>
          <cell r="T136" t="str">
            <v>488 - ANALGÉSICOS NÃO NARCÓTICOS E ANTIPIRÉTICOS</v>
          </cell>
          <cell r="U136" t="str">
            <v>N</v>
          </cell>
          <cell r="V136" t="str">
            <v>N</v>
          </cell>
          <cell r="Y136" t="str">
            <v>N</v>
          </cell>
          <cell r="AA136" t="str">
            <v>N</v>
          </cell>
        </row>
        <row r="137">
          <cell r="A137">
            <v>7896641805653</v>
          </cell>
          <cell r="B137">
            <v>1063902310082</v>
          </cell>
          <cell r="C137">
            <v>501103504117321</v>
          </cell>
          <cell r="D137" t="str">
            <v>NEOSALDINA</v>
          </cell>
          <cell r="E137" t="str">
            <v>30 MG + 300 MG + 30 MG DRG DISPLAY BL AL PLAS INC X 200 (EMB MULT)</v>
          </cell>
          <cell r="F137" t="str">
            <v>Conformidade</v>
          </cell>
          <cell r="G137">
            <v>2</v>
          </cell>
          <cell r="H137" t="str">
            <v>Venda Livre</v>
          </cell>
          <cell r="I137" t="str">
            <v>Não</v>
          </cell>
          <cell r="J137" t="str">
            <v>Não</v>
          </cell>
          <cell r="K137" t="str">
            <v>Não</v>
          </cell>
          <cell r="L137" t="str">
            <v>N</v>
          </cell>
          <cell r="M137" t="str">
            <v>Alopático</v>
          </cell>
          <cell r="N137" t="str">
            <v>Referência</v>
          </cell>
          <cell r="O137" t="str">
            <v>Liberado</v>
          </cell>
          <cell r="P137" t="str">
            <v>COMUNICADO Nº 11, DE 23 DE JUNHO DE 2006</v>
          </cell>
          <cell r="Q137" t="str">
            <v>Sólido</v>
          </cell>
          <cell r="R137" t="str">
            <v>7492-31-1,68-89-3,58-08-2</v>
          </cell>
          <cell r="S137" t="str">
            <v>05091,03121,01642</v>
          </cell>
          <cell r="T137" t="str">
            <v>488 - ANALGÉSICOS NÃO NARCÓTICOS E ANTIPIRÉTICOS</v>
          </cell>
          <cell r="U137" t="str">
            <v>N</v>
          </cell>
          <cell r="V137" t="str">
            <v>N</v>
          </cell>
          <cell r="W137">
            <v>0</v>
          </cell>
          <cell r="Y137" t="str">
            <v>N</v>
          </cell>
          <cell r="AA137" t="str">
            <v>N</v>
          </cell>
        </row>
        <row r="138">
          <cell r="A138">
            <v>7896641808630</v>
          </cell>
          <cell r="B138">
            <v>1063902310112</v>
          </cell>
          <cell r="C138">
            <v>501113050020803</v>
          </cell>
          <cell r="D138" t="str">
            <v>NEOSALDINA</v>
          </cell>
          <cell r="E138" t="str">
            <v>30 MG + 300 MG + 30 MG DRG DISPLAY BL AL PLAS INC X 30</v>
          </cell>
          <cell r="F138" t="str">
            <v>Conformidade</v>
          </cell>
          <cell r="G138">
            <v>2</v>
          </cell>
          <cell r="H138" t="str">
            <v>Venda Livre</v>
          </cell>
          <cell r="I138" t="str">
            <v>Não</v>
          </cell>
          <cell r="J138" t="str">
            <v>Não</v>
          </cell>
          <cell r="K138" t="str">
            <v>Não</v>
          </cell>
          <cell r="L138" t="str">
            <v>N</v>
          </cell>
          <cell r="M138" t="str">
            <v>Alopático</v>
          </cell>
          <cell r="N138" t="str">
            <v>Referência</v>
          </cell>
          <cell r="O138" t="str">
            <v>Liberado</v>
          </cell>
          <cell r="P138" t="str">
            <v>Comunicado n°10, de 24 de outubro de 2014</v>
          </cell>
          <cell r="Q138" t="str">
            <v>Sólido</v>
          </cell>
          <cell r="T138" t="str">
            <v>488 - ANALGÉSICOS NÃO NARCÓTICOS E ANTIPIRÉTICOS</v>
          </cell>
          <cell r="U138" t="str">
            <v>N</v>
          </cell>
          <cell r="V138" t="str">
            <v>N</v>
          </cell>
          <cell r="Y138" t="str">
            <v>N</v>
          </cell>
          <cell r="AA138" t="str">
            <v>N</v>
          </cell>
        </row>
        <row r="139">
          <cell r="A139">
            <v>7896641803925</v>
          </cell>
          <cell r="B139">
            <v>1063902310090</v>
          </cell>
          <cell r="C139">
            <v>501103503110412</v>
          </cell>
          <cell r="D139" t="str">
            <v>NEOSALDINA</v>
          </cell>
          <cell r="E139" t="str">
            <v>30 MG + 300 MG + 30 MG DRG DISPLAY 25 BL AL PLAS INC X 4</v>
          </cell>
          <cell r="F139" t="str">
            <v>Inativa</v>
          </cell>
          <cell r="G139">
            <v>2</v>
          </cell>
          <cell r="H139" t="str">
            <v>Venda Livre</v>
          </cell>
          <cell r="I139" t="str">
            <v>Não</v>
          </cell>
          <cell r="J139" t="str">
            <v>Não</v>
          </cell>
          <cell r="K139" t="str">
            <v>Não</v>
          </cell>
          <cell r="L139" t="str">
            <v>N</v>
          </cell>
          <cell r="M139" t="str">
            <v>Alopático</v>
          </cell>
          <cell r="N139" t="str">
            <v>Similar</v>
          </cell>
          <cell r="O139" t="str">
            <v>Liberado</v>
          </cell>
          <cell r="Q139" t="str">
            <v>Sólido</v>
          </cell>
          <cell r="R139" t="str">
            <v>68-89-3,6168-86-1,58-08-2</v>
          </cell>
          <cell r="S139" t="str">
            <v>03121,05090,01642</v>
          </cell>
          <cell r="T139" t="str">
            <v>488 - ANALGÉSICOS NÃO NARCÓTICOS E ANTIPIRÉTICOS</v>
          </cell>
          <cell r="U139" t="str">
            <v>N</v>
          </cell>
          <cell r="V139" t="str">
            <v>N</v>
          </cell>
          <cell r="W139">
            <v>0</v>
          </cell>
          <cell r="Y139" t="str">
            <v>N</v>
          </cell>
          <cell r="AA139" t="str">
            <v>N</v>
          </cell>
        </row>
        <row r="140">
          <cell r="A140">
            <v>7896641808579</v>
          </cell>
          <cell r="B140">
            <v>1063902310139</v>
          </cell>
          <cell r="C140">
            <v>501113100021003</v>
          </cell>
          <cell r="D140" t="str">
            <v>NEOSALDINA</v>
          </cell>
          <cell r="E140" t="str">
            <v>30 MG + 300 MG + 30 MG LT BL AL PLAS INC X 10 </v>
          </cell>
          <cell r="F140" t="str">
            <v>Conformidade</v>
          </cell>
          <cell r="G140">
            <v>2</v>
          </cell>
          <cell r="H140" t="str">
            <v>Venda Livre</v>
          </cell>
          <cell r="I140" t="str">
            <v>Não</v>
          </cell>
          <cell r="J140" t="str">
            <v>Não</v>
          </cell>
          <cell r="K140" t="str">
            <v>Não</v>
          </cell>
          <cell r="L140" t="str">
            <v>N</v>
          </cell>
          <cell r="M140" t="str">
            <v>Alopático</v>
          </cell>
          <cell r="N140" t="str">
            <v>Similar</v>
          </cell>
          <cell r="O140" t="str">
            <v>Liberado</v>
          </cell>
          <cell r="P140" t="str">
            <v>Comunicado n°10, de 24 de outubro de 2014</v>
          </cell>
          <cell r="Q140" t="str">
            <v>Sólido</v>
          </cell>
          <cell r="T140" t="str">
            <v>488 - ANALGÉSICOS NÃO NARCÓTICOS E ANTIPIRÉTICOS</v>
          </cell>
          <cell r="U140" t="str">
            <v>N</v>
          </cell>
          <cell r="V140" t="str">
            <v>N</v>
          </cell>
          <cell r="Y140" t="str">
            <v>N</v>
          </cell>
          <cell r="AA140" t="str">
            <v>N</v>
          </cell>
        </row>
        <row r="141">
          <cell r="A141">
            <v>7896641808586</v>
          </cell>
          <cell r="B141">
            <v>1063902310147</v>
          </cell>
          <cell r="C141">
            <v>501113100021103</v>
          </cell>
          <cell r="D141" t="str">
            <v>NEOSALDINA</v>
          </cell>
          <cell r="E141" t="str">
            <v>30 MG + 300 MG + 30 MG LT BL AL PLAS INC X 20</v>
          </cell>
          <cell r="F141" t="str">
            <v>Conformidade</v>
          </cell>
          <cell r="G141">
            <v>2</v>
          </cell>
          <cell r="H141" t="str">
            <v>Venda Livre</v>
          </cell>
          <cell r="I141" t="str">
            <v>Não</v>
          </cell>
          <cell r="J141" t="str">
            <v>Não</v>
          </cell>
          <cell r="K141" t="str">
            <v>Não</v>
          </cell>
          <cell r="L141" t="str">
            <v>N</v>
          </cell>
          <cell r="M141" t="str">
            <v>Alopático</v>
          </cell>
          <cell r="N141" t="str">
            <v>Similar</v>
          </cell>
          <cell r="O141" t="str">
            <v>Monitorado</v>
          </cell>
          <cell r="Q141" t="str">
            <v>Sólido</v>
          </cell>
          <cell r="T141" t="str">
            <v>488 - ANALGÉSICOS NÃO NARCÓTICOS E ANTIPIRÉTICOS</v>
          </cell>
          <cell r="U141" t="str">
            <v>N</v>
          </cell>
          <cell r="V141" t="str">
            <v>N</v>
          </cell>
          <cell r="Y141" t="str">
            <v>N</v>
          </cell>
          <cell r="AA141" t="str">
            <v>N</v>
          </cell>
        </row>
        <row r="142">
          <cell r="A142">
            <v>7896641808593</v>
          </cell>
          <cell r="B142">
            <v>1063902310155</v>
          </cell>
          <cell r="C142">
            <v>501113100021203</v>
          </cell>
          <cell r="D142" t="str">
            <v>NEOSALDINA</v>
          </cell>
          <cell r="E142" t="str">
            <v>30 MG + 300 MG + 30 MG LT BL AL PLAS INC X 30</v>
          </cell>
          <cell r="F142" t="str">
            <v>Conformidade</v>
          </cell>
          <cell r="G142">
            <v>2</v>
          </cell>
          <cell r="H142" t="str">
            <v>Venda Livre</v>
          </cell>
          <cell r="I142" t="str">
            <v>Não</v>
          </cell>
          <cell r="J142" t="str">
            <v>Não</v>
          </cell>
          <cell r="K142" t="str">
            <v>Não</v>
          </cell>
          <cell r="L142" t="str">
            <v>N</v>
          </cell>
          <cell r="M142" t="str">
            <v>Alopático</v>
          </cell>
          <cell r="N142" t="str">
            <v>Similar</v>
          </cell>
          <cell r="O142" t="str">
            <v>Liberado</v>
          </cell>
          <cell r="P142" t="str">
            <v>Comunicado n°10, de 24 de outubro de 2014</v>
          </cell>
          <cell r="Q142" t="str">
            <v>Sólido</v>
          </cell>
          <cell r="T142" t="str">
            <v>488 - ANALGÉSICOS NÃO NARCÓTICOS E ANTIPIRÉTICOS</v>
          </cell>
          <cell r="U142" t="str">
            <v>N</v>
          </cell>
          <cell r="V142" t="str">
            <v>N</v>
          </cell>
          <cell r="Y142" t="str">
            <v>N</v>
          </cell>
          <cell r="AA142" t="str">
            <v>N</v>
          </cell>
        </row>
        <row r="143">
          <cell r="A143">
            <v>7896641808470</v>
          </cell>
          <cell r="B143">
            <v>1063902310163</v>
          </cell>
          <cell r="C143">
            <v>501113020020703</v>
          </cell>
          <cell r="D143" t="str">
            <v>NEOSALDINA</v>
          </cell>
          <cell r="E143" t="str">
            <v>30 MG + 300 MG + 30 MG LT BL AL PLAS INC X 40</v>
          </cell>
          <cell r="F143" t="str">
            <v>Conformidade</v>
          </cell>
          <cell r="G143">
            <v>2</v>
          </cell>
          <cell r="H143" t="str">
            <v>Venda Livre</v>
          </cell>
          <cell r="I143" t="str">
            <v>Não</v>
          </cell>
          <cell r="J143" t="str">
            <v>Não</v>
          </cell>
          <cell r="K143" t="str">
            <v>Não</v>
          </cell>
          <cell r="L143" t="str">
            <v>N</v>
          </cell>
          <cell r="M143" t="str">
            <v>Alopático</v>
          </cell>
          <cell r="N143" t="str">
            <v>Referência</v>
          </cell>
          <cell r="O143" t="str">
            <v>Liberado</v>
          </cell>
          <cell r="P143" t="str">
            <v>Comunicado n°10, de 24 de outubro de 2014</v>
          </cell>
          <cell r="Q143" t="str">
            <v>Sólido</v>
          </cell>
          <cell r="T143" t="str">
            <v>488 - ANALGÉSICOS NÃO NARCÓTICOS E ANTIPIRÉTICOS</v>
          </cell>
          <cell r="U143" t="str">
            <v>N</v>
          </cell>
          <cell r="V143" t="str">
            <v>N</v>
          </cell>
          <cell r="Y143" t="str">
            <v>N</v>
          </cell>
          <cell r="AA143" t="str">
            <v>N</v>
          </cell>
        </row>
        <row r="144">
          <cell r="A144">
            <v>7896641803895</v>
          </cell>
          <cell r="B144">
            <v>1063902310023</v>
          </cell>
          <cell r="C144">
            <v>501103502130411</v>
          </cell>
          <cell r="D144" t="str">
            <v>NEOSALDINA</v>
          </cell>
          <cell r="E144" t="str">
            <v>30 MG/ML + 300 MG/ML + 50 MG/ML SOL OR CT FR PLAS OPC GOT X 15 ML</v>
          </cell>
          <cell r="F144" t="str">
            <v>Conformidade</v>
          </cell>
          <cell r="G144">
            <v>2</v>
          </cell>
          <cell r="H144" t="str">
            <v>Venda Livre</v>
          </cell>
          <cell r="I144" t="str">
            <v>Não</v>
          </cell>
          <cell r="J144" t="str">
            <v>Não</v>
          </cell>
          <cell r="K144" t="str">
            <v>Não</v>
          </cell>
          <cell r="L144" t="str">
            <v>N</v>
          </cell>
          <cell r="M144" t="str">
            <v>Alopático</v>
          </cell>
          <cell r="N144" t="str">
            <v>Similar</v>
          </cell>
          <cell r="O144" t="str">
            <v>Liberado</v>
          </cell>
          <cell r="P144" t="str">
            <v>Comunicado nº 11, de 23 de junho de 2006</v>
          </cell>
          <cell r="Q144" t="str">
            <v>Líquidos</v>
          </cell>
          <cell r="R144" t="str">
            <v>7492-31-1,68-89-3,58-08-2</v>
          </cell>
          <cell r="S144" t="str">
            <v>05091,03121,01642</v>
          </cell>
          <cell r="T144" t="str">
            <v>488 - ANALGÉSICOS NÃO NARCÓTICOS E ANTIPIRÉTICOS</v>
          </cell>
          <cell r="U144" t="str">
            <v>N</v>
          </cell>
          <cell r="V144" t="str">
            <v>N</v>
          </cell>
          <cell r="W144">
            <v>0</v>
          </cell>
          <cell r="Y144" t="str">
            <v>N</v>
          </cell>
          <cell r="AA144" t="str">
            <v>N</v>
          </cell>
        </row>
        <row r="145">
          <cell r="A145">
            <v>7896641809132</v>
          </cell>
          <cell r="B145">
            <v>1063902660040</v>
          </cell>
          <cell r="C145">
            <v>501114030022002</v>
          </cell>
          <cell r="D145" t="str">
            <v>NESINA</v>
          </cell>
          <cell r="E145" t="str">
            <v>12,5 MG COM REV CT BL AL AL X 10 </v>
          </cell>
          <cell r="F145" t="str">
            <v>Conformidade</v>
          </cell>
          <cell r="G145">
            <v>3</v>
          </cell>
          <cell r="H145" t="str">
            <v>Tarja Vermelha</v>
          </cell>
          <cell r="I145" t="str">
            <v>Não</v>
          </cell>
          <cell r="J145" t="str">
            <v>Não</v>
          </cell>
          <cell r="K145" t="str">
            <v>Não</v>
          </cell>
          <cell r="L145" t="str">
            <v>N</v>
          </cell>
          <cell r="M145" t="str">
            <v>Alopático</v>
          </cell>
          <cell r="N145" t="str">
            <v>Patente</v>
          </cell>
          <cell r="O145" t="str">
            <v>Monitorado</v>
          </cell>
          <cell r="Q145" t="str">
            <v>Sólido</v>
          </cell>
          <cell r="T145" t="str">
            <v>76 - ANTIDIABÉTICOS INIBIDORES DPP-IV PUROS</v>
          </cell>
          <cell r="U145" t="str">
            <v>N</v>
          </cell>
          <cell r="V145" t="str">
            <v>N</v>
          </cell>
          <cell r="Y145" t="str">
            <v>N</v>
          </cell>
          <cell r="AA145" t="str">
            <v>N</v>
          </cell>
        </row>
        <row r="146">
          <cell r="A146">
            <v>7896641809149</v>
          </cell>
          <cell r="B146">
            <v>1063902660059</v>
          </cell>
          <cell r="C146">
            <v>501114030022102</v>
          </cell>
          <cell r="D146" t="str">
            <v>NESINA</v>
          </cell>
          <cell r="E146" t="str">
            <v>12,5 MG COM REV CT BL AL AL X 30</v>
          </cell>
          <cell r="F146" t="str">
            <v>Conformidade</v>
          </cell>
          <cell r="G146">
            <v>3</v>
          </cell>
          <cell r="H146" t="str">
            <v>Tarja Vermelha</v>
          </cell>
          <cell r="I146" t="str">
            <v>Não</v>
          </cell>
          <cell r="J146" t="str">
            <v>Não</v>
          </cell>
          <cell r="K146" t="str">
            <v>Não</v>
          </cell>
          <cell r="L146" t="str">
            <v>N</v>
          </cell>
          <cell r="M146" t="str">
            <v>Alopático</v>
          </cell>
          <cell r="N146" t="str">
            <v>Patente</v>
          </cell>
          <cell r="O146" t="str">
            <v>Monitorado</v>
          </cell>
          <cell r="Q146" t="str">
            <v>Sólido</v>
          </cell>
          <cell r="T146" t="str">
            <v>76 - ANTIDIABÉTICOS INIBIDORES DPP-IV PUROS</v>
          </cell>
          <cell r="U146" t="str">
            <v>N</v>
          </cell>
          <cell r="V146" t="str">
            <v>N</v>
          </cell>
          <cell r="Y146" t="str">
            <v>N</v>
          </cell>
          <cell r="AA146" t="str">
            <v>N</v>
          </cell>
        </row>
        <row r="147">
          <cell r="A147">
            <v>7896641809156</v>
          </cell>
          <cell r="B147">
            <v>1063902660067</v>
          </cell>
          <cell r="C147">
            <v>501114030022202</v>
          </cell>
          <cell r="D147" t="str">
            <v>NESINA</v>
          </cell>
          <cell r="E147" t="str">
            <v>12,5 MG COM REV CT BL AL AL X 60</v>
          </cell>
          <cell r="F147" t="str">
            <v>Conformidade</v>
          </cell>
          <cell r="G147">
            <v>3</v>
          </cell>
          <cell r="H147" t="str">
            <v>Tarja Vermelha</v>
          </cell>
          <cell r="I147" t="str">
            <v>Não</v>
          </cell>
          <cell r="J147" t="str">
            <v>Não</v>
          </cell>
          <cell r="K147" t="str">
            <v>Não</v>
          </cell>
          <cell r="L147" t="str">
            <v>N</v>
          </cell>
          <cell r="M147" t="str">
            <v>Alopático</v>
          </cell>
          <cell r="N147" t="str">
            <v>Patente</v>
          </cell>
          <cell r="O147" t="str">
            <v>Monitorado</v>
          </cell>
          <cell r="Q147" t="str">
            <v>Sólido</v>
          </cell>
          <cell r="T147" t="str">
            <v>76 - ANTIDIABÉTICOS INIBIDORES DPP-IV PUROS</v>
          </cell>
          <cell r="U147" t="str">
            <v>N</v>
          </cell>
          <cell r="V147" t="str">
            <v>N</v>
          </cell>
          <cell r="Y147" t="str">
            <v>N</v>
          </cell>
          <cell r="AA147" t="str">
            <v>N</v>
          </cell>
        </row>
        <row r="148">
          <cell r="A148">
            <v>7896641809163</v>
          </cell>
          <cell r="B148">
            <v>1063902660075</v>
          </cell>
          <cell r="C148">
            <v>501114030022302</v>
          </cell>
          <cell r="D148" t="str">
            <v>NESINA</v>
          </cell>
          <cell r="E148" t="str">
            <v>25MG COM REV CT BL AL AL X 10 </v>
          </cell>
          <cell r="F148" t="str">
            <v>Conformidade</v>
          </cell>
          <cell r="G148">
            <v>3</v>
          </cell>
          <cell r="H148" t="str">
            <v>Tarja Vermelha</v>
          </cell>
          <cell r="I148" t="str">
            <v>Não</v>
          </cell>
          <cell r="J148" t="str">
            <v>Não</v>
          </cell>
          <cell r="K148" t="str">
            <v>Não</v>
          </cell>
          <cell r="L148" t="str">
            <v>N</v>
          </cell>
          <cell r="M148" t="str">
            <v>Alopático</v>
          </cell>
          <cell r="N148" t="str">
            <v>Patente</v>
          </cell>
          <cell r="O148" t="str">
            <v>Monitorado</v>
          </cell>
          <cell r="Q148" t="str">
            <v>Sólido</v>
          </cell>
          <cell r="T148" t="str">
            <v>76 - ANTIDIABÉTICOS INIBIDORES DPP-IV PUROS</v>
          </cell>
          <cell r="U148" t="str">
            <v>N</v>
          </cell>
          <cell r="V148" t="str">
            <v>N</v>
          </cell>
          <cell r="Y148" t="str">
            <v>N</v>
          </cell>
          <cell r="AA148" t="str">
            <v>N</v>
          </cell>
        </row>
        <row r="149">
          <cell r="A149">
            <v>7896641809170</v>
          </cell>
          <cell r="B149">
            <v>1063902660083</v>
          </cell>
          <cell r="C149">
            <v>501114030022402</v>
          </cell>
          <cell r="D149" t="str">
            <v>NESINA</v>
          </cell>
          <cell r="E149" t="str">
            <v>25MG COM REV CT BL AL AL X 30</v>
          </cell>
          <cell r="F149" t="str">
            <v>Conformidade</v>
          </cell>
          <cell r="G149">
            <v>3</v>
          </cell>
          <cell r="H149" t="str">
            <v>Tarja Vermelha</v>
          </cell>
          <cell r="I149" t="str">
            <v>Não</v>
          </cell>
          <cell r="J149" t="str">
            <v>Não</v>
          </cell>
          <cell r="K149" t="str">
            <v>Não</v>
          </cell>
          <cell r="L149" t="str">
            <v>N</v>
          </cell>
          <cell r="M149" t="str">
            <v>Alopático</v>
          </cell>
          <cell r="N149" t="str">
            <v>Patente</v>
          </cell>
          <cell r="O149" t="str">
            <v>Monitorado</v>
          </cell>
          <cell r="Q149" t="str">
            <v>Sólido</v>
          </cell>
          <cell r="T149" t="str">
            <v>76 - ANTIDIABÉTICOS INIBIDORES DPP-IV PUROS</v>
          </cell>
          <cell r="U149" t="str">
            <v>N</v>
          </cell>
          <cell r="V149" t="str">
            <v>N</v>
          </cell>
          <cell r="Y149" t="str">
            <v>N</v>
          </cell>
          <cell r="AA149" t="str">
            <v>N</v>
          </cell>
        </row>
        <row r="150">
          <cell r="A150">
            <v>7896641809187</v>
          </cell>
          <cell r="B150">
            <v>1063902660091</v>
          </cell>
          <cell r="C150">
            <v>501114030022502</v>
          </cell>
          <cell r="D150" t="str">
            <v>NESINA</v>
          </cell>
          <cell r="E150" t="str">
            <v>25MG COM REV CT BL AL AL X 60</v>
          </cell>
          <cell r="F150" t="str">
            <v>Conformidade</v>
          </cell>
          <cell r="G150">
            <v>3</v>
          </cell>
          <cell r="H150" t="str">
            <v>Tarja Vermelha</v>
          </cell>
          <cell r="I150" t="str">
            <v>Não</v>
          </cell>
          <cell r="J150" t="str">
            <v>Não</v>
          </cell>
          <cell r="K150" t="str">
            <v>Não</v>
          </cell>
          <cell r="L150" t="str">
            <v>N</v>
          </cell>
          <cell r="M150" t="str">
            <v>Alopático</v>
          </cell>
          <cell r="N150" t="str">
            <v>Patente</v>
          </cell>
          <cell r="O150" t="str">
            <v>Monitorado</v>
          </cell>
          <cell r="Q150" t="str">
            <v>Sólido</v>
          </cell>
          <cell r="T150" t="str">
            <v>76 - ANTIDIABÉTICOS INIBIDORES DPP-IV PUROS</v>
          </cell>
          <cell r="U150" t="str">
            <v>N</v>
          </cell>
          <cell r="V150" t="str">
            <v>N</v>
          </cell>
          <cell r="Y150" t="str">
            <v>N</v>
          </cell>
          <cell r="AA150" t="str">
            <v>N</v>
          </cell>
        </row>
        <row r="151">
          <cell r="A151">
            <v>7896641809101</v>
          </cell>
          <cell r="B151">
            <v>1063902660016</v>
          </cell>
          <cell r="C151">
            <v>501114030021702</v>
          </cell>
          <cell r="D151" t="str">
            <v>NESINA</v>
          </cell>
          <cell r="E151" t="str">
            <v>6,25 MG COM REV CT BL AL X 10 </v>
          </cell>
          <cell r="F151" t="str">
            <v>Conformidade</v>
          </cell>
          <cell r="G151">
            <v>3</v>
          </cell>
          <cell r="H151" t="str">
            <v>Tarja Vermelha</v>
          </cell>
          <cell r="I151" t="str">
            <v>Não</v>
          </cell>
          <cell r="J151" t="str">
            <v>Não</v>
          </cell>
          <cell r="K151" t="str">
            <v>Não</v>
          </cell>
          <cell r="L151" t="str">
            <v>N</v>
          </cell>
          <cell r="M151" t="str">
            <v>Alopático</v>
          </cell>
          <cell r="N151" t="str">
            <v>Patente</v>
          </cell>
          <cell r="O151" t="str">
            <v>Monitorado</v>
          </cell>
          <cell r="Q151" t="str">
            <v>Sólido</v>
          </cell>
          <cell r="T151" t="str">
            <v>76 - ANTIDIABÉTICOS INIBIDORES DPP-IV PUROS</v>
          </cell>
          <cell r="U151" t="str">
            <v>N</v>
          </cell>
          <cell r="V151" t="str">
            <v>N</v>
          </cell>
          <cell r="Y151" t="str">
            <v>N</v>
          </cell>
          <cell r="AA151" t="str">
            <v>N</v>
          </cell>
        </row>
        <row r="152">
          <cell r="A152">
            <v>7896641809118</v>
          </cell>
          <cell r="B152">
            <v>1063902660024</v>
          </cell>
          <cell r="C152">
            <v>501114030021802</v>
          </cell>
          <cell r="D152" t="str">
            <v>NESINA</v>
          </cell>
          <cell r="E152" t="str">
            <v>6,25 MG COM REV CT BL AL X 30</v>
          </cell>
          <cell r="F152" t="str">
            <v>Conformidade</v>
          </cell>
          <cell r="G152">
            <v>3</v>
          </cell>
          <cell r="H152" t="str">
            <v>Tarja Vermelha</v>
          </cell>
          <cell r="I152" t="str">
            <v>Não</v>
          </cell>
          <cell r="J152" t="str">
            <v>Não</v>
          </cell>
          <cell r="K152" t="str">
            <v>Não</v>
          </cell>
          <cell r="L152" t="str">
            <v>N</v>
          </cell>
          <cell r="M152" t="str">
            <v>Alopático</v>
          </cell>
          <cell r="N152" t="str">
            <v>Patente</v>
          </cell>
          <cell r="O152" t="str">
            <v>Monitorado</v>
          </cell>
          <cell r="Q152" t="str">
            <v>Sólido</v>
          </cell>
          <cell r="T152" t="str">
            <v>76 - ANTIDIABÉTICOS INIBIDORES DPP-IV PUROS</v>
          </cell>
          <cell r="U152" t="str">
            <v>N</v>
          </cell>
          <cell r="V152" t="str">
            <v>N</v>
          </cell>
          <cell r="Y152" t="str">
            <v>N</v>
          </cell>
          <cell r="AA152" t="str">
            <v>N</v>
          </cell>
        </row>
        <row r="153">
          <cell r="A153">
            <v>7896641809125</v>
          </cell>
          <cell r="B153">
            <v>1063902660032</v>
          </cell>
          <cell r="C153">
            <v>501114030021902</v>
          </cell>
          <cell r="D153" t="str">
            <v>NESINA</v>
          </cell>
          <cell r="E153" t="str">
            <v>6,25 MG COM REV CT BL AL X 60</v>
          </cell>
          <cell r="F153" t="str">
            <v>Conformidade</v>
          </cell>
          <cell r="G153">
            <v>3</v>
          </cell>
          <cell r="H153" t="str">
            <v>Tarja Vermelha</v>
          </cell>
          <cell r="I153" t="str">
            <v>Não</v>
          </cell>
          <cell r="J153" t="str">
            <v>Não</v>
          </cell>
          <cell r="K153" t="str">
            <v>Não</v>
          </cell>
          <cell r="L153" t="str">
            <v>N</v>
          </cell>
          <cell r="M153" t="str">
            <v>Alopático</v>
          </cell>
          <cell r="N153" t="str">
            <v>Patente</v>
          </cell>
          <cell r="O153" t="str">
            <v>Monitorado</v>
          </cell>
          <cell r="Q153" t="str">
            <v>Sólido</v>
          </cell>
          <cell r="T153" t="str">
            <v>76 - ANTIDIABÉTICOS INIBIDORES DPP-IV PUROS</v>
          </cell>
          <cell r="U153" t="str">
            <v>N</v>
          </cell>
          <cell r="V153" t="str">
            <v>N</v>
          </cell>
          <cell r="Y153" t="str">
            <v>N</v>
          </cell>
          <cell r="AA153" t="str">
            <v>N</v>
          </cell>
        </row>
        <row r="154">
          <cell r="A154">
            <v>7896641807633</v>
          </cell>
          <cell r="B154">
            <v>1063900990353</v>
          </cell>
          <cell r="C154">
            <v>501112110020003</v>
          </cell>
          <cell r="D154" t="str">
            <v>NORIPURUM</v>
          </cell>
          <cell r="E154" t="str">
            <v>100 MG COM MAST CT BL AL/AL X 10</v>
          </cell>
          <cell r="F154" t="str">
            <v>Conformidade</v>
          </cell>
          <cell r="G154">
            <v>3</v>
          </cell>
          <cell r="H154" t="str">
            <v>Tarja Vermelha</v>
          </cell>
          <cell r="I154" t="str">
            <v>Não</v>
          </cell>
          <cell r="J154" t="str">
            <v>Não</v>
          </cell>
          <cell r="K154" t="str">
            <v>Não</v>
          </cell>
          <cell r="L154" t="str">
            <v>N</v>
          </cell>
          <cell r="M154" t="str">
            <v>Alopático</v>
          </cell>
          <cell r="N154" t="str">
            <v>Similar</v>
          </cell>
          <cell r="O154" t="str">
            <v>Monitorado</v>
          </cell>
          <cell r="Q154" t="str">
            <v>Sólido</v>
          </cell>
          <cell r="T154" t="str">
            <v>153 - FERRO PURO</v>
          </cell>
          <cell r="U154" t="str">
            <v>N</v>
          </cell>
          <cell r="V154" t="str">
            <v>N</v>
          </cell>
          <cell r="Y154" t="str">
            <v>N</v>
          </cell>
          <cell r="AA154" t="str">
            <v>N</v>
          </cell>
        </row>
        <row r="155">
          <cell r="A155">
            <v>7896641805912</v>
          </cell>
          <cell r="B155">
            <v>1063900990290</v>
          </cell>
          <cell r="C155">
            <v>501102209111417</v>
          </cell>
          <cell r="D155" t="str">
            <v>NORIPURUM</v>
          </cell>
          <cell r="E155" t="str">
            <v>100 MG COM MAST CT BL AL/AL X 30</v>
          </cell>
          <cell r="F155" t="str">
            <v>Conformidade</v>
          </cell>
          <cell r="G155">
            <v>3</v>
          </cell>
          <cell r="H155" t="str">
            <v>Tarja Vermelha</v>
          </cell>
          <cell r="I155" t="str">
            <v>Não</v>
          </cell>
          <cell r="J155" t="str">
            <v>Não</v>
          </cell>
          <cell r="K155" t="str">
            <v>Não</v>
          </cell>
          <cell r="L155" t="str">
            <v>N</v>
          </cell>
          <cell r="M155" t="str">
            <v>Alopático</v>
          </cell>
          <cell r="N155" t="str">
            <v>Similar</v>
          </cell>
          <cell r="O155" t="str">
            <v>Monitorado</v>
          </cell>
          <cell r="Q155" t="str">
            <v>Sólido</v>
          </cell>
          <cell r="R155" t="str">
            <v>79173-09-4</v>
          </cell>
          <cell r="S155">
            <v>9459</v>
          </cell>
          <cell r="T155" t="str">
            <v>153 - FERRO PURO</v>
          </cell>
          <cell r="U155" t="str">
            <v>N</v>
          </cell>
          <cell r="V155" t="str">
            <v>N</v>
          </cell>
          <cell r="W155">
            <v>0</v>
          </cell>
          <cell r="Y155" t="str">
            <v>N</v>
          </cell>
          <cell r="AA155" t="str">
            <v>N</v>
          </cell>
        </row>
        <row r="156">
          <cell r="A156">
            <v>7896641800399</v>
          </cell>
          <cell r="B156">
            <v>1063900990280</v>
          </cell>
          <cell r="C156">
            <v>501102201110411</v>
          </cell>
          <cell r="D156" t="str">
            <v>NORIPURUM</v>
          </cell>
          <cell r="E156" t="str">
            <v>100 MG COM MAST CT 4 BL AL/AL X 5</v>
          </cell>
          <cell r="F156" t="str">
            <v>Conformidade</v>
          </cell>
          <cell r="G156">
            <v>3</v>
          </cell>
          <cell r="H156" t="str">
            <v>Tarja Vermelha</v>
          </cell>
          <cell r="I156" t="str">
            <v>Não</v>
          </cell>
          <cell r="J156" t="str">
            <v>Não</v>
          </cell>
          <cell r="K156" t="str">
            <v>Não</v>
          </cell>
          <cell r="L156" t="str">
            <v>N</v>
          </cell>
          <cell r="M156" t="str">
            <v>Alopático</v>
          </cell>
          <cell r="N156" t="str">
            <v>Similar</v>
          </cell>
          <cell r="O156" t="str">
            <v>Monitorado</v>
          </cell>
          <cell r="Q156" t="str">
            <v>Sólido</v>
          </cell>
          <cell r="R156" t="str">
            <v>79173-09-4</v>
          </cell>
          <cell r="S156">
            <v>9459</v>
          </cell>
          <cell r="T156" t="str">
            <v>153 - FERRO PURO</v>
          </cell>
          <cell r="U156" t="str">
            <v>N</v>
          </cell>
          <cell r="V156" t="str">
            <v>N</v>
          </cell>
          <cell r="W156">
            <v>0</v>
          </cell>
          <cell r="Y156" t="str">
            <v>N</v>
          </cell>
          <cell r="AA156" t="str">
            <v>N</v>
          </cell>
        </row>
        <row r="157">
          <cell r="A157">
            <v>7896641801822</v>
          </cell>
          <cell r="B157">
            <v>1063900990221</v>
          </cell>
          <cell r="C157">
            <v>501102204152417</v>
          </cell>
          <cell r="D157" t="str">
            <v>NORIPURUM EV</v>
          </cell>
          <cell r="E157" t="str">
            <v>20 MG/ML SOL INJ EV CX 5 AMP VD INC X 5 ML</v>
          </cell>
          <cell r="F157" t="str">
            <v>Conformidade</v>
          </cell>
          <cell r="G157">
            <v>3</v>
          </cell>
          <cell r="H157" t="str">
            <v>Tarja Vermelha</v>
          </cell>
          <cell r="I157" t="str">
            <v>Sim</v>
          </cell>
          <cell r="J157" t="str">
            <v>Sim</v>
          </cell>
          <cell r="K157" t="str">
            <v>Sim</v>
          </cell>
          <cell r="L157" t="str">
            <v>I</v>
          </cell>
          <cell r="M157" t="str">
            <v>Alopático</v>
          </cell>
          <cell r="N157" t="str">
            <v>Similar</v>
          </cell>
          <cell r="O157" t="str">
            <v>Monitorado</v>
          </cell>
          <cell r="Q157" t="str">
            <v>Injeções</v>
          </cell>
          <cell r="R157" t="str">
            <v>75050-77-0</v>
          </cell>
          <cell r="S157">
            <v>9524</v>
          </cell>
          <cell r="T157" t="str">
            <v>153 - FERRO PURO</v>
          </cell>
          <cell r="U157" t="str">
            <v>N</v>
          </cell>
          <cell r="V157" t="str">
            <v>N</v>
          </cell>
          <cell r="W157">
            <v>0</v>
          </cell>
          <cell r="Y157" t="str">
            <v>N</v>
          </cell>
          <cell r="AA157" t="str">
            <v>N</v>
          </cell>
        </row>
        <row r="158">
          <cell r="A158">
            <v>7896641801808</v>
          </cell>
          <cell r="B158">
            <v>1063902450046</v>
          </cell>
          <cell r="C158">
            <v>501102206112412</v>
          </cell>
          <cell r="D158" t="str">
            <v>NORIPURUM FÓLICO</v>
          </cell>
          <cell r="E158" t="str">
            <v>VITAMINADO COMP REV CX C/ 30</v>
          </cell>
          <cell r="F158" t="str">
            <v>Inativa</v>
          </cell>
          <cell r="G158">
            <v>3</v>
          </cell>
          <cell r="H158" t="str">
            <v>Tarja Vermelha</v>
          </cell>
          <cell r="I158" t="str">
            <v>Não</v>
          </cell>
          <cell r="J158" t="str">
            <v>Não</v>
          </cell>
          <cell r="K158" t="str">
            <v>Não</v>
          </cell>
          <cell r="L158" t="str">
            <v>N</v>
          </cell>
          <cell r="M158" t="str">
            <v>Alopático</v>
          </cell>
          <cell r="N158" t="str">
            <v>Similar</v>
          </cell>
          <cell r="O158" t="str">
            <v>Monitorado</v>
          </cell>
          <cell r="Q158" t="str">
            <v>Sólido</v>
          </cell>
          <cell r="R158" t="str">
            <v>79173-09-4</v>
          </cell>
          <cell r="S158">
            <v>9459</v>
          </cell>
          <cell r="T158" t="str">
            <v>154 - ASSOCIAÇÕES DE FERRO</v>
          </cell>
          <cell r="U158" t="str">
            <v>N</v>
          </cell>
          <cell r="V158" t="str">
            <v>N</v>
          </cell>
          <cell r="W158">
            <v>0</v>
          </cell>
          <cell r="Y158" t="str">
            <v>N</v>
          </cell>
          <cell r="AA158" t="str">
            <v>N</v>
          </cell>
        </row>
        <row r="159">
          <cell r="A159">
            <v>7896641807671</v>
          </cell>
          <cell r="B159">
            <v>1063901310097</v>
          </cell>
          <cell r="C159">
            <v>501112110019903</v>
          </cell>
          <cell r="D159" t="str">
            <v>NORIPURUM FÓLICO</v>
          </cell>
          <cell r="E159" t="str">
            <v>100 MG + 0,35 MG COM MAST CT BL AL/AL X 10</v>
          </cell>
          <cell r="F159" t="str">
            <v>Conformidade</v>
          </cell>
          <cell r="G159">
            <v>3</v>
          </cell>
          <cell r="H159" t="str">
            <v>Tarja Vermelha</v>
          </cell>
          <cell r="I159" t="str">
            <v>Não</v>
          </cell>
          <cell r="J159" t="str">
            <v>Não</v>
          </cell>
          <cell r="K159" t="str">
            <v>Não</v>
          </cell>
          <cell r="L159" t="str">
            <v>N</v>
          </cell>
          <cell r="M159" t="str">
            <v>Alopático</v>
          </cell>
          <cell r="N159" t="str">
            <v>Similar</v>
          </cell>
          <cell r="O159" t="str">
            <v>Monitorado</v>
          </cell>
          <cell r="Q159" t="str">
            <v>Sólido</v>
          </cell>
          <cell r="T159" t="str">
            <v>154 - ASSOCIAÇÕES DE FERRO</v>
          </cell>
          <cell r="U159" t="str">
            <v>N</v>
          </cell>
          <cell r="V159" t="str">
            <v>N</v>
          </cell>
          <cell r="Y159" t="str">
            <v>N</v>
          </cell>
          <cell r="AA159" t="str">
            <v>N</v>
          </cell>
        </row>
        <row r="160">
          <cell r="A160">
            <v>7896641800511</v>
          </cell>
          <cell r="B160">
            <v>1063901310070</v>
          </cell>
          <cell r="C160">
            <v>501102202117411</v>
          </cell>
          <cell r="D160" t="str">
            <v>NORIPURUM FÓLICO</v>
          </cell>
          <cell r="E160" t="str">
            <v>100 MG + 0,35 MG COM MAST CT BL AL/AL X 20</v>
          </cell>
          <cell r="F160" t="str">
            <v>Conformidade</v>
          </cell>
          <cell r="G160">
            <v>3</v>
          </cell>
          <cell r="H160" t="str">
            <v>Tarja Vermelha</v>
          </cell>
          <cell r="I160" t="str">
            <v>Não</v>
          </cell>
          <cell r="J160" t="str">
            <v>Não</v>
          </cell>
          <cell r="K160" t="str">
            <v>Não</v>
          </cell>
          <cell r="L160" t="str">
            <v>N</v>
          </cell>
          <cell r="M160" t="str">
            <v>Alopático</v>
          </cell>
          <cell r="N160" t="str">
            <v>Similar</v>
          </cell>
          <cell r="O160" t="str">
            <v>Monitorado</v>
          </cell>
          <cell r="Q160" t="str">
            <v>Sólido</v>
          </cell>
          <cell r="R160" t="str">
            <v>59-30-3,79173-09-4</v>
          </cell>
          <cell r="S160">
            <v>194.09459000000001</v>
          </cell>
          <cell r="T160" t="str">
            <v>154 - ASSOCIAÇÕES DE FERRO</v>
          </cell>
          <cell r="U160" t="str">
            <v>N</v>
          </cell>
          <cell r="V160" t="str">
            <v>N</v>
          </cell>
          <cell r="W160">
            <v>0</v>
          </cell>
          <cell r="Y160" t="str">
            <v>N</v>
          </cell>
          <cell r="AA160" t="str">
            <v>N</v>
          </cell>
        </row>
        <row r="161">
          <cell r="A161">
            <v>7896641805929</v>
          </cell>
          <cell r="B161">
            <v>1063901310089</v>
          </cell>
          <cell r="C161">
            <v>501104301112412</v>
          </cell>
          <cell r="D161" t="str">
            <v>NORIPURUM FÓLICO</v>
          </cell>
          <cell r="E161" t="str">
            <v>100 MG + 0,35 MG COM MAST CT BL AL/AL X 30</v>
          </cell>
          <cell r="F161" t="str">
            <v>Conformidade</v>
          </cell>
          <cell r="G161">
            <v>3</v>
          </cell>
          <cell r="H161" t="str">
            <v>Tarja Vermelha</v>
          </cell>
          <cell r="I161" t="str">
            <v>Sim</v>
          </cell>
          <cell r="J161" t="str">
            <v>Não</v>
          </cell>
          <cell r="K161" t="str">
            <v>Não</v>
          </cell>
          <cell r="L161" t="str">
            <v>N</v>
          </cell>
          <cell r="M161" t="str">
            <v>Alopático</v>
          </cell>
          <cell r="N161" t="str">
            <v>Similar</v>
          </cell>
          <cell r="O161" t="str">
            <v>Monitorado</v>
          </cell>
          <cell r="Q161" t="str">
            <v>Sólido</v>
          </cell>
          <cell r="R161" t="str">
            <v>59-30-3,79173-09-4</v>
          </cell>
          <cell r="S161">
            <v>194.09459000000001</v>
          </cell>
          <cell r="T161" t="str">
            <v>154 - ASSOCIAÇÕES DE FERRO</v>
          </cell>
          <cell r="U161" t="str">
            <v>N</v>
          </cell>
          <cell r="V161" t="str">
            <v>N</v>
          </cell>
          <cell r="W161">
            <v>0</v>
          </cell>
          <cell r="Y161" t="str">
            <v>N</v>
          </cell>
          <cell r="AA161" t="str">
            <v>N</v>
          </cell>
        </row>
        <row r="162">
          <cell r="A162">
            <v>7896641801839</v>
          </cell>
          <cell r="B162">
            <v>1063900990248</v>
          </cell>
          <cell r="C162">
            <v>501102203156419</v>
          </cell>
          <cell r="D162" t="str">
            <v>NORIPURUM IM</v>
          </cell>
          <cell r="E162" t="str">
            <v>50 MG/ML SOL INJ IM CX 5 AMP VD INC X 2 ML + 5 AGU</v>
          </cell>
          <cell r="F162" t="str">
            <v>Conformidade</v>
          </cell>
          <cell r="G162">
            <v>3</v>
          </cell>
          <cell r="H162" t="str">
            <v>Tarja Vermelha</v>
          </cell>
          <cell r="I162" t="str">
            <v>Não</v>
          </cell>
          <cell r="J162" t="str">
            <v>Não</v>
          </cell>
          <cell r="K162" t="str">
            <v>Não</v>
          </cell>
          <cell r="L162" t="str">
            <v>N</v>
          </cell>
          <cell r="M162" t="str">
            <v>Alopático</v>
          </cell>
          <cell r="N162" t="str">
            <v>Similar</v>
          </cell>
          <cell r="O162" t="str">
            <v>Monitorado</v>
          </cell>
          <cell r="Q162" t="str">
            <v>Injeções</v>
          </cell>
          <cell r="R162" t="str">
            <v>79173-09-4</v>
          </cell>
          <cell r="S162">
            <v>9459</v>
          </cell>
          <cell r="T162" t="str">
            <v>153 - FERRO PURO</v>
          </cell>
          <cell r="U162" t="str">
            <v>N</v>
          </cell>
          <cell r="V162" t="str">
            <v>N</v>
          </cell>
          <cell r="W162">
            <v>0</v>
          </cell>
          <cell r="Y162" t="str">
            <v>N</v>
          </cell>
          <cell r="AA162" t="str">
            <v>N</v>
          </cell>
        </row>
        <row r="163">
          <cell r="A163">
            <v>7896641800436</v>
          </cell>
          <cell r="B163">
            <v>1063900990302</v>
          </cell>
          <cell r="C163">
            <v>501102205132411</v>
          </cell>
          <cell r="D163" t="str">
            <v>NORIPURUM SOLUÇÃO ORAL</v>
          </cell>
          <cell r="E163" t="str">
            <v>50 MG/ML SOL OR CT FR PLAS AMB GOT X 15 ML</v>
          </cell>
          <cell r="F163" t="str">
            <v>Conformidade</v>
          </cell>
          <cell r="G163">
            <v>3</v>
          </cell>
          <cell r="H163" t="str">
            <v>Tarja Vermelha</v>
          </cell>
          <cell r="I163" t="str">
            <v>Não</v>
          </cell>
          <cell r="J163" t="str">
            <v>Não</v>
          </cell>
          <cell r="K163" t="str">
            <v>Não</v>
          </cell>
          <cell r="L163" t="str">
            <v>N</v>
          </cell>
          <cell r="M163" t="str">
            <v>Alopático</v>
          </cell>
          <cell r="N163" t="str">
            <v>Similar</v>
          </cell>
          <cell r="O163" t="str">
            <v>Monitorado</v>
          </cell>
          <cell r="Q163" t="str">
            <v>Líquidos</v>
          </cell>
          <cell r="R163" t="str">
            <v>79173-09-4</v>
          </cell>
          <cell r="S163">
            <v>9459</v>
          </cell>
          <cell r="T163" t="str">
            <v>153 - FERRO PURO</v>
          </cell>
          <cell r="U163" t="str">
            <v>N</v>
          </cell>
          <cell r="V163" t="str">
            <v>N</v>
          </cell>
          <cell r="W163">
            <v>0</v>
          </cell>
          <cell r="Y163" t="str">
            <v>N</v>
          </cell>
          <cell r="AA163" t="str">
            <v>N</v>
          </cell>
        </row>
        <row r="164">
          <cell r="A164">
            <v>7896641805479</v>
          </cell>
          <cell r="B164">
            <v>1063900990264</v>
          </cell>
          <cell r="C164">
            <v>501102210136411</v>
          </cell>
          <cell r="D164" t="str">
            <v>NORIPURUM SOLUÇÃO ORAL</v>
          </cell>
          <cell r="E164" t="str">
            <v>50 MG/ML SOL OR CT FR PLAS AMB GOT X 30 ML</v>
          </cell>
          <cell r="F164" t="str">
            <v>Conformidade</v>
          </cell>
          <cell r="G164">
            <v>3</v>
          </cell>
          <cell r="H164" t="str">
            <v>Tarja Vermelha</v>
          </cell>
          <cell r="I164" t="str">
            <v>Não</v>
          </cell>
          <cell r="J164" t="str">
            <v>Não</v>
          </cell>
          <cell r="K164" t="str">
            <v>Não</v>
          </cell>
          <cell r="L164" t="str">
            <v>N</v>
          </cell>
          <cell r="M164" t="str">
            <v>Alopático</v>
          </cell>
          <cell r="N164" t="str">
            <v>Similar</v>
          </cell>
          <cell r="O164" t="str">
            <v>Monitorado</v>
          </cell>
          <cell r="Q164" t="str">
            <v>Líquidos</v>
          </cell>
          <cell r="R164" t="str">
            <v>79173-09-4</v>
          </cell>
          <cell r="S164">
            <v>9459</v>
          </cell>
          <cell r="T164" t="str">
            <v>153 - FERRO PURO</v>
          </cell>
          <cell r="U164" t="str">
            <v>N</v>
          </cell>
          <cell r="V164" t="str">
            <v>N</v>
          </cell>
          <cell r="W164">
            <v>0</v>
          </cell>
          <cell r="Y164" t="str">
            <v>N</v>
          </cell>
          <cell r="AA164" t="str">
            <v>N</v>
          </cell>
        </row>
        <row r="165">
          <cell r="A165">
            <v>7896641800115</v>
          </cell>
          <cell r="B165">
            <v>1063900990299</v>
          </cell>
          <cell r="C165">
            <v>501102207135416</v>
          </cell>
          <cell r="D165" t="str">
            <v>NORIPURUM XAROPE</v>
          </cell>
          <cell r="E165" t="str">
            <v>10 MG/ML XPE CT FR PLAS AMB X 100 ML</v>
          </cell>
          <cell r="F165" t="str">
            <v>Conformidade</v>
          </cell>
          <cell r="G165">
            <v>3</v>
          </cell>
          <cell r="H165" t="str">
            <v>Tarja Vermelha</v>
          </cell>
          <cell r="I165" t="str">
            <v>Não</v>
          </cell>
          <cell r="J165" t="str">
            <v>Não</v>
          </cell>
          <cell r="K165" t="str">
            <v>Não</v>
          </cell>
          <cell r="L165" t="str">
            <v>N</v>
          </cell>
          <cell r="M165" t="str">
            <v>Alopático</v>
          </cell>
          <cell r="N165" t="str">
            <v>Similar</v>
          </cell>
          <cell r="O165" t="str">
            <v>Monitorado</v>
          </cell>
          <cell r="Q165" t="str">
            <v>Líquidos</v>
          </cell>
          <cell r="R165" t="str">
            <v>79173-09-4</v>
          </cell>
          <cell r="S165">
            <v>9459</v>
          </cell>
          <cell r="T165" t="str">
            <v>153 - FERRO PURO</v>
          </cell>
          <cell r="U165" t="str">
            <v>N</v>
          </cell>
          <cell r="V165" t="str">
            <v>N</v>
          </cell>
          <cell r="W165">
            <v>0</v>
          </cell>
          <cell r="Y165" t="str">
            <v>N</v>
          </cell>
          <cell r="AA165" t="str">
            <v>N</v>
          </cell>
        </row>
        <row r="166">
          <cell r="A166">
            <v>7896641805936</v>
          </cell>
          <cell r="B166">
            <v>1063900990300</v>
          </cell>
          <cell r="C166">
            <v>501102208131414</v>
          </cell>
          <cell r="D166" t="str">
            <v>NORIPURUM XAROPE</v>
          </cell>
          <cell r="E166" t="str">
            <v>10 MG/ML XPE CT FR PLAS AMB X 120 ML</v>
          </cell>
          <cell r="F166" t="str">
            <v>Conformidade</v>
          </cell>
          <cell r="G166">
            <v>3</v>
          </cell>
          <cell r="H166" t="str">
            <v>Tarja Vermelha</v>
          </cell>
          <cell r="I166" t="str">
            <v>Não</v>
          </cell>
          <cell r="J166" t="str">
            <v>Não</v>
          </cell>
          <cell r="K166" t="str">
            <v>Não</v>
          </cell>
          <cell r="L166" t="str">
            <v>N</v>
          </cell>
          <cell r="M166" t="str">
            <v>Alopático</v>
          </cell>
          <cell r="N166" t="str">
            <v>Similar</v>
          </cell>
          <cell r="O166" t="str">
            <v>Monitorado</v>
          </cell>
          <cell r="Q166" t="str">
            <v>Líquidos</v>
          </cell>
          <cell r="R166" t="str">
            <v>79173-09-4</v>
          </cell>
          <cell r="S166">
            <v>9459</v>
          </cell>
          <cell r="T166" t="str">
            <v>153 - FERRO PURO</v>
          </cell>
          <cell r="U166" t="str">
            <v>N</v>
          </cell>
          <cell r="V166" t="str">
            <v>N</v>
          </cell>
          <cell r="W166">
            <v>0</v>
          </cell>
          <cell r="Y166" t="str">
            <v>N</v>
          </cell>
          <cell r="AA166" t="str">
            <v>N</v>
          </cell>
        </row>
        <row r="167">
          <cell r="A167">
            <v>7896641806568</v>
          </cell>
          <cell r="B167">
            <v>1063902510022</v>
          </cell>
          <cell r="C167">
            <v>501104701171319</v>
          </cell>
          <cell r="D167" t="str">
            <v>OMNARIS</v>
          </cell>
          <cell r="E167" t="str">
            <v>50 MCG/DOSE SUS NAS CT FR VD AMB SPR X 120</v>
          </cell>
          <cell r="F167" t="str">
            <v>Conformidade</v>
          </cell>
          <cell r="G167">
            <v>2</v>
          </cell>
          <cell r="H167" t="str">
            <v>Tarja Vermelha</v>
          </cell>
          <cell r="I167" t="str">
            <v>Não</v>
          </cell>
          <cell r="J167" t="str">
            <v>Não</v>
          </cell>
          <cell r="K167" t="str">
            <v>Não</v>
          </cell>
          <cell r="L167" t="str">
            <v>I</v>
          </cell>
          <cell r="M167" t="str">
            <v>Alopático</v>
          </cell>
          <cell r="N167" t="str">
            <v>Referência</v>
          </cell>
          <cell r="O167" t="str">
            <v>Monitorado</v>
          </cell>
          <cell r="Q167" t="str">
            <v>Outros</v>
          </cell>
          <cell r="R167" t="str">
            <v>141845-82-1</v>
          </cell>
          <cell r="S167">
            <v>2001</v>
          </cell>
          <cell r="T167" t="str">
            <v>527 - CORTICOSTERÓIDES NASAIS SEM ANTIINFECCIOSOS</v>
          </cell>
          <cell r="U167" t="str">
            <v>N</v>
          </cell>
          <cell r="V167" t="str">
            <v>N</v>
          </cell>
          <cell r="W167">
            <v>0</v>
          </cell>
          <cell r="Y167" t="str">
            <v>N</v>
          </cell>
          <cell r="AA167" t="str">
            <v>N</v>
          </cell>
        </row>
        <row r="168">
          <cell r="A168">
            <v>7896641800146</v>
          </cell>
          <cell r="B168">
            <v>1063901020034</v>
          </cell>
          <cell r="C168">
            <v>501102301158319</v>
          </cell>
          <cell r="D168" t="str">
            <v>OPTACILIN</v>
          </cell>
          <cell r="E168" t="str">
            <v>1000 MG CX C/ FR AMP + DILUENTE</v>
          </cell>
          <cell r="F168" t="str">
            <v>Inativa</v>
          </cell>
          <cell r="G168">
            <v>3</v>
          </cell>
          <cell r="H168" t="str">
            <v>Tarja Vermelha</v>
          </cell>
          <cell r="I168" t="str">
            <v>Não</v>
          </cell>
          <cell r="J168" t="str">
            <v>Não</v>
          </cell>
          <cell r="K168" t="str">
            <v>Não</v>
          </cell>
          <cell r="L168" t="str">
            <v>II</v>
          </cell>
          <cell r="M168" t="str">
            <v>Alopático</v>
          </cell>
          <cell r="N168" t="str">
            <v>Referência</v>
          </cell>
          <cell r="O168" t="str">
            <v>Monitorado</v>
          </cell>
          <cell r="Q168" t="str">
            <v>Injeções</v>
          </cell>
          <cell r="R168" t="str">
            <v>69-52-3,33276-75-4</v>
          </cell>
          <cell r="S168">
            <v>741.00738999999999</v>
          </cell>
          <cell r="T168" t="str">
            <v>310 - PENICILINAS INJETAVEIS DE AMPLO ESPECTRO</v>
          </cell>
          <cell r="U168" t="str">
            <v>N</v>
          </cell>
          <cell r="V168" t="str">
            <v>N</v>
          </cell>
          <cell r="W168">
            <v>0</v>
          </cell>
          <cell r="Y168" t="str">
            <v>N</v>
          </cell>
          <cell r="AA168" t="str">
            <v>N</v>
          </cell>
        </row>
        <row r="169">
          <cell r="A169">
            <v>7896641800122</v>
          </cell>
          <cell r="B169">
            <v>1063901020026</v>
          </cell>
          <cell r="C169">
            <v>501102302154317</v>
          </cell>
          <cell r="D169" t="str">
            <v>OPTACILIN</v>
          </cell>
          <cell r="E169" t="str">
            <v>250 MG + 50 MG PO LIOF INJ CT FA VD INC + AMP DIL VD INC X 2,5 ML</v>
          </cell>
          <cell r="F169" t="str">
            <v>Conformidade</v>
          </cell>
          <cell r="G169">
            <v>3</v>
          </cell>
          <cell r="H169" t="str">
            <v>Tarja Vermelha</v>
          </cell>
          <cell r="I169" t="str">
            <v>Sim</v>
          </cell>
          <cell r="J169" t="str">
            <v>Não</v>
          </cell>
          <cell r="K169" t="str">
            <v>Não</v>
          </cell>
          <cell r="L169" t="str">
            <v>II</v>
          </cell>
          <cell r="M169" t="str">
            <v>Alopático</v>
          </cell>
          <cell r="N169" t="str">
            <v>Referência</v>
          </cell>
          <cell r="O169" t="str">
            <v>Monitorado</v>
          </cell>
          <cell r="Q169" t="str">
            <v>Injeções</v>
          </cell>
          <cell r="R169" t="str">
            <v>69-52-3,33276-75-4</v>
          </cell>
          <cell r="S169">
            <v>741.00738999999999</v>
          </cell>
          <cell r="T169" t="str">
            <v>310 - PENICILINAS INJETAVEIS DE AMPLO ESPECTRO</v>
          </cell>
          <cell r="U169" t="str">
            <v>N</v>
          </cell>
          <cell r="V169" t="str">
            <v>N</v>
          </cell>
          <cell r="W169">
            <v>0</v>
          </cell>
          <cell r="Y169" t="str">
            <v>N</v>
          </cell>
          <cell r="AA169" t="str">
            <v>N</v>
          </cell>
        </row>
        <row r="170">
          <cell r="A170">
            <v>7896641800139</v>
          </cell>
          <cell r="B170">
            <v>1063901020018</v>
          </cell>
          <cell r="C170">
            <v>501102303150315</v>
          </cell>
          <cell r="D170" t="str">
            <v>OPTACILIN</v>
          </cell>
          <cell r="E170" t="str">
            <v>500 MG + 100 MG PO LIOF INJ CT FA VD INC + AMP DIL VD INC X 5 ML</v>
          </cell>
          <cell r="F170" t="str">
            <v>Conformidade</v>
          </cell>
          <cell r="G170">
            <v>3</v>
          </cell>
          <cell r="H170" t="str">
            <v>Tarja Vermelha</v>
          </cell>
          <cell r="I170" t="str">
            <v>Não</v>
          </cell>
          <cell r="J170" t="str">
            <v>Não</v>
          </cell>
          <cell r="K170" t="str">
            <v>Não</v>
          </cell>
          <cell r="L170" t="str">
            <v>II</v>
          </cell>
          <cell r="M170" t="str">
            <v>Alopático</v>
          </cell>
          <cell r="N170" t="str">
            <v>Referência</v>
          </cell>
          <cell r="O170" t="str">
            <v>Monitorado</v>
          </cell>
          <cell r="Q170" t="str">
            <v>Injeções</v>
          </cell>
          <cell r="R170" t="str">
            <v>69-52-3,33276-75-4</v>
          </cell>
          <cell r="S170">
            <v>741.00738999999999</v>
          </cell>
          <cell r="T170" t="str">
            <v>310 - PENICILINAS INJETAVEIS DE AMPLO ESPECTRO</v>
          </cell>
          <cell r="U170" t="str">
            <v>N</v>
          </cell>
          <cell r="V170" t="str">
            <v>N</v>
          </cell>
          <cell r="W170">
            <v>0</v>
          </cell>
          <cell r="Y170" t="str">
            <v>N</v>
          </cell>
          <cell r="AA170" t="str">
            <v>N</v>
          </cell>
        </row>
        <row r="171">
          <cell r="A171">
            <v>7896641800177</v>
          </cell>
          <cell r="B171">
            <v>1063901040019</v>
          </cell>
          <cell r="C171">
            <v>501102401111411</v>
          </cell>
          <cell r="D171" t="str">
            <v>PANFUGAN</v>
          </cell>
          <cell r="E171" t="str">
            <v>CÁPS CX C/ 8</v>
          </cell>
          <cell r="F171" t="str">
            <v>Inativa</v>
          </cell>
          <cell r="G171">
            <v>1</v>
          </cell>
          <cell r="H171" t="str">
            <v>Venda Livre</v>
          </cell>
          <cell r="I171" t="str">
            <v>Não</v>
          </cell>
          <cell r="J171" t="str">
            <v>Não</v>
          </cell>
          <cell r="K171" t="str">
            <v>Não</v>
          </cell>
          <cell r="L171" t="str">
            <v>I</v>
          </cell>
          <cell r="M171" t="str">
            <v>Alopático</v>
          </cell>
          <cell r="N171" t="str">
            <v>Similar</v>
          </cell>
          <cell r="O171" t="str">
            <v>Monitorado</v>
          </cell>
          <cell r="Q171" t="str">
            <v>Sólido</v>
          </cell>
          <cell r="R171" t="str">
            <v>31431-39-7</v>
          </cell>
          <cell r="S171">
            <v>5515</v>
          </cell>
          <cell r="T171" t="str">
            <v>520 - ANTI-HELMÍNTICOS EXCETO ESQUISTOSSOMICIDAS (P1C)</v>
          </cell>
          <cell r="U171" t="str">
            <v>N</v>
          </cell>
          <cell r="V171" t="str">
            <v>N</v>
          </cell>
          <cell r="W171">
            <v>0</v>
          </cell>
          <cell r="Y171" t="str">
            <v>N</v>
          </cell>
          <cell r="AA171" t="str">
            <v>N</v>
          </cell>
        </row>
        <row r="172">
          <cell r="A172">
            <v>7896641800184</v>
          </cell>
          <cell r="B172">
            <v>1063901040065</v>
          </cell>
          <cell r="C172">
            <v>501102402132412</v>
          </cell>
          <cell r="D172" t="str">
            <v>PANFUGAN</v>
          </cell>
          <cell r="E172" t="str">
            <v>SUS SABOR ABACAXI FR C/ 40 ML</v>
          </cell>
          <cell r="F172" t="str">
            <v>Inativa</v>
          </cell>
          <cell r="G172">
            <v>1</v>
          </cell>
          <cell r="H172" t="str">
            <v>Venda Livre</v>
          </cell>
          <cell r="I172" t="str">
            <v>Não</v>
          </cell>
          <cell r="J172" t="str">
            <v>Não</v>
          </cell>
          <cell r="K172" t="str">
            <v>Não</v>
          </cell>
          <cell r="L172" t="str">
            <v>I</v>
          </cell>
          <cell r="M172" t="str">
            <v>Alopático</v>
          </cell>
          <cell r="N172" t="str">
            <v>Similar</v>
          </cell>
          <cell r="O172" t="str">
            <v>Monitorado</v>
          </cell>
          <cell r="Q172" t="str">
            <v>Líquidos</v>
          </cell>
          <cell r="R172" t="str">
            <v>31431-39-7</v>
          </cell>
          <cell r="S172">
            <v>5515</v>
          </cell>
          <cell r="T172" t="str">
            <v>520 - ANTI-HELMÍNTICOS EXCETO ESQUISTOSSOMICIDAS (P1C)</v>
          </cell>
          <cell r="U172" t="str">
            <v>N</v>
          </cell>
          <cell r="V172" t="str">
            <v>N</v>
          </cell>
          <cell r="W172">
            <v>0</v>
          </cell>
          <cell r="Y172" t="str">
            <v>N</v>
          </cell>
          <cell r="AA172" t="str">
            <v>N</v>
          </cell>
        </row>
        <row r="173">
          <cell r="A173">
            <v>7896641800191</v>
          </cell>
          <cell r="B173">
            <v>1063901040073</v>
          </cell>
          <cell r="C173">
            <v>501102403139410</v>
          </cell>
          <cell r="D173" t="str">
            <v>PANFUGAN</v>
          </cell>
          <cell r="E173" t="str">
            <v>SUS SABOR MORANGO FR C/ 40 ML</v>
          </cell>
          <cell r="F173" t="str">
            <v>Inativa</v>
          </cell>
          <cell r="G173">
            <v>1</v>
          </cell>
          <cell r="H173" t="str">
            <v>Venda Livre</v>
          </cell>
          <cell r="I173" t="str">
            <v>Não</v>
          </cell>
          <cell r="J173" t="str">
            <v>Não</v>
          </cell>
          <cell r="K173" t="str">
            <v>Não</v>
          </cell>
          <cell r="L173" t="str">
            <v>I</v>
          </cell>
          <cell r="M173" t="str">
            <v>Alopático</v>
          </cell>
          <cell r="N173" t="str">
            <v>Similar</v>
          </cell>
          <cell r="O173" t="str">
            <v>Monitorado</v>
          </cell>
          <cell r="Q173" t="str">
            <v>Líquidos</v>
          </cell>
          <cell r="R173" t="str">
            <v>31431-39-7</v>
          </cell>
          <cell r="S173">
            <v>5515</v>
          </cell>
          <cell r="T173" t="str">
            <v>520 - ANTI-HELMÍNTICOS EXCETO ESQUISTOSSOMICIDAS (P1C)</v>
          </cell>
          <cell r="U173" t="str">
            <v>N</v>
          </cell>
          <cell r="V173" t="str">
            <v>N</v>
          </cell>
          <cell r="W173">
            <v>0</v>
          </cell>
          <cell r="Y173" t="str">
            <v>N</v>
          </cell>
          <cell r="AA173" t="str">
            <v>N</v>
          </cell>
        </row>
        <row r="174">
          <cell r="A174">
            <v>7896641800207</v>
          </cell>
          <cell r="B174">
            <v>1063901040057</v>
          </cell>
          <cell r="C174">
            <v>501102404135419</v>
          </cell>
          <cell r="D174" t="str">
            <v>PANFUGAN</v>
          </cell>
          <cell r="E174" t="str">
            <v>SUS SABOR TUTTI FRUTTI FR C/ 40 ML</v>
          </cell>
          <cell r="F174" t="str">
            <v>Inativa</v>
          </cell>
          <cell r="G174">
            <v>1</v>
          </cell>
          <cell r="H174" t="str">
            <v>Venda Livre</v>
          </cell>
          <cell r="I174" t="str">
            <v>Não</v>
          </cell>
          <cell r="J174" t="str">
            <v>Não</v>
          </cell>
          <cell r="K174" t="str">
            <v>Não</v>
          </cell>
          <cell r="L174" t="str">
            <v>I</v>
          </cell>
          <cell r="M174" t="str">
            <v>Alopático</v>
          </cell>
          <cell r="N174" t="str">
            <v>Similar</v>
          </cell>
          <cell r="O174" t="str">
            <v>Monitorado</v>
          </cell>
          <cell r="Q174" t="str">
            <v>Líquidos</v>
          </cell>
          <cell r="R174" t="str">
            <v>31431-39-7</v>
          </cell>
          <cell r="S174">
            <v>5515</v>
          </cell>
          <cell r="T174" t="str">
            <v>520 - ANTI-HELMÍNTICOS EXCETO ESQUISTOSSOMICIDAS (P1C)</v>
          </cell>
          <cell r="U174" t="str">
            <v>N</v>
          </cell>
          <cell r="V174" t="str">
            <v>N</v>
          </cell>
          <cell r="W174">
            <v>0</v>
          </cell>
          <cell r="Y174" t="str">
            <v>N</v>
          </cell>
          <cell r="AA174" t="str">
            <v>N</v>
          </cell>
        </row>
        <row r="175">
          <cell r="A175">
            <v>7896641802430</v>
          </cell>
          <cell r="B175">
            <v>1063901820125</v>
          </cell>
          <cell r="C175">
            <v>501102501114412</v>
          </cell>
          <cell r="D175" t="str">
            <v>PANTOZOL</v>
          </cell>
          <cell r="E175" t="str">
            <v>20 MG COM REV LIB RETARD CT BL AL/AL X 14</v>
          </cell>
          <cell r="F175" t="str">
            <v>Conformidade</v>
          </cell>
          <cell r="G175">
            <v>1</v>
          </cell>
          <cell r="H175" t="str">
            <v>Tarja Vermelha</v>
          </cell>
          <cell r="I175" t="str">
            <v>Não</v>
          </cell>
          <cell r="J175" t="str">
            <v>Não</v>
          </cell>
          <cell r="K175" t="str">
            <v>Não</v>
          </cell>
          <cell r="L175" t="str">
            <v>I</v>
          </cell>
          <cell r="M175" t="str">
            <v>Alopático</v>
          </cell>
          <cell r="N175" t="str">
            <v>Similar</v>
          </cell>
          <cell r="O175" t="str">
            <v>Monitorado</v>
          </cell>
          <cell r="Q175" t="str">
            <v>Sólido</v>
          </cell>
          <cell r="R175" t="str">
            <v>102625-70-7</v>
          </cell>
          <cell r="S175">
            <v>6818</v>
          </cell>
          <cell r="T175" t="str">
            <v>15 - INIBIDORES DA BOMBA ÁCIDA</v>
          </cell>
          <cell r="U175" t="str">
            <v>N</v>
          </cell>
          <cell r="V175" t="str">
            <v>N</v>
          </cell>
          <cell r="W175">
            <v>0</v>
          </cell>
          <cell r="Y175" t="str">
            <v>N</v>
          </cell>
          <cell r="AA175" t="str">
            <v>N</v>
          </cell>
        </row>
        <row r="176">
          <cell r="A176">
            <v>7896641805646</v>
          </cell>
          <cell r="B176">
            <v>1063901820400</v>
          </cell>
          <cell r="C176">
            <v>501102513112411</v>
          </cell>
          <cell r="D176" t="str">
            <v>PANTOZOL</v>
          </cell>
          <cell r="E176" t="str">
            <v>20 MG COM REV LIB RETARD CT BL AL/AL X 2</v>
          </cell>
          <cell r="F176" t="str">
            <v>Conformidade</v>
          </cell>
          <cell r="G176">
            <v>1</v>
          </cell>
          <cell r="H176" t="str">
            <v>Tarja Vermelha</v>
          </cell>
          <cell r="I176" t="str">
            <v>Não</v>
          </cell>
          <cell r="J176" t="str">
            <v>Não</v>
          </cell>
          <cell r="K176" t="str">
            <v>Não</v>
          </cell>
          <cell r="L176" t="str">
            <v>I</v>
          </cell>
          <cell r="M176" t="str">
            <v>Alopático</v>
          </cell>
          <cell r="N176" t="str">
            <v>Similar</v>
          </cell>
          <cell r="O176" t="str">
            <v>Monitorado</v>
          </cell>
          <cell r="Q176" t="str">
            <v>Sólido</v>
          </cell>
          <cell r="R176" t="str">
            <v>164579-32-2</v>
          </cell>
          <cell r="S176">
            <v>9514</v>
          </cell>
          <cell r="T176" t="str">
            <v>15 - INIBIDORES DA BOMBA ÁCIDA</v>
          </cell>
          <cell r="U176" t="str">
            <v>N</v>
          </cell>
          <cell r="V176" t="str">
            <v>N</v>
          </cell>
          <cell r="W176">
            <v>0</v>
          </cell>
          <cell r="Y176" t="str">
            <v>N</v>
          </cell>
          <cell r="AA176" t="str">
            <v>N</v>
          </cell>
        </row>
        <row r="177">
          <cell r="A177">
            <v>7896641802478</v>
          </cell>
          <cell r="B177">
            <v>1063901820133</v>
          </cell>
          <cell r="C177">
            <v>501102502110410</v>
          </cell>
          <cell r="D177" t="str">
            <v>PANTOZOL</v>
          </cell>
          <cell r="E177" t="str">
            <v>20 MG COM REV LIB RETARD CT BL AL/AL X 28</v>
          </cell>
          <cell r="F177" t="str">
            <v>Conformidade</v>
          </cell>
          <cell r="G177">
            <v>1</v>
          </cell>
          <cell r="H177" t="str">
            <v>Tarja Vermelha</v>
          </cell>
          <cell r="I177" t="str">
            <v>Não</v>
          </cell>
          <cell r="J177" t="str">
            <v>Não</v>
          </cell>
          <cell r="K177" t="str">
            <v>Não</v>
          </cell>
          <cell r="L177" t="str">
            <v>I</v>
          </cell>
          <cell r="M177" t="str">
            <v>Alopático</v>
          </cell>
          <cell r="N177" t="str">
            <v>Similar</v>
          </cell>
          <cell r="O177" t="str">
            <v>Monitorado</v>
          </cell>
          <cell r="Q177" t="str">
            <v>Sólido</v>
          </cell>
          <cell r="R177" t="str">
            <v>102625-70-7</v>
          </cell>
          <cell r="S177">
            <v>6818</v>
          </cell>
          <cell r="T177" t="str">
            <v>15 - INIBIDORES DA BOMBA ÁCIDA</v>
          </cell>
          <cell r="U177" t="str">
            <v>N</v>
          </cell>
          <cell r="V177" t="str">
            <v>N</v>
          </cell>
          <cell r="W177">
            <v>0</v>
          </cell>
          <cell r="Y177" t="str">
            <v>N</v>
          </cell>
          <cell r="AA177" t="str">
            <v>N</v>
          </cell>
        </row>
        <row r="178">
          <cell r="A178">
            <v>7896641804748</v>
          </cell>
          <cell r="B178">
            <v>1063901820265</v>
          </cell>
          <cell r="C178">
            <v>501102508119411</v>
          </cell>
          <cell r="D178" t="str">
            <v>PANTOZOL</v>
          </cell>
          <cell r="E178" t="str">
            <v>20 MG COM REV LIB RETARD CT BL AL/AL X 42</v>
          </cell>
          <cell r="F178" t="str">
            <v>Conformidade</v>
          </cell>
          <cell r="G178">
            <v>1</v>
          </cell>
          <cell r="H178" t="str">
            <v>Tarja Vermelha</v>
          </cell>
          <cell r="I178" t="str">
            <v>Não</v>
          </cell>
          <cell r="J178" t="str">
            <v>Não</v>
          </cell>
          <cell r="K178" t="str">
            <v>Não</v>
          </cell>
          <cell r="L178" t="str">
            <v>I</v>
          </cell>
          <cell r="M178" t="str">
            <v>Alopático</v>
          </cell>
          <cell r="N178" t="str">
            <v>Similar</v>
          </cell>
          <cell r="O178" t="str">
            <v>Monitorado</v>
          </cell>
          <cell r="Q178" t="str">
            <v>Sólido</v>
          </cell>
          <cell r="R178" t="str">
            <v>102625-70-7</v>
          </cell>
          <cell r="S178">
            <v>6818</v>
          </cell>
          <cell r="T178" t="str">
            <v>15 - INIBIDORES DA BOMBA ÁCIDA</v>
          </cell>
          <cell r="U178" t="str">
            <v>N</v>
          </cell>
          <cell r="V178" t="str">
            <v>N</v>
          </cell>
          <cell r="W178">
            <v>0</v>
          </cell>
          <cell r="Y178" t="str">
            <v>N</v>
          </cell>
          <cell r="AA178" t="str">
            <v>N</v>
          </cell>
        </row>
        <row r="179">
          <cell r="A179">
            <v>7896641807084</v>
          </cell>
          <cell r="B179">
            <v>1063901820281</v>
          </cell>
          <cell r="C179">
            <v>501102510113415</v>
          </cell>
          <cell r="D179" t="str">
            <v>PANTOZOL</v>
          </cell>
          <cell r="E179" t="str">
            <v>20 MG COM REV LIB RETARD CT BL AL/AL X 56</v>
          </cell>
          <cell r="F179" t="str">
            <v>Conformidade</v>
          </cell>
          <cell r="G179">
            <v>1</v>
          </cell>
          <cell r="H179" t="str">
            <v>Tarja Vermelha</v>
          </cell>
          <cell r="I179" t="str">
            <v>Não</v>
          </cell>
          <cell r="J179" t="str">
            <v>Não</v>
          </cell>
          <cell r="K179" t="str">
            <v>Não</v>
          </cell>
          <cell r="L179" t="str">
            <v>I</v>
          </cell>
          <cell r="M179" t="str">
            <v>Alopático</v>
          </cell>
          <cell r="N179" t="str">
            <v>Similar</v>
          </cell>
          <cell r="O179" t="str">
            <v>Monitorado</v>
          </cell>
          <cell r="Q179" t="str">
            <v>Sólido</v>
          </cell>
          <cell r="R179" t="str">
            <v>102625-70-7</v>
          </cell>
          <cell r="S179">
            <v>6818</v>
          </cell>
          <cell r="T179" t="str">
            <v>15 - INIBIDORES DA BOMBA ÁCIDA</v>
          </cell>
          <cell r="U179" t="str">
            <v>N</v>
          </cell>
          <cell r="V179" t="str">
            <v>N</v>
          </cell>
          <cell r="W179">
            <v>0</v>
          </cell>
          <cell r="Y179" t="str">
            <v>N</v>
          </cell>
          <cell r="AA179" t="str">
            <v>N</v>
          </cell>
        </row>
        <row r="180">
          <cell r="A180">
            <v>7896641802423</v>
          </cell>
          <cell r="B180">
            <v>1063901820117</v>
          </cell>
          <cell r="C180">
            <v>501102503117419</v>
          </cell>
          <cell r="D180" t="str">
            <v>PANTOZOL</v>
          </cell>
          <cell r="E180" t="str">
            <v>20 MG COM REV LIB RETARD CT BL AL/AL X 7</v>
          </cell>
          <cell r="F180" t="str">
            <v>Conformidade</v>
          </cell>
          <cell r="G180">
            <v>1</v>
          </cell>
          <cell r="H180" t="str">
            <v>Tarja Vermelha</v>
          </cell>
          <cell r="I180" t="str">
            <v>Não</v>
          </cell>
          <cell r="J180" t="str">
            <v>Não</v>
          </cell>
          <cell r="K180" t="str">
            <v>Não</v>
          </cell>
          <cell r="L180" t="str">
            <v>I</v>
          </cell>
          <cell r="M180" t="str">
            <v>Alopático</v>
          </cell>
          <cell r="N180" t="str">
            <v>Similar</v>
          </cell>
          <cell r="O180" t="str">
            <v>Monitorado</v>
          </cell>
          <cell r="Q180" t="str">
            <v>Sólido</v>
          </cell>
          <cell r="R180" t="str">
            <v>102625-70-7</v>
          </cell>
          <cell r="S180">
            <v>6818</v>
          </cell>
          <cell r="T180" t="str">
            <v>15 - INIBIDORES DA BOMBA ÁCIDA</v>
          </cell>
          <cell r="U180" t="str">
            <v>N</v>
          </cell>
          <cell r="V180" t="str">
            <v>N</v>
          </cell>
          <cell r="W180">
            <v>0</v>
          </cell>
          <cell r="Y180" t="str">
            <v>N</v>
          </cell>
          <cell r="AA180" t="str">
            <v>N</v>
          </cell>
        </row>
        <row r="181">
          <cell r="A181">
            <v>7896641802522</v>
          </cell>
          <cell r="B181">
            <v>1063901820052</v>
          </cell>
          <cell r="C181">
            <v>501102507155412</v>
          </cell>
          <cell r="D181" t="str">
            <v>PANTOZOL</v>
          </cell>
          <cell r="E181" t="str">
            <v>4 MG/ML PO LIOF INJ CX FA VD INC+AMP DIL X 10 ML</v>
          </cell>
          <cell r="F181" t="str">
            <v>Conformidade</v>
          </cell>
          <cell r="G181">
            <v>1</v>
          </cell>
          <cell r="H181" t="str">
            <v>Tarja Vermelha</v>
          </cell>
          <cell r="I181" t="str">
            <v>Não</v>
          </cell>
          <cell r="J181" t="str">
            <v>Não</v>
          </cell>
          <cell r="K181" t="str">
            <v>Não</v>
          </cell>
          <cell r="L181" t="str">
            <v>I</v>
          </cell>
          <cell r="M181" t="str">
            <v>Alopático</v>
          </cell>
          <cell r="N181" t="str">
            <v>Similar</v>
          </cell>
          <cell r="O181" t="str">
            <v>Monitorado</v>
          </cell>
          <cell r="Q181" t="str">
            <v>Injeções</v>
          </cell>
          <cell r="R181" t="str">
            <v>102625-70-7</v>
          </cell>
          <cell r="S181">
            <v>6818</v>
          </cell>
          <cell r="T181" t="str">
            <v>15 - INIBIDORES DA BOMBA ÁCIDA</v>
          </cell>
          <cell r="U181" t="str">
            <v>N</v>
          </cell>
          <cell r="V181" t="str">
            <v>N</v>
          </cell>
          <cell r="W181">
            <v>0</v>
          </cell>
          <cell r="Y181" t="str">
            <v>N</v>
          </cell>
          <cell r="AA181" t="str">
            <v>N</v>
          </cell>
        </row>
        <row r="182">
          <cell r="A182">
            <v>7896641802119</v>
          </cell>
          <cell r="B182">
            <v>1063901820168</v>
          </cell>
          <cell r="C182">
            <v>501102504113417</v>
          </cell>
          <cell r="D182" t="str">
            <v>PANTOZOL</v>
          </cell>
          <cell r="E182" t="str">
            <v>40 MG COM REV LIB RETARD CT BL AL/AL X 14</v>
          </cell>
          <cell r="F182" t="str">
            <v>Conformidade</v>
          </cell>
          <cell r="G182">
            <v>1</v>
          </cell>
          <cell r="H182" t="str">
            <v>Tarja Vermelha</v>
          </cell>
          <cell r="I182" t="str">
            <v>Não</v>
          </cell>
          <cell r="J182" t="str">
            <v>Não</v>
          </cell>
          <cell r="K182" t="str">
            <v>Não</v>
          </cell>
          <cell r="L182" t="str">
            <v>I</v>
          </cell>
          <cell r="M182" t="str">
            <v>Alopático</v>
          </cell>
          <cell r="N182" t="str">
            <v>Similar</v>
          </cell>
          <cell r="O182" t="str">
            <v>Monitorado</v>
          </cell>
          <cell r="Q182" t="str">
            <v>Sólido</v>
          </cell>
          <cell r="R182" t="str">
            <v>102625-70-7</v>
          </cell>
          <cell r="S182">
            <v>6818</v>
          </cell>
          <cell r="T182" t="str">
            <v>15 - INIBIDORES DA BOMBA ÁCIDA</v>
          </cell>
          <cell r="U182" t="str">
            <v>N</v>
          </cell>
          <cell r="V182" t="str">
            <v>N</v>
          </cell>
          <cell r="W182">
            <v>0</v>
          </cell>
          <cell r="Y182" t="str">
            <v>N</v>
          </cell>
          <cell r="AA182" t="str">
            <v>N</v>
          </cell>
        </row>
        <row r="183">
          <cell r="A183">
            <v>7896641805721</v>
          </cell>
          <cell r="B183">
            <v>1063901820435</v>
          </cell>
          <cell r="C183">
            <v>501102512116411</v>
          </cell>
          <cell r="D183" t="str">
            <v>PANTOZOL</v>
          </cell>
          <cell r="E183" t="str">
            <v>40 MG COM REV LIB RETARD CT BL AL/AL X 2</v>
          </cell>
          <cell r="F183" t="str">
            <v>Conformidade</v>
          </cell>
          <cell r="G183">
            <v>1</v>
          </cell>
          <cell r="H183" t="str">
            <v>Tarja Vermelha</v>
          </cell>
          <cell r="I183" t="str">
            <v>Não</v>
          </cell>
          <cell r="J183" t="str">
            <v>Não</v>
          </cell>
          <cell r="K183" t="str">
            <v>Não</v>
          </cell>
          <cell r="L183" t="str">
            <v>I</v>
          </cell>
          <cell r="M183" t="str">
            <v>Alopático</v>
          </cell>
          <cell r="N183" t="str">
            <v>Similar</v>
          </cell>
          <cell r="O183" t="str">
            <v>Monitorado</v>
          </cell>
          <cell r="Q183" t="str">
            <v>Sólido</v>
          </cell>
          <cell r="R183" t="str">
            <v>164579-32-2</v>
          </cell>
          <cell r="S183">
            <v>9514</v>
          </cell>
          <cell r="T183" t="str">
            <v>15 - INIBIDORES DA BOMBA ÁCIDA</v>
          </cell>
          <cell r="U183" t="str">
            <v>N</v>
          </cell>
          <cell r="V183" t="str">
            <v>N</v>
          </cell>
          <cell r="W183">
            <v>0</v>
          </cell>
          <cell r="Y183" t="str">
            <v>N</v>
          </cell>
          <cell r="AA183" t="str">
            <v>N</v>
          </cell>
        </row>
        <row r="184">
          <cell r="A184">
            <v>7896641802232</v>
          </cell>
          <cell r="B184">
            <v>1063901820176</v>
          </cell>
          <cell r="C184">
            <v>501102505111418</v>
          </cell>
          <cell r="D184" t="str">
            <v>PANTOZOL</v>
          </cell>
          <cell r="E184" t="str">
            <v>40 MG COM REV LIB RETARD CT BL AL/AL X 28</v>
          </cell>
          <cell r="F184" t="str">
            <v>Conformidade</v>
          </cell>
          <cell r="G184">
            <v>1</v>
          </cell>
          <cell r="H184" t="str">
            <v>Tarja Vermelha</v>
          </cell>
          <cell r="I184" t="str">
            <v>Não</v>
          </cell>
          <cell r="J184" t="str">
            <v>Não</v>
          </cell>
          <cell r="K184" t="str">
            <v>Não</v>
          </cell>
          <cell r="L184" t="str">
            <v>I</v>
          </cell>
          <cell r="M184" t="str">
            <v>Alopático</v>
          </cell>
          <cell r="N184" t="str">
            <v>Similar</v>
          </cell>
          <cell r="O184" t="str">
            <v>Monitorado</v>
          </cell>
          <cell r="Q184" t="str">
            <v>Sólido</v>
          </cell>
          <cell r="R184" t="str">
            <v>102625-70-7</v>
          </cell>
          <cell r="S184">
            <v>6818</v>
          </cell>
          <cell r="T184" t="str">
            <v>15 - INIBIDORES DA BOMBA ÁCIDA</v>
          </cell>
          <cell r="U184" t="str">
            <v>N</v>
          </cell>
          <cell r="V184" t="str">
            <v>N</v>
          </cell>
          <cell r="W184">
            <v>0</v>
          </cell>
          <cell r="Y184" t="str">
            <v>N</v>
          </cell>
          <cell r="AA184" t="str">
            <v>N</v>
          </cell>
        </row>
        <row r="185">
          <cell r="A185">
            <v>7896641804755</v>
          </cell>
          <cell r="B185">
            <v>1063901820370</v>
          </cell>
          <cell r="C185">
            <v>501102509115418</v>
          </cell>
          <cell r="D185" t="str">
            <v>PANTOZOL</v>
          </cell>
          <cell r="E185" t="str">
            <v>40 MG COM REV LIB RETARD CT BL AL/AL X 42</v>
          </cell>
          <cell r="F185" t="str">
            <v>Conformidade</v>
          </cell>
          <cell r="G185">
            <v>1</v>
          </cell>
          <cell r="H185" t="str">
            <v>Tarja Vermelha</v>
          </cell>
          <cell r="I185" t="str">
            <v>Não</v>
          </cell>
          <cell r="J185" t="str">
            <v>Não</v>
          </cell>
          <cell r="K185" t="str">
            <v>Não</v>
          </cell>
          <cell r="L185" t="str">
            <v>I</v>
          </cell>
          <cell r="M185" t="str">
            <v>Alopático</v>
          </cell>
          <cell r="N185" t="str">
            <v>Similar</v>
          </cell>
          <cell r="O185" t="str">
            <v>Monitorado</v>
          </cell>
          <cell r="Q185" t="str">
            <v>Sólido</v>
          </cell>
          <cell r="R185" t="str">
            <v>102625-70-7</v>
          </cell>
          <cell r="S185">
            <v>6818</v>
          </cell>
          <cell r="T185" t="str">
            <v>15 - INIBIDORES DA BOMBA ÁCIDA</v>
          </cell>
          <cell r="U185" t="str">
            <v>N</v>
          </cell>
          <cell r="V185" t="str">
            <v>N</v>
          </cell>
          <cell r="W185">
            <v>0</v>
          </cell>
          <cell r="Y185" t="str">
            <v>N</v>
          </cell>
          <cell r="AA185" t="str">
            <v>N</v>
          </cell>
        </row>
        <row r="186">
          <cell r="A186">
            <v>7896641807091</v>
          </cell>
          <cell r="B186">
            <v>1063901820397</v>
          </cell>
          <cell r="C186">
            <v>501102511111416</v>
          </cell>
          <cell r="D186" t="str">
            <v>PANTOZOL</v>
          </cell>
          <cell r="E186" t="str">
            <v>40 MG COM REV LIB RETARD CT BL AL/AL X 56</v>
          </cell>
          <cell r="F186" t="str">
            <v>Conformidade</v>
          </cell>
          <cell r="G186">
            <v>1</v>
          </cell>
          <cell r="H186" t="str">
            <v>Tarja Vermelha</v>
          </cell>
          <cell r="I186" t="str">
            <v>Não</v>
          </cell>
          <cell r="J186" t="str">
            <v>Não</v>
          </cell>
          <cell r="K186" t="str">
            <v>Não</v>
          </cell>
          <cell r="L186" t="str">
            <v>I</v>
          </cell>
          <cell r="M186" t="str">
            <v>Alopático</v>
          </cell>
          <cell r="N186" t="str">
            <v>Similar</v>
          </cell>
          <cell r="O186" t="str">
            <v>Monitorado</v>
          </cell>
          <cell r="Q186" t="str">
            <v>Sólido</v>
          </cell>
          <cell r="R186" t="str">
            <v>102625-70-7</v>
          </cell>
          <cell r="S186">
            <v>6818</v>
          </cell>
          <cell r="T186" t="str">
            <v>15 - INIBIDORES DA BOMBA ÁCIDA</v>
          </cell>
          <cell r="U186" t="str">
            <v>N</v>
          </cell>
          <cell r="V186" t="str">
            <v>N</v>
          </cell>
          <cell r="W186">
            <v>0</v>
          </cell>
          <cell r="Y186" t="str">
            <v>N</v>
          </cell>
          <cell r="AA186" t="str">
            <v>N</v>
          </cell>
        </row>
        <row r="187">
          <cell r="A187">
            <v>7896641802126</v>
          </cell>
          <cell r="B187">
            <v>1063901820151</v>
          </cell>
          <cell r="C187">
            <v>501102506116413</v>
          </cell>
          <cell r="D187" t="str">
            <v>PANTOZOL</v>
          </cell>
          <cell r="E187" t="str">
            <v>40 MG COM REV LIB RETARD CT BL AL/AL X 7</v>
          </cell>
          <cell r="F187" t="str">
            <v>Conformidade</v>
          </cell>
          <cell r="G187">
            <v>1</v>
          </cell>
          <cell r="H187" t="str">
            <v>Tarja Vermelha</v>
          </cell>
          <cell r="I187" t="str">
            <v>Não</v>
          </cell>
          <cell r="J187" t="str">
            <v>Não</v>
          </cell>
          <cell r="K187" t="str">
            <v>Não</v>
          </cell>
          <cell r="L187" t="str">
            <v>I</v>
          </cell>
          <cell r="M187" t="str">
            <v>Alopático</v>
          </cell>
          <cell r="N187" t="str">
            <v>Similar</v>
          </cell>
          <cell r="O187" t="str">
            <v>Monitorado</v>
          </cell>
          <cell r="Q187" t="str">
            <v>Sólido</v>
          </cell>
          <cell r="R187" t="str">
            <v>102625-70-7</v>
          </cell>
          <cell r="S187">
            <v>6818</v>
          </cell>
          <cell r="T187" t="str">
            <v>15 - INIBIDORES DA BOMBA ÁCIDA</v>
          </cell>
          <cell r="U187" t="str">
            <v>N</v>
          </cell>
          <cell r="V187" t="str">
            <v>N</v>
          </cell>
          <cell r="W187">
            <v>0</v>
          </cell>
          <cell r="Y187" t="str">
            <v>N</v>
          </cell>
          <cell r="AA187" t="str">
            <v>N</v>
          </cell>
        </row>
        <row r="188">
          <cell r="A188">
            <v>7896641806254</v>
          </cell>
          <cell r="B188">
            <v>1063901820443</v>
          </cell>
          <cell r="C188">
            <v>501102514135316</v>
          </cell>
          <cell r="D188" t="str">
            <v>PANTOZOL</v>
          </cell>
          <cell r="E188" t="str">
            <v>40 MG GRAN REV CT 2 ENV</v>
          </cell>
          <cell r="F188" t="str">
            <v>Conformidade</v>
          </cell>
          <cell r="G188">
            <v>1</v>
          </cell>
          <cell r="H188" t="str">
            <v>Tarja Vermelha</v>
          </cell>
          <cell r="I188" t="str">
            <v>Não</v>
          </cell>
          <cell r="J188" t="str">
            <v>Não</v>
          </cell>
          <cell r="K188" t="str">
            <v>Não</v>
          </cell>
          <cell r="L188" t="str">
            <v>I</v>
          </cell>
          <cell r="M188" t="str">
            <v>Alopático</v>
          </cell>
          <cell r="N188" t="str">
            <v>Referência</v>
          </cell>
          <cell r="O188" t="str">
            <v>Monitorado</v>
          </cell>
          <cell r="Q188" t="str">
            <v>Líquidos</v>
          </cell>
          <cell r="R188" t="str">
            <v>164579-32-2</v>
          </cell>
          <cell r="S188">
            <v>9514</v>
          </cell>
          <cell r="T188" t="str">
            <v>15 - INIBIDORES DA BOMBA ÁCIDA</v>
          </cell>
          <cell r="U188" t="str">
            <v>N</v>
          </cell>
          <cell r="V188" t="str">
            <v>N</v>
          </cell>
          <cell r="W188">
            <v>0</v>
          </cell>
          <cell r="Y188" t="str">
            <v>N</v>
          </cell>
          <cell r="AA188" t="str">
            <v>N</v>
          </cell>
        </row>
        <row r="189">
          <cell r="A189">
            <v>7896641806261</v>
          </cell>
          <cell r="B189">
            <v>1063901820451</v>
          </cell>
          <cell r="C189">
            <v>501102515131314</v>
          </cell>
          <cell r="D189" t="str">
            <v>PANTOZOL</v>
          </cell>
          <cell r="E189" t="str">
            <v>40 MG GRAN REV CT 28 ENV</v>
          </cell>
          <cell r="F189" t="str">
            <v>Conformidade</v>
          </cell>
          <cell r="G189">
            <v>1</v>
          </cell>
          <cell r="H189" t="str">
            <v>Tarja Vermelha</v>
          </cell>
          <cell r="I189" t="str">
            <v>Não</v>
          </cell>
          <cell r="J189" t="str">
            <v>Não</v>
          </cell>
          <cell r="K189" t="str">
            <v>Não</v>
          </cell>
          <cell r="L189" t="str">
            <v>I</v>
          </cell>
          <cell r="M189" t="str">
            <v>Alopático</v>
          </cell>
          <cell r="N189" t="str">
            <v>Referência</v>
          </cell>
          <cell r="O189" t="str">
            <v>Monitorado</v>
          </cell>
          <cell r="Q189" t="str">
            <v>Líquidos</v>
          </cell>
          <cell r="R189" t="str">
            <v>164579-32-2</v>
          </cell>
          <cell r="S189">
            <v>9514</v>
          </cell>
          <cell r="T189" t="str">
            <v>15 - INIBIDORES DA BOMBA ÁCIDA</v>
          </cell>
          <cell r="U189" t="str">
            <v>N</v>
          </cell>
          <cell r="V189" t="str">
            <v>N</v>
          </cell>
          <cell r="W189">
            <v>0</v>
          </cell>
          <cell r="Y189" t="str">
            <v>N</v>
          </cell>
          <cell r="AA189" t="str">
            <v>N</v>
          </cell>
        </row>
        <row r="190">
          <cell r="A190">
            <v>7896641801860</v>
          </cell>
          <cell r="B190">
            <v>1063902030012</v>
          </cell>
          <cell r="C190">
            <v>501102701113411</v>
          </cell>
          <cell r="D190" t="str">
            <v>PONDICILINA</v>
          </cell>
          <cell r="E190" t="str">
            <v>CEREJA CARTUCHO C/ 12 PAST</v>
          </cell>
          <cell r="F190" t="str">
            <v>Inativa</v>
          </cell>
          <cell r="G190">
            <v>2</v>
          </cell>
          <cell r="H190" t="str">
            <v>Venda Livre</v>
          </cell>
          <cell r="I190" t="str">
            <v>Não</v>
          </cell>
          <cell r="J190" t="str">
            <v>Não</v>
          </cell>
          <cell r="K190" t="str">
            <v>Não</v>
          </cell>
          <cell r="L190" t="str">
            <v>N</v>
          </cell>
          <cell r="M190" t="str">
            <v>Alopático</v>
          </cell>
          <cell r="N190" t="str">
            <v>Similar</v>
          </cell>
          <cell r="O190" t="str">
            <v>Monitorado</v>
          </cell>
          <cell r="Q190" t="str">
            <v>Sólido</v>
          </cell>
          <cell r="R190" t="str">
            <v>123-03-5,122-18-9</v>
          </cell>
          <cell r="S190">
            <v>2376.0237400000001</v>
          </cell>
          <cell r="T190" t="str">
            <v>534 - PREPARAÇÕES PARA GARGANTA</v>
          </cell>
          <cell r="U190" t="str">
            <v>N</v>
          </cell>
          <cell r="V190" t="str">
            <v>N</v>
          </cell>
          <cell r="W190">
            <v>0</v>
          </cell>
          <cell r="Y190" t="str">
            <v>N</v>
          </cell>
          <cell r="AA190" t="str">
            <v>N</v>
          </cell>
        </row>
        <row r="191">
          <cell r="A191">
            <v>7896641802331</v>
          </cell>
          <cell r="B191">
            <v>1063902030098</v>
          </cell>
          <cell r="C191">
            <v>501102702111410</v>
          </cell>
          <cell r="D191" t="str">
            <v>PONDICILINA</v>
          </cell>
          <cell r="E191" t="str">
            <v>MEL-LIMÃO CARTUCHO C/ 12 PAST</v>
          </cell>
          <cell r="F191" t="str">
            <v>Inativa</v>
          </cell>
          <cell r="G191">
            <v>2</v>
          </cell>
          <cell r="H191" t="str">
            <v>Venda Livre</v>
          </cell>
          <cell r="I191" t="str">
            <v>Não</v>
          </cell>
          <cell r="J191" t="str">
            <v>Não</v>
          </cell>
          <cell r="K191" t="str">
            <v>Não</v>
          </cell>
          <cell r="L191" t="str">
            <v>N</v>
          </cell>
          <cell r="M191" t="str">
            <v>Alopático</v>
          </cell>
          <cell r="N191" t="str">
            <v>Similar</v>
          </cell>
          <cell r="O191" t="str">
            <v>Monitorado</v>
          </cell>
          <cell r="Q191" t="str">
            <v>Sólido</v>
          </cell>
          <cell r="R191" t="str">
            <v>123-03-5,122-18-9</v>
          </cell>
          <cell r="S191">
            <v>2376.0237400000001</v>
          </cell>
          <cell r="T191" t="str">
            <v>534 - PREPARAÇÕES PARA GARGANTA</v>
          </cell>
          <cell r="U191" t="str">
            <v>N</v>
          </cell>
          <cell r="V191" t="str">
            <v>N</v>
          </cell>
          <cell r="W191">
            <v>0</v>
          </cell>
          <cell r="Y191" t="str">
            <v>N</v>
          </cell>
          <cell r="AA191" t="str">
            <v>N</v>
          </cell>
        </row>
        <row r="192">
          <cell r="A192">
            <v>7896641801877</v>
          </cell>
          <cell r="B192">
            <v>1063902030055</v>
          </cell>
          <cell r="C192">
            <v>501102703116416</v>
          </cell>
          <cell r="D192" t="str">
            <v>PONDICILINA</v>
          </cell>
          <cell r="E192" t="str">
            <v>MENTA CARTUCHO C/ 12 PAST</v>
          </cell>
          <cell r="F192" t="str">
            <v>Inativa</v>
          </cell>
          <cell r="G192">
            <v>2</v>
          </cell>
          <cell r="H192" t="str">
            <v>Venda Livre</v>
          </cell>
          <cell r="I192" t="str">
            <v>Não</v>
          </cell>
          <cell r="J192" t="str">
            <v>Não</v>
          </cell>
          <cell r="K192" t="str">
            <v>Não</v>
          </cell>
          <cell r="L192" t="str">
            <v>N</v>
          </cell>
          <cell r="M192" t="str">
            <v>Alopático</v>
          </cell>
          <cell r="N192" t="str">
            <v>Similar</v>
          </cell>
          <cell r="O192" t="str">
            <v>Monitorado</v>
          </cell>
          <cell r="Q192" t="str">
            <v>Sólido</v>
          </cell>
          <cell r="R192" t="str">
            <v>123-03-5,122-18-9</v>
          </cell>
          <cell r="S192">
            <v>2376.0237400000001</v>
          </cell>
          <cell r="T192" t="str">
            <v>534 - PREPARAÇÕES PARA GARGANTA</v>
          </cell>
          <cell r="U192" t="str">
            <v>N</v>
          </cell>
          <cell r="V192" t="str">
            <v>N</v>
          </cell>
          <cell r="W192">
            <v>0</v>
          </cell>
          <cell r="Y192" t="str">
            <v>N</v>
          </cell>
          <cell r="AA192" t="str">
            <v>N</v>
          </cell>
        </row>
        <row r="193">
          <cell r="A193">
            <v>7896641802645</v>
          </cell>
          <cell r="B193">
            <v>1063901110020</v>
          </cell>
          <cell r="C193">
            <v>501102803145418</v>
          </cell>
          <cell r="D193" t="str">
            <v>PROCTYL</v>
          </cell>
          <cell r="E193" t="str">
            <v>100 MG + 27 MG SUP RET CT STR X 10</v>
          </cell>
          <cell r="F193" t="str">
            <v>Conformidade</v>
          </cell>
          <cell r="G193">
            <v>3</v>
          </cell>
          <cell r="H193" t="str">
            <v>Venda Livre</v>
          </cell>
          <cell r="I193" t="str">
            <v>Não</v>
          </cell>
          <cell r="J193" t="str">
            <v>Não</v>
          </cell>
          <cell r="K193" t="str">
            <v>Não</v>
          </cell>
          <cell r="L193" t="str">
            <v>N</v>
          </cell>
          <cell r="M193" t="str">
            <v>Alopático</v>
          </cell>
          <cell r="N193" t="str">
            <v>Similar</v>
          </cell>
          <cell r="O193" t="str">
            <v>Monitorado</v>
          </cell>
          <cell r="Q193" t="str">
            <v>Supositórios</v>
          </cell>
          <cell r="R193" t="str">
            <v>61-12-1,101418-00-2</v>
          </cell>
          <cell r="S193">
            <v>2092.07258</v>
          </cell>
          <cell r="T193" t="str">
            <v>187 - ANTI-HEMORROIDAIS SEM CORTICOSTERÓIDES</v>
          </cell>
          <cell r="U193" t="str">
            <v>N</v>
          </cell>
          <cell r="V193" t="str">
            <v>N</v>
          </cell>
          <cell r="W193">
            <v>0</v>
          </cell>
          <cell r="Y193" t="str">
            <v>N</v>
          </cell>
          <cell r="AA193" t="str">
            <v>N</v>
          </cell>
        </row>
        <row r="194">
          <cell r="A194">
            <v>7896641806339</v>
          </cell>
          <cell r="B194">
            <v>1063901110111</v>
          </cell>
          <cell r="C194">
            <v>501102804141416</v>
          </cell>
          <cell r="D194" t="str">
            <v>PROCTYL</v>
          </cell>
          <cell r="E194" t="str">
            <v>100 MG + 27 MG SUP RET CT STR X 15</v>
          </cell>
          <cell r="F194" t="str">
            <v>Conformidade</v>
          </cell>
          <cell r="G194">
            <v>3</v>
          </cell>
          <cell r="H194" t="str">
            <v>Venda Livre</v>
          </cell>
          <cell r="I194" t="str">
            <v>Não</v>
          </cell>
          <cell r="J194" t="str">
            <v>Não</v>
          </cell>
          <cell r="K194" t="str">
            <v>Não</v>
          </cell>
          <cell r="L194" t="str">
            <v>N</v>
          </cell>
          <cell r="M194" t="str">
            <v>Alopático</v>
          </cell>
          <cell r="N194" t="str">
            <v>Similar</v>
          </cell>
          <cell r="O194" t="str">
            <v>Monitorado</v>
          </cell>
          <cell r="Q194" t="str">
            <v>Supositórios</v>
          </cell>
          <cell r="R194" t="str">
            <v>61-12-1,101418-00-2</v>
          </cell>
          <cell r="S194">
            <v>2092.07258</v>
          </cell>
          <cell r="T194" t="str">
            <v>187 - ANTI-HEMORROIDAIS SEM CORTICOSTERÓIDES</v>
          </cell>
          <cell r="U194" t="str">
            <v>N</v>
          </cell>
          <cell r="V194" t="str">
            <v>N</v>
          </cell>
          <cell r="W194">
            <v>0</v>
          </cell>
          <cell r="Y194" t="str">
            <v>N</v>
          </cell>
          <cell r="AA194" t="str">
            <v>N</v>
          </cell>
        </row>
        <row r="195">
          <cell r="A195">
            <v>7896641808784</v>
          </cell>
          <cell r="B195">
            <v>1063901110047</v>
          </cell>
          <cell r="C195">
            <v>501102806144315</v>
          </cell>
          <cell r="D195" t="str">
            <v>PROCTYL</v>
          </cell>
          <cell r="E195" t="str">
            <v>100 MG + 27 MG SUP RET CT STR X 5</v>
          </cell>
          <cell r="F195" t="str">
            <v>Conformidade</v>
          </cell>
          <cell r="G195">
            <v>3</v>
          </cell>
          <cell r="H195" t="str">
            <v>Venda Livre</v>
          </cell>
          <cell r="I195" t="str">
            <v>Não</v>
          </cell>
          <cell r="J195" t="str">
            <v>Não</v>
          </cell>
          <cell r="K195" t="str">
            <v>Não</v>
          </cell>
          <cell r="L195" t="str">
            <v>N</v>
          </cell>
          <cell r="M195" t="str">
            <v>Alopático</v>
          </cell>
          <cell r="N195" t="str">
            <v>Referência</v>
          </cell>
          <cell r="O195" t="str">
            <v>Monitorado</v>
          </cell>
          <cell r="Q195" t="str">
            <v>Supositórios</v>
          </cell>
          <cell r="R195" t="str">
            <v>61-12-1,101418-00-2</v>
          </cell>
          <cell r="S195">
            <v>2092.07258</v>
          </cell>
          <cell r="T195" t="str">
            <v>187 - ANTI-HEMORROIDAIS SEM CORTICOSTERÓIDES</v>
          </cell>
          <cell r="U195" t="str">
            <v>N</v>
          </cell>
          <cell r="V195" t="str">
            <v>N</v>
          </cell>
          <cell r="W195">
            <v>0</v>
          </cell>
          <cell r="Y195" t="str">
            <v>N</v>
          </cell>
          <cell r="AA195" t="str">
            <v>N</v>
          </cell>
        </row>
        <row r="196">
          <cell r="A196">
            <v>7896641801792</v>
          </cell>
          <cell r="B196">
            <v>1063901110039</v>
          </cell>
          <cell r="C196">
            <v>501102802165415</v>
          </cell>
          <cell r="D196" t="str">
            <v>PROCTYL</v>
          </cell>
          <cell r="E196" t="str">
            <v>50 MG/G + 10 MG/G POM RET CT BG AL X 30 G + 10 APLIC</v>
          </cell>
          <cell r="F196" t="str">
            <v>Conformidade</v>
          </cell>
          <cell r="G196">
            <v>3</v>
          </cell>
          <cell r="H196" t="str">
            <v>Venda Livre</v>
          </cell>
          <cell r="I196" t="str">
            <v>Não</v>
          </cell>
          <cell r="J196" t="str">
            <v>Não</v>
          </cell>
          <cell r="K196" t="str">
            <v>Não</v>
          </cell>
          <cell r="L196" t="str">
            <v>N</v>
          </cell>
          <cell r="M196" t="str">
            <v>Alopático</v>
          </cell>
          <cell r="N196" t="str">
            <v>Similar</v>
          </cell>
          <cell r="O196" t="str">
            <v>Monitorado</v>
          </cell>
          <cell r="Q196" t="str">
            <v>Pomadas</v>
          </cell>
          <cell r="R196" t="str">
            <v>61-12-1,101418-00-2</v>
          </cell>
          <cell r="S196">
            <v>2092.07258</v>
          </cell>
          <cell r="T196" t="str">
            <v>187 - ANTI-HEMORROIDAIS SEM CORTICOSTERÓIDES</v>
          </cell>
          <cell r="U196" t="str">
            <v>N</v>
          </cell>
          <cell r="V196" t="str">
            <v>N</v>
          </cell>
          <cell r="W196">
            <v>0</v>
          </cell>
          <cell r="Y196" t="str">
            <v>N</v>
          </cell>
          <cell r="AA196" t="str">
            <v>N</v>
          </cell>
        </row>
        <row r="197">
          <cell r="A197">
            <v>7896641805004</v>
          </cell>
          <cell r="B197">
            <v>1063901110055</v>
          </cell>
          <cell r="C197">
            <v>501102805164411</v>
          </cell>
          <cell r="D197" t="str">
            <v>PROCTYL</v>
          </cell>
          <cell r="E197" t="str">
            <v>50 MG/G + 10 MG/G POM RET CT 05 BG AL X 3 G + 5 APLIC</v>
          </cell>
          <cell r="F197" t="str">
            <v>Conformidade</v>
          </cell>
          <cell r="G197">
            <v>3</v>
          </cell>
          <cell r="H197" t="str">
            <v>Venda Livre</v>
          </cell>
          <cell r="I197" t="str">
            <v>Não</v>
          </cell>
          <cell r="J197" t="str">
            <v>Não</v>
          </cell>
          <cell r="K197" t="str">
            <v>Não</v>
          </cell>
          <cell r="L197" t="str">
            <v>N</v>
          </cell>
          <cell r="M197" t="str">
            <v>Alopático</v>
          </cell>
          <cell r="N197" t="str">
            <v>Similar</v>
          </cell>
          <cell r="O197" t="str">
            <v>Monitorado</v>
          </cell>
          <cell r="Q197" t="str">
            <v>Pomadas</v>
          </cell>
          <cell r="R197" t="str">
            <v>61-12-1,101418-00-2</v>
          </cell>
          <cell r="S197">
            <v>2092.07258</v>
          </cell>
          <cell r="T197" t="str">
            <v>187 - ANTI-HEMORROIDAIS SEM CORTICOSTERÓIDES</v>
          </cell>
          <cell r="U197" t="str">
            <v>N</v>
          </cell>
          <cell r="V197" t="str">
            <v>N</v>
          </cell>
          <cell r="W197">
            <v>0</v>
          </cell>
          <cell r="Y197" t="str">
            <v>N</v>
          </cell>
          <cell r="AA197" t="str">
            <v>N</v>
          </cell>
        </row>
        <row r="198">
          <cell r="A198">
            <v>7896641803642</v>
          </cell>
          <cell r="B198">
            <v>1063901110071</v>
          </cell>
          <cell r="C198">
            <v>501102801169417</v>
          </cell>
          <cell r="D198" t="str">
            <v>PROCTYL</v>
          </cell>
          <cell r="E198" t="str">
            <v>50 MG/G + 10 MG/G POM RET CT 10 BG AL X 3 G + 10 APLIC</v>
          </cell>
          <cell r="F198" t="str">
            <v>Conformidade</v>
          </cell>
          <cell r="G198">
            <v>3</v>
          </cell>
          <cell r="H198" t="str">
            <v>Venda Livre</v>
          </cell>
          <cell r="I198" t="str">
            <v>Não</v>
          </cell>
          <cell r="J198" t="str">
            <v>Não</v>
          </cell>
          <cell r="K198" t="str">
            <v>Não</v>
          </cell>
          <cell r="L198" t="str">
            <v>N</v>
          </cell>
          <cell r="M198" t="str">
            <v>Alopático</v>
          </cell>
          <cell r="N198" t="str">
            <v>Similar</v>
          </cell>
          <cell r="O198" t="str">
            <v>Monitorado</v>
          </cell>
          <cell r="Q198" t="str">
            <v>Pomadas</v>
          </cell>
          <cell r="R198" t="str">
            <v>61-12-1,101418-00-2</v>
          </cell>
          <cell r="S198">
            <v>2092.07258</v>
          </cell>
          <cell r="T198" t="str">
            <v>187 - ANTI-HEMORROIDAIS SEM CORTICOSTERÓIDES</v>
          </cell>
          <cell r="U198" t="str">
            <v>N</v>
          </cell>
          <cell r="V198" t="str">
            <v>N</v>
          </cell>
          <cell r="W198">
            <v>0</v>
          </cell>
          <cell r="Y198" t="str">
            <v>N</v>
          </cell>
          <cell r="AA198" t="str">
            <v>N</v>
          </cell>
        </row>
        <row r="199">
          <cell r="A199">
            <v>7896641800375</v>
          </cell>
          <cell r="B199">
            <v>1063900520026</v>
          </cell>
          <cell r="C199">
            <v>501102901112417</v>
          </cell>
          <cell r="D199" t="str">
            <v>REPARIL</v>
          </cell>
          <cell r="E199" t="str">
            <v>DRG CX C/ 30</v>
          </cell>
          <cell r="F199" t="str">
            <v>Inativa</v>
          </cell>
          <cell r="G199">
            <v>2</v>
          </cell>
          <cell r="H199" t="str">
            <v>Tarja Vermelha</v>
          </cell>
          <cell r="I199" t="str">
            <v>Não</v>
          </cell>
          <cell r="J199" t="str">
            <v>Não</v>
          </cell>
          <cell r="K199" t="str">
            <v>Não</v>
          </cell>
          <cell r="L199" t="str">
            <v>N</v>
          </cell>
          <cell r="M199" t="str">
            <v>Alopático</v>
          </cell>
          <cell r="N199" t="str">
            <v>Similar</v>
          </cell>
          <cell r="O199" t="str">
            <v>Monitorado</v>
          </cell>
          <cell r="Q199" t="str">
            <v>Sólido</v>
          </cell>
          <cell r="R199" t="str">
            <v>99999-99-9</v>
          </cell>
          <cell r="T199" t="str">
            <v>189 - VASOPROTETORES SISTÊMICOS</v>
          </cell>
          <cell r="U199" t="str">
            <v>N</v>
          </cell>
          <cell r="V199" t="str">
            <v>N</v>
          </cell>
          <cell r="W199">
            <v>0</v>
          </cell>
          <cell r="Y199" t="str">
            <v>N</v>
          </cell>
          <cell r="AA199" t="str">
            <v>N</v>
          </cell>
        </row>
        <row r="200">
          <cell r="A200">
            <v>7896641802072</v>
          </cell>
          <cell r="B200">
            <v>1063900520039</v>
          </cell>
          <cell r="C200">
            <v>501102902161411</v>
          </cell>
          <cell r="D200" t="str">
            <v>REPARIL</v>
          </cell>
          <cell r="E200" t="str">
            <v>GEL BISN C/ 100 G</v>
          </cell>
          <cell r="F200" t="str">
            <v>Inativa</v>
          </cell>
          <cell r="G200">
            <v>3</v>
          </cell>
          <cell r="H200" t="str">
            <v>Venda Livre</v>
          </cell>
          <cell r="I200" t="str">
            <v>Não</v>
          </cell>
          <cell r="J200" t="str">
            <v>Não</v>
          </cell>
          <cell r="K200" t="str">
            <v>Não</v>
          </cell>
          <cell r="L200" t="str">
            <v>N</v>
          </cell>
          <cell r="M200" t="str">
            <v>Alopático</v>
          </cell>
          <cell r="N200" t="str">
            <v>Similar</v>
          </cell>
          <cell r="O200" t="str">
            <v>Monitorado</v>
          </cell>
          <cell r="Q200" t="str">
            <v>Pomadas</v>
          </cell>
          <cell r="R200" t="str">
            <v>99999-99-9</v>
          </cell>
          <cell r="T200" t="str">
            <v>188 - TERAPIA ANTIVARICOSA TÓPICA</v>
          </cell>
          <cell r="U200" t="str">
            <v>N</v>
          </cell>
          <cell r="V200" t="str">
            <v>N</v>
          </cell>
          <cell r="W200">
            <v>0</v>
          </cell>
          <cell r="Y200" t="str">
            <v>N</v>
          </cell>
          <cell r="AA200" t="str">
            <v>N</v>
          </cell>
        </row>
        <row r="201">
          <cell r="A201">
            <v>7896641802065</v>
          </cell>
          <cell r="B201">
            <v>1063900520047</v>
          </cell>
          <cell r="C201">
            <v>501102903166417</v>
          </cell>
          <cell r="D201" t="str">
            <v>REPARIL</v>
          </cell>
          <cell r="E201" t="str">
            <v>GEL BISN C/ 30 G</v>
          </cell>
          <cell r="F201" t="str">
            <v>Inativa</v>
          </cell>
          <cell r="G201">
            <v>3</v>
          </cell>
          <cell r="H201" t="str">
            <v>Venda Livre</v>
          </cell>
          <cell r="I201" t="str">
            <v>Não</v>
          </cell>
          <cell r="J201" t="str">
            <v>Não</v>
          </cell>
          <cell r="K201" t="str">
            <v>Não</v>
          </cell>
          <cell r="L201" t="str">
            <v>N</v>
          </cell>
          <cell r="M201" t="str">
            <v>Alopático</v>
          </cell>
          <cell r="N201" t="str">
            <v>Similar</v>
          </cell>
          <cell r="O201" t="str">
            <v>Monitorado</v>
          </cell>
          <cell r="Q201" t="str">
            <v>Pomadas</v>
          </cell>
          <cell r="R201" t="str">
            <v>99999-99-9</v>
          </cell>
          <cell r="T201" t="str">
            <v>188 - TERAPIA ANTIVARICOSA TÓPICA</v>
          </cell>
          <cell r="U201" t="str">
            <v>N</v>
          </cell>
          <cell r="V201" t="str">
            <v>N</v>
          </cell>
          <cell r="W201">
            <v>0</v>
          </cell>
          <cell r="Y201" t="str">
            <v>N</v>
          </cell>
          <cell r="AA201" t="str">
            <v>N</v>
          </cell>
        </row>
        <row r="202">
          <cell r="A202">
            <v>7896641800382</v>
          </cell>
          <cell r="B202">
            <v>1063900520017</v>
          </cell>
          <cell r="C202">
            <v>501102904154412</v>
          </cell>
          <cell r="D202" t="str">
            <v>REPARIL</v>
          </cell>
          <cell r="E202" t="str">
            <v>INJ CX C/ 3 AMP DE ESCINA + DILUENTE</v>
          </cell>
          <cell r="F202" t="str">
            <v>Inativa</v>
          </cell>
          <cell r="G202">
            <v>3</v>
          </cell>
          <cell r="H202" t="str">
            <v>Tarja Vermelha</v>
          </cell>
          <cell r="I202" t="str">
            <v>Não</v>
          </cell>
          <cell r="J202" t="str">
            <v>Não</v>
          </cell>
          <cell r="K202" t="str">
            <v>Não</v>
          </cell>
          <cell r="L202" t="str">
            <v>N</v>
          </cell>
          <cell r="M202" t="str">
            <v>Alopático</v>
          </cell>
          <cell r="N202" t="str">
            <v>Similar</v>
          </cell>
          <cell r="O202" t="str">
            <v>Monitorado</v>
          </cell>
          <cell r="Q202" t="str">
            <v>Injeções</v>
          </cell>
          <cell r="R202" t="str">
            <v>6805-41-0</v>
          </cell>
          <cell r="S202">
            <v>3510</v>
          </cell>
          <cell r="T202" t="str">
            <v>630 - TODOS OS OUTROS PRODUTOS TERAPÊUTICOS</v>
          </cell>
          <cell r="U202" t="str">
            <v>N</v>
          </cell>
          <cell r="V202" t="str">
            <v>N</v>
          </cell>
          <cell r="W202">
            <v>0</v>
          </cell>
          <cell r="Y202" t="str">
            <v>N</v>
          </cell>
          <cell r="AA202" t="str">
            <v>N</v>
          </cell>
        </row>
        <row r="203">
          <cell r="A203">
            <v>7896641801471</v>
          </cell>
          <cell r="B203">
            <v>1063900520111</v>
          </cell>
          <cell r="C203">
            <v>501102905177416</v>
          </cell>
          <cell r="D203" t="str">
            <v>REPARIL</v>
          </cell>
          <cell r="E203" t="str">
            <v>SPRAY FR C/ 50 ML</v>
          </cell>
          <cell r="F203" t="str">
            <v>Inativa</v>
          </cell>
          <cell r="G203">
            <v>3</v>
          </cell>
          <cell r="H203" t="str">
            <v>Venda Livre</v>
          </cell>
          <cell r="I203" t="str">
            <v>Não</v>
          </cell>
          <cell r="J203" t="str">
            <v>Não</v>
          </cell>
          <cell r="K203" t="str">
            <v>Não</v>
          </cell>
          <cell r="L203" t="str">
            <v>N</v>
          </cell>
          <cell r="M203" t="str">
            <v>Alopático</v>
          </cell>
          <cell r="N203" t="str">
            <v>Similar</v>
          </cell>
          <cell r="O203" t="str">
            <v>Monitorado</v>
          </cell>
          <cell r="Q203" t="str">
            <v>Outros</v>
          </cell>
          <cell r="R203" t="str">
            <v>99999-99-9</v>
          </cell>
          <cell r="T203" t="str">
            <v>188 - TERAPIA ANTIVARICOSA TÓPICA</v>
          </cell>
          <cell r="U203" t="str">
            <v>N</v>
          </cell>
          <cell r="V203" t="str">
            <v>N</v>
          </cell>
          <cell r="W203">
            <v>0</v>
          </cell>
          <cell r="Y203" t="str">
            <v>N</v>
          </cell>
          <cell r="AA203" t="str">
            <v>N</v>
          </cell>
        </row>
        <row r="204">
          <cell r="A204">
            <v>7896641804212</v>
          </cell>
          <cell r="B204">
            <v>1063900520195</v>
          </cell>
          <cell r="C204">
            <v>501102906173317</v>
          </cell>
          <cell r="D204" t="str">
            <v>REPARIL</v>
          </cell>
          <cell r="E204" t="str">
            <v>10 MG/G + 50 MG/G GEL CT BG AL X 100 G </v>
          </cell>
          <cell r="F204" t="str">
            <v>Conformidade</v>
          </cell>
          <cell r="G204">
            <v>3</v>
          </cell>
          <cell r="H204" t="str">
            <v>Venda Livre</v>
          </cell>
          <cell r="I204" t="str">
            <v>Não</v>
          </cell>
          <cell r="J204" t="str">
            <v>Não</v>
          </cell>
          <cell r="K204" t="str">
            <v>Não</v>
          </cell>
          <cell r="L204" t="str">
            <v>N</v>
          </cell>
          <cell r="M204" t="str">
            <v>Alopático</v>
          </cell>
          <cell r="N204" t="str">
            <v>Referência</v>
          </cell>
          <cell r="O204" t="str">
            <v>Monitorado</v>
          </cell>
          <cell r="Q204" t="str">
            <v>Líquidos</v>
          </cell>
          <cell r="R204" t="str">
            <v>6805-41-0,4419-92-5</v>
          </cell>
          <cell r="S204">
            <v>3510.0947700000002</v>
          </cell>
          <cell r="T204" t="str">
            <v>188 - TERAPIA ANTIVARICOSA TÓPICA</v>
          </cell>
          <cell r="U204" t="str">
            <v>N</v>
          </cell>
          <cell r="V204" t="str">
            <v>N</v>
          </cell>
          <cell r="W204">
            <v>0</v>
          </cell>
          <cell r="Y204" t="str">
            <v>N</v>
          </cell>
          <cell r="AA204" t="str">
            <v>N</v>
          </cell>
        </row>
        <row r="205">
          <cell r="A205">
            <v>7896641804205</v>
          </cell>
          <cell r="B205">
            <v>1063900520187</v>
          </cell>
          <cell r="C205">
            <v>501103601171319</v>
          </cell>
          <cell r="D205" t="str">
            <v>REPARIL</v>
          </cell>
          <cell r="E205" t="str">
            <v>10 MG/G + 50 MG/G GEL CT BG AL X 30 G</v>
          </cell>
          <cell r="F205" t="str">
            <v>Conformidade</v>
          </cell>
          <cell r="G205">
            <v>3</v>
          </cell>
          <cell r="H205" t="str">
            <v>Venda Livre</v>
          </cell>
          <cell r="I205" t="str">
            <v>Não</v>
          </cell>
          <cell r="J205" t="str">
            <v>Não</v>
          </cell>
          <cell r="K205" t="str">
            <v>Não</v>
          </cell>
          <cell r="L205" t="str">
            <v>N</v>
          </cell>
          <cell r="M205" t="str">
            <v>Alopático</v>
          </cell>
          <cell r="N205" t="str">
            <v>Referência</v>
          </cell>
          <cell r="O205" t="str">
            <v>Monitorado</v>
          </cell>
          <cell r="Q205" t="str">
            <v>Outros</v>
          </cell>
          <cell r="R205" t="str">
            <v>6805-41-0,4419-92-5</v>
          </cell>
          <cell r="S205">
            <v>3510.0947700000002</v>
          </cell>
          <cell r="T205" t="str">
            <v>188 - TERAPIA ANTIVARICOSA TÓPICA</v>
          </cell>
          <cell r="U205" t="str">
            <v>N</v>
          </cell>
          <cell r="V205" t="str">
            <v>N</v>
          </cell>
          <cell r="W205">
            <v>0</v>
          </cell>
          <cell r="Y205" t="str">
            <v>N</v>
          </cell>
          <cell r="AA205" t="str">
            <v>N</v>
          </cell>
        </row>
        <row r="206">
          <cell r="A206">
            <v>7896641800740</v>
          </cell>
          <cell r="B206">
            <v>1063901120484</v>
          </cell>
          <cell r="C206">
            <v>501103003134411</v>
          </cell>
          <cell r="D206" t="str">
            <v>RIOPAN PLUS</v>
          </cell>
          <cell r="E206" t="str">
            <v>80 MG/ML + 10 MG/ML SUS OR CT FR PLAS OPC X 240 ML (SABOR MENTA)</v>
          </cell>
          <cell r="F206" t="str">
            <v>Conformidade</v>
          </cell>
          <cell r="G206">
            <v>2</v>
          </cell>
          <cell r="H206" t="str">
            <v>Venda Livre</v>
          </cell>
          <cell r="I206" t="str">
            <v>Sim</v>
          </cell>
          <cell r="J206" t="str">
            <v>Não</v>
          </cell>
          <cell r="K206" t="str">
            <v>Não</v>
          </cell>
          <cell r="L206" t="str">
            <v>N</v>
          </cell>
          <cell r="M206" t="str">
            <v>Alopático</v>
          </cell>
          <cell r="N206" t="str">
            <v>Similar</v>
          </cell>
          <cell r="O206" t="str">
            <v>Monitorado</v>
          </cell>
          <cell r="Q206" t="str">
            <v>Líquidos</v>
          </cell>
          <cell r="R206" t="str">
            <v>74978-16-8,9006-65-9</v>
          </cell>
          <cell r="S206">
            <v>5483.0306399999999</v>
          </cell>
          <cell r="T206" t="str">
            <v>10 - ANTIÁCIDOS COM ANTIFLATULENTOS OU CARMINATIVOS</v>
          </cell>
          <cell r="U206" t="str">
            <v>N</v>
          </cell>
          <cell r="V206" t="str">
            <v>N</v>
          </cell>
          <cell r="W206">
            <v>0</v>
          </cell>
          <cell r="Y206" t="str">
            <v>N</v>
          </cell>
          <cell r="AA206" t="str">
            <v>N</v>
          </cell>
        </row>
        <row r="207">
          <cell r="A207">
            <v>7896641800412</v>
          </cell>
          <cell r="B207">
            <v>1063901120476</v>
          </cell>
          <cell r="C207">
            <v>501103004130418</v>
          </cell>
          <cell r="D207" t="str">
            <v>RIOPAN PLUS</v>
          </cell>
          <cell r="E207" t="str">
            <v>80 MG/ML SUS OR CT FR PLAS OPC X 240 ML (SABOR MENTA)</v>
          </cell>
          <cell r="F207" t="str">
            <v>Conformidade</v>
          </cell>
          <cell r="G207">
            <v>2</v>
          </cell>
          <cell r="H207" t="str">
            <v>Venda Livre</v>
          </cell>
          <cell r="I207" t="str">
            <v>Não</v>
          </cell>
          <cell r="J207" t="str">
            <v>Não</v>
          </cell>
          <cell r="K207" t="str">
            <v>Não</v>
          </cell>
          <cell r="L207" t="str">
            <v>N</v>
          </cell>
          <cell r="M207" t="str">
            <v>Alopático</v>
          </cell>
          <cell r="N207" t="str">
            <v>Similar</v>
          </cell>
          <cell r="O207" t="str">
            <v>Monitorado</v>
          </cell>
          <cell r="Q207" t="str">
            <v>Líquidos</v>
          </cell>
          <cell r="R207" t="str">
            <v>74978-16-8</v>
          </cell>
          <cell r="S207">
            <v>5483</v>
          </cell>
          <cell r="T207" t="str">
            <v>10 - ANTIÁCIDOS COM ANTIFLATULENTOS OU CARMINATIVOS</v>
          </cell>
          <cell r="U207" t="str">
            <v>N</v>
          </cell>
          <cell r="V207" t="str">
            <v>N</v>
          </cell>
          <cell r="W207">
            <v>0</v>
          </cell>
          <cell r="Y207" t="str">
            <v>N</v>
          </cell>
          <cell r="AA207" t="str">
            <v>N</v>
          </cell>
        </row>
        <row r="208">
          <cell r="A208">
            <v>7896641800733</v>
          </cell>
          <cell r="B208">
            <v>1063901120506</v>
          </cell>
          <cell r="C208">
            <v>501103002111416</v>
          </cell>
          <cell r="D208" t="str">
            <v>RIOPAN PLUS</v>
          </cell>
          <cell r="E208" t="str">
            <v>800 MG + 100 MG COM MAST CT BL AL PLAS INC X 20 (SABOR MENTA)</v>
          </cell>
          <cell r="F208" t="str">
            <v>Conformidade</v>
          </cell>
          <cell r="G208">
            <v>2</v>
          </cell>
          <cell r="H208" t="str">
            <v>Venda Livre</v>
          </cell>
          <cell r="I208" t="str">
            <v>Não</v>
          </cell>
          <cell r="J208" t="str">
            <v>Não</v>
          </cell>
          <cell r="K208" t="str">
            <v>Não</v>
          </cell>
          <cell r="L208" t="str">
            <v>N</v>
          </cell>
          <cell r="M208" t="str">
            <v>Alopático</v>
          </cell>
          <cell r="N208" t="str">
            <v>Similar</v>
          </cell>
          <cell r="O208" t="str">
            <v>Monitorado</v>
          </cell>
          <cell r="Q208" t="str">
            <v>Sólido</v>
          </cell>
          <cell r="R208" t="str">
            <v>74978-16-8,9006-65-9</v>
          </cell>
          <cell r="S208">
            <v>5483.0306399999999</v>
          </cell>
          <cell r="T208" t="str">
            <v>10 - ANTIÁCIDOS COM ANTIFLATULENTOS OU CARMINATIVOS</v>
          </cell>
          <cell r="U208" t="str">
            <v>N</v>
          </cell>
          <cell r="V208" t="str">
            <v>N</v>
          </cell>
          <cell r="W208">
            <v>0</v>
          </cell>
          <cell r="Y208" t="str">
            <v>N</v>
          </cell>
          <cell r="AA208" t="str">
            <v>N</v>
          </cell>
        </row>
        <row r="209">
          <cell r="A209">
            <v>7896641800405</v>
          </cell>
          <cell r="B209">
            <v>1063901120034</v>
          </cell>
          <cell r="C209">
            <v>501103001115418</v>
          </cell>
          <cell r="D209" t="str">
            <v>RIOPAN PLUS</v>
          </cell>
          <cell r="E209" t="str">
            <v>800 MG COMP CX C/ 20</v>
          </cell>
          <cell r="F209" t="str">
            <v>Inativa</v>
          </cell>
          <cell r="G209">
            <v>3</v>
          </cell>
          <cell r="H209" t="str">
            <v>Venda Livre</v>
          </cell>
          <cell r="I209" t="str">
            <v>Não</v>
          </cell>
          <cell r="J209" t="str">
            <v>Não</v>
          </cell>
          <cell r="K209" t="str">
            <v>Não</v>
          </cell>
          <cell r="L209" t="str">
            <v>N</v>
          </cell>
          <cell r="M209" t="str">
            <v>Alopático</v>
          </cell>
          <cell r="N209" t="str">
            <v>Similar</v>
          </cell>
          <cell r="O209" t="str">
            <v>Monitorado</v>
          </cell>
          <cell r="Q209" t="str">
            <v>Sólido</v>
          </cell>
          <cell r="R209" t="str">
            <v>74978-16-8</v>
          </cell>
          <cell r="S209">
            <v>5483</v>
          </cell>
          <cell r="T209" t="str">
            <v>630 - TODOS OS OUTROS PRODUTOS TERAPÊUTICOS</v>
          </cell>
          <cell r="U209" t="str">
            <v>N</v>
          </cell>
          <cell r="V209" t="str">
            <v>N</v>
          </cell>
          <cell r="W209">
            <v>0</v>
          </cell>
          <cell r="Y209" t="str">
            <v>N</v>
          </cell>
          <cell r="AA209" t="str">
            <v>N</v>
          </cell>
        </row>
        <row r="210">
          <cell r="A210">
            <v>7896641806384</v>
          </cell>
          <cell r="B210">
            <v>1063902540053</v>
          </cell>
          <cell r="C210">
            <v>501104802111419</v>
          </cell>
          <cell r="D210" t="str">
            <v>SIILIF</v>
          </cell>
          <cell r="E210" t="str">
            <v>100 MG COM REV CT BL AL PLAS INC X 10</v>
          </cell>
          <cell r="F210" t="str">
            <v>Conformidade</v>
          </cell>
          <cell r="G210">
            <v>2</v>
          </cell>
          <cell r="H210" t="str">
            <v>Tarja Vermelha</v>
          </cell>
          <cell r="I210" t="str">
            <v>Sim</v>
          </cell>
          <cell r="J210" t="str">
            <v>Não</v>
          </cell>
          <cell r="K210" t="str">
            <v>Não</v>
          </cell>
          <cell r="L210" t="str">
            <v>N</v>
          </cell>
          <cell r="M210" t="str">
            <v>Alopático</v>
          </cell>
          <cell r="N210" t="str">
            <v>Similar</v>
          </cell>
          <cell r="O210" t="str">
            <v>Monitorado</v>
          </cell>
          <cell r="Q210" t="str">
            <v>Sólido</v>
          </cell>
          <cell r="R210" t="str">
            <v>53251-94-8</v>
          </cell>
          <cell r="S210">
            <v>1430</v>
          </cell>
          <cell r="T210" t="str">
            <v>20 - ANTIESPASMÓDICOS E ANTICOLINÉRGICOS PUROS</v>
          </cell>
          <cell r="U210" t="str">
            <v>N</v>
          </cell>
          <cell r="V210" t="str">
            <v>N</v>
          </cell>
          <cell r="W210">
            <v>0</v>
          </cell>
          <cell r="Y210" t="str">
            <v>N</v>
          </cell>
          <cell r="AA210" t="str">
            <v>N</v>
          </cell>
        </row>
        <row r="211">
          <cell r="A211">
            <v>7896641806407</v>
          </cell>
          <cell r="B211">
            <v>1063902540071</v>
          </cell>
          <cell r="C211">
            <v>501104803118417</v>
          </cell>
          <cell r="D211" t="str">
            <v>SIILIF</v>
          </cell>
          <cell r="E211" t="str">
            <v>100 MG COM REV CT BL AL PLAS INC X 30</v>
          </cell>
          <cell r="F211" t="str">
            <v>Conformidade</v>
          </cell>
          <cell r="G211">
            <v>2</v>
          </cell>
          <cell r="H211" t="str">
            <v>Tarja Vermelha</v>
          </cell>
          <cell r="I211" t="str">
            <v>Sim</v>
          </cell>
          <cell r="J211" t="str">
            <v>Não</v>
          </cell>
          <cell r="K211" t="str">
            <v>Não</v>
          </cell>
          <cell r="L211" t="str">
            <v>N</v>
          </cell>
          <cell r="M211" t="str">
            <v>Alopático</v>
          </cell>
          <cell r="N211" t="str">
            <v>Similar</v>
          </cell>
          <cell r="O211" t="str">
            <v>Monitorado</v>
          </cell>
          <cell r="Q211" t="str">
            <v>Sólido</v>
          </cell>
          <cell r="R211" t="str">
            <v>53251-94-8</v>
          </cell>
          <cell r="S211">
            <v>1430</v>
          </cell>
          <cell r="T211" t="str">
            <v>20 - ANTIESPASMÓDICOS E ANTICOLINÉRGICOS PUROS</v>
          </cell>
          <cell r="U211" t="str">
            <v>N</v>
          </cell>
          <cell r="V211" t="str">
            <v>N</v>
          </cell>
          <cell r="W211">
            <v>0</v>
          </cell>
          <cell r="Y211" t="str">
            <v>N</v>
          </cell>
          <cell r="AA211" t="str">
            <v>N</v>
          </cell>
        </row>
        <row r="212">
          <cell r="A212">
            <v>7896641806414</v>
          </cell>
          <cell r="B212">
            <v>1063902540088</v>
          </cell>
          <cell r="C212">
            <v>501104804114415</v>
          </cell>
          <cell r="D212" t="str">
            <v>SIILIF</v>
          </cell>
          <cell r="E212" t="str">
            <v>100 MG COM REV CT BL AL PLAS INC X 60</v>
          </cell>
          <cell r="F212" t="str">
            <v>Conformidade</v>
          </cell>
          <cell r="G212">
            <v>2</v>
          </cell>
          <cell r="H212" t="str">
            <v>Tarja Vermelha</v>
          </cell>
          <cell r="I212" t="str">
            <v>Não</v>
          </cell>
          <cell r="J212" t="str">
            <v>Não</v>
          </cell>
          <cell r="K212" t="str">
            <v>Não</v>
          </cell>
          <cell r="L212" t="str">
            <v>N</v>
          </cell>
          <cell r="M212" t="str">
            <v>Alopático</v>
          </cell>
          <cell r="N212" t="str">
            <v>Similar</v>
          </cell>
          <cell r="O212" t="str">
            <v>Monitorado</v>
          </cell>
          <cell r="Q212" t="str">
            <v>Sólido</v>
          </cell>
          <cell r="R212" t="str">
            <v>53251-94-8</v>
          </cell>
          <cell r="S212">
            <v>1430</v>
          </cell>
          <cell r="T212" t="str">
            <v>20 - ANTIESPASMÓDICOS E ANTICOLINÉRGICOS PUROS</v>
          </cell>
          <cell r="U212" t="str">
            <v>N</v>
          </cell>
          <cell r="V212" t="str">
            <v>N</v>
          </cell>
          <cell r="W212">
            <v>0</v>
          </cell>
          <cell r="Y212" t="str">
            <v>N</v>
          </cell>
          <cell r="AA212" t="str">
            <v>N</v>
          </cell>
        </row>
        <row r="213">
          <cell r="A213">
            <v>7896641806360</v>
          </cell>
          <cell r="B213">
            <v>1063902540037</v>
          </cell>
          <cell r="C213">
            <v>501104801115410</v>
          </cell>
          <cell r="D213" t="str">
            <v>SIILIF</v>
          </cell>
          <cell r="E213" t="str">
            <v>50 MG COM REV CT BL AL PLAS INC X 30</v>
          </cell>
          <cell r="F213" t="str">
            <v>Conformidade</v>
          </cell>
          <cell r="G213">
            <v>2</v>
          </cell>
          <cell r="H213" t="str">
            <v>Tarja Vermelha</v>
          </cell>
          <cell r="I213" t="str">
            <v>Sim</v>
          </cell>
          <cell r="J213" t="str">
            <v>Não</v>
          </cell>
          <cell r="K213" t="str">
            <v>Não</v>
          </cell>
          <cell r="L213" t="str">
            <v>N</v>
          </cell>
          <cell r="M213" t="str">
            <v>Alopático</v>
          </cell>
          <cell r="N213" t="str">
            <v>Similar</v>
          </cell>
          <cell r="O213" t="str">
            <v>Monitorado</v>
          </cell>
          <cell r="Q213" t="str">
            <v>Sólido</v>
          </cell>
          <cell r="R213" t="str">
            <v>53251-94-8</v>
          </cell>
          <cell r="S213">
            <v>1430</v>
          </cell>
          <cell r="T213" t="str">
            <v>20 - ANTIESPASMÓDICOS E ANTICOLINÉRGICOS PUROS</v>
          </cell>
          <cell r="U213" t="str">
            <v>N</v>
          </cell>
          <cell r="V213" t="str">
            <v>N</v>
          </cell>
          <cell r="W213">
            <v>0</v>
          </cell>
          <cell r="Y213" t="str">
            <v>N</v>
          </cell>
          <cell r="AA213" t="str">
            <v>N</v>
          </cell>
        </row>
        <row r="214">
          <cell r="A214">
            <v>7896641806520</v>
          </cell>
          <cell r="B214">
            <v>1063902530015</v>
          </cell>
          <cell r="C214">
            <v>501104501170319</v>
          </cell>
          <cell r="D214" t="str">
            <v>TACHOSIL</v>
          </cell>
          <cell r="E214" t="str">
            <v>5,5MG/CM2 + 2,0UI/CM2 ESPONJA CT 1 BL PLAS PAPEL + SACHÊ AL (9,5CM X 4,8CM)</v>
          </cell>
          <cell r="F214" t="str">
            <v>Conformidade</v>
          </cell>
          <cell r="G214">
            <v>3</v>
          </cell>
          <cell r="H214" t="str">
            <v>Tarja Vermelha</v>
          </cell>
          <cell r="I214" t="str">
            <v>Sim</v>
          </cell>
          <cell r="J214" t="str">
            <v>Não</v>
          </cell>
          <cell r="K214" t="str">
            <v>Não</v>
          </cell>
          <cell r="L214" t="str">
            <v>II</v>
          </cell>
          <cell r="M214" t="str">
            <v>Alopático</v>
          </cell>
          <cell r="N214" t="str">
            <v>Referência</v>
          </cell>
          <cell r="O214" t="str">
            <v>Monitorado</v>
          </cell>
          <cell r="Q214" t="str">
            <v>Sólido</v>
          </cell>
          <cell r="R214" t="str">
            <v>9001-32-5,9002-04-4</v>
          </cell>
          <cell r="S214">
            <v>4045.0896899999998</v>
          </cell>
          <cell r="T214" t="str">
            <v>151 - Preparações para colagem tecidual</v>
          </cell>
          <cell r="U214" t="str">
            <v>N</v>
          </cell>
          <cell r="V214" t="str">
            <v>N</v>
          </cell>
          <cell r="W214">
            <v>0</v>
          </cell>
          <cell r="Y214" t="str">
            <v>N</v>
          </cell>
          <cell r="AA214" t="str">
            <v>N</v>
          </cell>
        </row>
        <row r="215">
          <cell r="A215">
            <v>7896641807046</v>
          </cell>
          <cell r="B215">
            <v>1063902560038</v>
          </cell>
          <cell r="C215">
            <v>501105003115411</v>
          </cell>
          <cell r="D215" t="str">
            <v>TECTA</v>
          </cell>
          <cell r="E215" t="str">
            <v>40 MG COM REV CT BL AL/AL X 14</v>
          </cell>
          <cell r="F215" t="str">
            <v>Conformidade</v>
          </cell>
          <cell r="G215">
            <v>1</v>
          </cell>
          <cell r="H215" t="str">
            <v>Tarja Vermelha</v>
          </cell>
          <cell r="I215" t="str">
            <v>Não</v>
          </cell>
          <cell r="J215" t="str">
            <v>Não</v>
          </cell>
          <cell r="K215" t="str">
            <v>Não</v>
          </cell>
          <cell r="L215" t="str">
            <v>N</v>
          </cell>
          <cell r="M215" t="str">
            <v>Alopático</v>
          </cell>
          <cell r="N215" t="str">
            <v>Similar</v>
          </cell>
          <cell r="O215" t="str">
            <v>Monitorado</v>
          </cell>
          <cell r="Q215" t="str">
            <v>Sólido</v>
          </cell>
          <cell r="R215" t="str">
            <v>102625-70-7</v>
          </cell>
          <cell r="S215">
            <v>6818</v>
          </cell>
          <cell r="T215" t="str">
            <v>15 - INIBIDORES DA BOMBA ÁCIDA</v>
          </cell>
          <cell r="U215" t="str">
            <v>N</v>
          </cell>
          <cell r="V215" t="str">
            <v>N</v>
          </cell>
          <cell r="W215">
            <v>0</v>
          </cell>
          <cell r="Y215" t="str">
            <v>N</v>
          </cell>
          <cell r="AA215" t="str">
            <v>N</v>
          </cell>
        </row>
        <row r="216">
          <cell r="A216">
            <v>7896641808425</v>
          </cell>
          <cell r="B216">
            <v>1063902560046</v>
          </cell>
          <cell r="C216">
            <v>501105008117412</v>
          </cell>
          <cell r="D216" t="str">
            <v>TECTA</v>
          </cell>
          <cell r="E216" t="str">
            <v>40 MG COM REV CT BL AL/AL X 15</v>
          </cell>
          <cell r="F216" t="str">
            <v>Conformidade</v>
          </cell>
          <cell r="G216">
            <v>1</v>
          </cell>
          <cell r="H216" t="str">
            <v>Tarja Vermelha</v>
          </cell>
          <cell r="I216" t="str">
            <v>Não</v>
          </cell>
          <cell r="J216" t="str">
            <v>Não</v>
          </cell>
          <cell r="K216" t="str">
            <v>Não</v>
          </cell>
          <cell r="L216" t="str">
            <v>N</v>
          </cell>
          <cell r="M216" t="str">
            <v>Alopático</v>
          </cell>
          <cell r="N216" t="str">
            <v>Similar</v>
          </cell>
          <cell r="O216" t="str">
            <v>Monitorado</v>
          </cell>
          <cell r="Q216" t="str">
            <v>Sólido</v>
          </cell>
          <cell r="R216" t="str">
            <v>102625-70-7</v>
          </cell>
          <cell r="S216">
            <v>6818</v>
          </cell>
          <cell r="T216" t="str">
            <v>15 - INIBIDORES DA BOMBA ÁCIDA</v>
          </cell>
          <cell r="U216" t="str">
            <v>N</v>
          </cell>
          <cell r="V216" t="str">
            <v>N</v>
          </cell>
          <cell r="W216">
            <v>0</v>
          </cell>
          <cell r="Y216" t="str">
            <v>N</v>
          </cell>
          <cell r="AA216" t="str">
            <v>N</v>
          </cell>
        </row>
        <row r="217">
          <cell r="A217">
            <v>7896641807022</v>
          </cell>
          <cell r="B217">
            <v>1063902560011</v>
          </cell>
          <cell r="C217">
            <v>501105001112415</v>
          </cell>
          <cell r="D217" t="str">
            <v>TECTA</v>
          </cell>
          <cell r="E217" t="str">
            <v>40 MG COM REV CT BL AL/AL X 2</v>
          </cell>
          <cell r="F217" t="str">
            <v>Conformidade</v>
          </cell>
          <cell r="G217">
            <v>1</v>
          </cell>
          <cell r="H217" t="str">
            <v>Tarja Vermelha</v>
          </cell>
          <cell r="I217" t="str">
            <v>Não</v>
          </cell>
          <cell r="J217" t="str">
            <v>Não</v>
          </cell>
          <cell r="K217" t="str">
            <v>Não</v>
          </cell>
          <cell r="L217" t="str">
            <v>N</v>
          </cell>
          <cell r="M217" t="str">
            <v>Alopático</v>
          </cell>
          <cell r="N217" t="str">
            <v>Similar</v>
          </cell>
          <cell r="O217" t="str">
            <v>Monitorado</v>
          </cell>
          <cell r="Q217" t="str">
            <v>Sólido</v>
          </cell>
          <cell r="R217" t="str">
            <v>102625-70-7</v>
          </cell>
          <cell r="S217">
            <v>6818</v>
          </cell>
          <cell r="T217" t="str">
            <v>15 - INIBIDORES DA BOMBA ÁCIDA</v>
          </cell>
          <cell r="U217" t="str">
            <v>N</v>
          </cell>
          <cell r="V217" t="str">
            <v>N</v>
          </cell>
          <cell r="W217">
            <v>0</v>
          </cell>
          <cell r="Y217" t="str">
            <v>N</v>
          </cell>
          <cell r="AA217" t="str">
            <v>N</v>
          </cell>
        </row>
        <row r="218">
          <cell r="A218">
            <v>7896641807053</v>
          </cell>
          <cell r="B218">
            <v>1063902560054</v>
          </cell>
          <cell r="C218">
            <v>501105005118418</v>
          </cell>
          <cell r="D218" t="str">
            <v>TECTA</v>
          </cell>
          <cell r="E218" t="str">
            <v>40 MG COM REV CT BL AL/AL X 28</v>
          </cell>
          <cell r="F218" t="str">
            <v>Conformidade</v>
          </cell>
          <cell r="G218">
            <v>1</v>
          </cell>
          <cell r="H218" t="str">
            <v>Tarja Vermelha</v>
          </cell>
          <cell r="I218" t="str">
            <v>Sim</v>
          </cell>
          <cell r="J218" t="str">
            <v>Não</v>
          </cell>
          <cell r="K218" t="str">
            <v>Não</v>
          </cell>
          <cell r="L218" t="str">
            <v>N</v>
          </cell>
          <cell r="M218" t="str">
            <v>Alopático</v>
          </cell>
          <cell r="N218" t="str">
            <v>Similar</v>
          </cell>
          <cell r="O218" t="str">
            <v>Monitorado</v>
          </cell>
          <cell r="Q218" t="str">
            <v>Sólido</v>
          </cell>
          <cell r="R218" t="str">
            <v>102625-70-7</v>
          </cell>
          <cell r="S218">
            <v>6818</v>
          </cell>
          <cell r="T218" t="str">
            <v>15 - INIBIDORES DA BOMBA ÁCIDA</v>
          </cell>
          <cell r="U218" t="str">
            <v>N</v>
          </cell>
          <cell r="V218" t="str">
            <v>N</v>
          </cell>
          <cell r="W218">
            <v>0</v>
          </cell>
          <cell r="Y218" t="str">
            <v>N</v>
          </cell>
          <cell r="AA218" t="str">
            <v>N</v>
          </cell>
        </row>
        <row r="219">
          <cell r="A219">
            <v>7896641808432</v>
          </cell>
          <cell r="B219">
            <v>1063902560062</v>
          </cell>
          <cell r="C219">
            <v>501105006114416</v>
          </cell>
          <cell r="D219" t="str">
            <v>TECTA</v>
          </cell>
          <cell r="E219" t="str">
            <v>40 MG COM REV CT BL AL/AL X 30</v>
          </cell>
          <cell r="F219" t="str">
            <v>Conformidade</v>
          </cell>
          <cell r="G219">
            <v>1</v>
          </cell>
          <cell r="H219" t="str">
            <v>Tarja Vermelha</v>
          </cell>
          <cell r="I219" t="str">
            <v>Sim</v>
          </cell>
          <cell r="J219" t="str">
            <v>Não</v>
          </cell>
          <cell r="K219" t="str">
            <v>Não</v>
          </cell>
          <cell r="L219" t="str">
            <v>N</v>
          </cell>
          <cell r="M219" t="str">
            <v>Alopático</v>
          </cell>
          <cell r="N219" t="str">
            <v>Similar</v>
          </cell>
          <cell r="O219" t="str">
            <v>Monitorado</v>
          </cell>
          <cell r="Q219" t="str">
            <v>Sólido</v>
          </cell>
          <cell r="R219" t="str">
            <v>102625-70-7</v>
          </cell>
          <cell r="S219">
            <v>6818</v>
          </cell>
          <cell r="T219" t="str">
            <v>15 - INIBIDORES DA BOMBA ÁCIDA</v>
          </cell>
          <cell r="U219" t="str">
            <v>N</v>
          </cell>
          <cell r="V219" t="str">
            <v>N</v>
          </cell>
          <cell r="W219">
            <v>0</v>
          </cell>
          <cell r="Y219" t="str">
            <v>N</v>
          </cell>
          <cell r="AA219" t="str">
            <v>N</v>
          </cell>
        </row>
        <row r="220">
          <cell r="A220">
            <v>7896641808449</v>
          </cell>
          <cell r="B220">
            <v>1063902560070</v>
          </cell>
          <cell r="C220">
            <v>501105004111411</v>
          </cell>
          <cell r="D220" t="str">
            <v>TECTA</v>
          </cell>
          <cell r="E220" t="str">
            <v>40 MG COM REV CT BL AL/AL X 45</v>
          </cell>
          <cell r="F220" t="str">
            <v>Conformidade</v>
          </cell>
          <cell r="G220">
            <v>1</v>
          </cell>
          <cell r="H220" t="str">
            <v>Tarja Vermelha</v>
          </cell>
          <cell r="I220" t="str">
            <v>Não</v>
          </cell>
          <cell r="J220" t="str">
            <v>Não</v>
          </cell>
          <cell r="K220" t="str">
            <v>Não</v>
          </cell>
          <cell r="L220" t="str">
            <v>N</v>
          </cell>
          <cell r="M220" t="str">
            <v>Alopático</v>
          </cell>
          <cell r="N220" t="str">
            <v>Similar</v>
          </cell>
          <cell r="O220" t="str">
            <v>Monitorado</v>
          </cell>
          <cell r="Q220" t="str">
            <v>Sólido</v>
          </cell>
          <cell r="R220" t="str">
            <v>102625-70-7</v>
          </cell>
          <cell r="S220">
            <v>6818</v>
          </cell>
          <cell r="T220" t="str">
            <v>15 - INIBIDORES DA BOMBA ÁCIDA</v>
          </cell>
          <cell r="U220" t="str">
            <v>N</v>
          </cell>
          <cell r="V220" t="str">
            <v>N</v>
          </cell>
          <cell r="W220">
            <v>0</v>
          </cell>
          <cell r="Y220" t="str">
            <v>N</v>
          </cell>
          <cell r="AA220" t="str">
            <v>N</v>
          </cell>
        </row>
        <row r="221">
          <cell r="A221">
            <v>7896641808456</v>
          </cell>
          <cell r="B221">
            <v>1063902560089</v>
          </cell>
          <cell r="C221">
            <v>501105007110414</v>
          </cell>
          <cell r="D221" t="str">
            <v>TECTA</v>
          </cell>
          <cell r="E221" t="str">
            <v>40 MG COM REV CT BL AL/AL X 60</v>
          </cell>
          <cell r="F221" t="str">
            <v>Conformidade</v>
          </cell>
          <cell r="G221">
            <v>1</v>
          </cell>
          <cell r="H221" t="str">
            <v>Tarja Vermelha</v>
          </cell>
          <cell r="I221" t="str">
            <v>Não</v>
          </cell>
          <cell r="J221" t="str">
            <v>Não</v>
          </cell>
          <cell r="K221" t="str">
            <v>Não</v>
          </cell>
          <cell r="L221" t="str">
            <v>N</v>
          </cell>
          <cell r="M221" t="str">
            <v>Alopático</v>
          </cell>
          <cell r="N221" t="str">
            <v>Similar</v>
          </cell>
          <cell r="O221" t="str">
            <v>Monitorado</v>
          </cell>
          <cell r="Q221" t="str">
            <v>Sólido</v>
          </cell>
          <cell r="R221" t="str">
            <v>102625-70-7</v>
          </cell>
          <cell r="S221">
            <v>6818</v>
          </cell>
          <cell r="T221" t="str">
            <v>15 - INIBIDORES DA BOMBA ÁCIDA</v>
          </cell>
          <cell r="U221" t="str">
            <v>N</v>
          </cell>
          <cell r="V221" t="str">
            <v>N</v>
          </cell>
          <cell r="W221">
            <v>0</v>
          </cell>
          <cell r="Y221" t="str">
            <v>N</v>
          </cell>
          <cell r="AA221" t="str">
            <v>N</v>
          </cell>
        </row>
        <row r="222">
          <cell r="A222">
            <v>7896641807039</v>
          </cell>
          <cell r="B222">
            <v>1063902560021</v>
          </cell>
          <cell r="C222">
            <v>501105002119413</v>
          </cell>
          <cell r="D222" t="str">
            <v>TECTA</v>
          </cell>
          <cell r="E222" t="str">
            <v>40 MG COM REV CT BL AL/AL X 7</v>
          </cell>
          <cell r="F222" t="str">
            <v>Conformidade</v>
          </cell>
          <cell r="G222">
            <v>1</v>
          </cell>
          <cell r="H222" t="str">
            <v>Tarja Vermelha</v>
          </cell>
          <cell r="I222" t="str">
            <v>Não</v>
          </cell>
          <cell r="J222" t="str">
            <v>Não</v>
          </cell>
          <cell r="K222" t="str">
            <v>Não</v>
          </cell>
          <cell r="L222" t="str">
            <v>N</v>
          </cell>
          <cell r="M222" t="str">
            <v>Alopático</v>
          </cell>
          <cell r="N222" t="str">
            <v>Similar</v>
          </cell>
          <cell r="O222" t="str">
            <v>Monitorado</v>
          </cell>
          <cell r="Q222" t="str">
            <v>Sólido</v>
          </cell>
          <cell r="R222" t="str">
            <v>102625-70-7</v>
          </cell>
          <cell r="S222">
            <v>6818</v>
          </cell>
          <cell r="T222" t="str">
            <v>15 - INIBIDORES DA BOMBA ÁCIDA</v>
          </cell>
          <cell r="U222" t="str">
            <v>N</v>
          </cell>
          <cell r="V222" t="str">
            <v>N</v>
          </cell>
          <cell r="W222">
            <v>0</v>
          </cell>
          <cell r="Y222" t="str">
            <v>N</v>
          </cell>
          <cell r="AA222" t="str">
            <v>N</v>
          </cell>
        </row>
        <row r="223">
          <cell r="A223">
            <v>7896641800238</v>
          </cell>
          <cell r="B223">
            <v>1063901180010</v>
          </cell>
          <cell r="C223">
            <v>501103203176418</v>
          </cell>
          <cell r="D223" t="str">
            <v>VENALOT</v>
          </cell>
          <cell r="E223" t="str">
            <v>H CREME FR C/ 40 ML</v>
          </cell>
          <cell r="F223" t="str">
            <v>Inativa</v>
          </cell>
          <cell r="G223">
            <v>3</v>
          </cell>
          <cell r="H223" t="str">
            <v>Tarja Vermelha</v>
          </cell>
          <cell r="I223" t="str">
            <v>Não</v>
          </cell>
          <cell r="J223" t="str">
            <v>Não</v>
          </cell>
          <cell r="K223" t="str">
            <v>Não</v>
          </cell>
          <cell r="L223" t="str">
            <v>II</v>
          </cell>
          <cell r="M223" t="str">
            <v>Alopático</v>
          </cell>
          <cell r="N223" t="str">
            <v>Similar</v>
          </cell>
          <cell r="O223" t="str">
            <v>Monitorado</v>
          </cell>
          <cell r="Q223" t="str">
            <v>Outros</v>
          </cell>
          <cell r="R223" t="str">
            <v>91-64-5,9041-08-1-h</v>
          </cell>
          <cell r="S223">
            <v>2649.0461</v>
          </cell>
          <cell r="T223" t="str">
            <v>188 - TERAPIA ANTIVARICOSA TÓPICA</v>
          </cell>
          <cell r="U223" t="str">
            <v>N</v>
          </cell>
          <cell r="V223" t="str">
            <v>N</v>
          </cell>
          <cell r="W223">
            <v>0</v>
          </cell>
          <cell r="Y223" t="str">
            <v>N</v>
          </cell>
          <cell r="AA223" t="str">
            <v>N</v>
          </cell>
        </row>
        <row r="224">
          <cell r="A224">
            <v>7896641805769</v>
          </cell>
          <cell r="B224">
            <v>1063901170041</v>
          </cell>
          <cell r="C224">
            <v>501103206116319</v>
          </cell>
          <cell r="D224" t="str">
            <v>VENALOT</v>
          </cell>
          <cell r="E224" t="str">
            <v>15 MG + 90 MG DRG CT BL AL PLAS INC X 10</v>
          </cell>
          <cell r="F224" t="str">
            <v>Conformidade</v>
          </cell>
          <cell r="G224">
            <v>2</v>
          </cell>
          <cell r="H224" t="str">
            <v>Tarja Vermelha</v>
          </cell>
          <cell r="I224" t="str">
            <v>Não</v>
          </cell>
          <cell r="J224" t="str">
            <v>Não</v>
          </cell>
          <cell r="K224" t="str">
            <v>Não</v>
          </cell>
          <cell r="L224" t="str">
            <v>N</v>
          </cell>
          <cell r="M224" t="str">
            <v>Alopático</v>
          </cell>
          <cell r="N224" t="str">
            <v>Referência</v>
          </cell>
          <cell r="O224" t="str">
            <v>Monitorado</v>
          </cell>
          <cell r="Q224" t="str">
            <v>Sólido</v>
          </cell>
          <cell r="R224" t="str">
            <v>91-64-5,7085-55-4</v>
          </cell>
          <cell r="S224">
            <v>2649.0898999999999</v>
          </cell>
          <cell r="T224" t="str">
            <v>189 - VASOPROTETORES SISTÊMICOS</v>
          </cell>
          <cell r="U224" t="str">
            <v>N</v>
          </cell>
          <cell r="V224" t="str">
            <v>N</v>
          </cell>
          <cell r="W224">
            <v>0</v>
          </cell>
          <cell r="Y224" t="str">
            <v>N</v>
          </cell>
          <cell r="AA224" t="str">
            <v>N</v>
          </cell>
        </row>
        <row r="225">
          <cell r="A225">
            <v>7896641805776</v>
          </cell>
          <cell r="B225">
            <v>1063901170058</v>
          </cell>
          <cell r="C225">
            <v>501103205111313</v>
          </cell>
          <cell r="D225" t="str">
            <v>VENALOT</v>
          </cell>
          <cell r="E225" t="str">
            <v>15 MG + 90 MG DRG CT BL AL PLAS INC X 30</v>
          </cell>
          <cell r="F225" t="str">
            <v>Conformidade</v>
          </cell>
          <cell r="G225">
            <v>2</v>
          </cell>
          <cell r="H225" t="str">
            <v>Tarja Vermelha</v>
          </cell>
          <cell r="I225" t="str">
            <v>Sim</v>
          </cell>
          <cell r="J225" t="str">
            <v>Não</v>
          </cell>
          <cell r="K225" t="str">
            <v>Não</v>
          </cell>
          <cell r="L225" t="str">
            <v>N</v>
          </cell>
          <cell r="M225" t="str">
            <v>Alopático</v>
          </cell>
          <cell r="N225" t="str">
            <v>Referência</v>
          </cell>
          <cell r="O225" t="str">
            <v>Monitorado</v>
          </cell>
          <cell r="Q225" t="str">
            <v>Sólido</v>
          </cell>
          <cell r="R225" t="str">
            <v>91-64-5,7085-55-4</v>
          </cell>
          <cell r="S225">
            <v>2649.0898999999999</v>
          </cell>
          <cell r="T225" t="str">
            <v>189 - VASOPROTETORES SISTÊMICOS</v>
          </cell>
          <cell r="U225" t="str">
            <v>N</v>
          </cell>
          <cell r="V225" t="str">
            <v>N</v>
          </cell>
          <cell r="W225">
            <v>0</v>
          </cell>
          <cell r="Y225" t="str">
            <v>N</v>
          </cell>
          <cell r="AA225" t="str">
            <v>N</v>
          </cell>
        </row>
        <row r="226">
          <cell r="A226">
            <v>7896641802782</v>
          </cell>
          <cell r="B226">
            <v>1063901170027</v>
          </cell>
          <cell r="C226">
            <v>501103202110413</v>
          </cell>
          <cell r="D226" t="str">
            <v>VENALOT</v>
          </cell>
          <cell r="E226" t="str">
            <v>15 MG + 90 MG DRG CT BL AL PLAS INC X 60</v>
          </cell>
          <cell r="F226" t="str">
            <v>Conformidade</v>
          </cell>
          <cell r="G226">
            <v>2</v>
          </cell>
          <cell r="H226" t="str">
            <v>Tarja Vermelha</v>
          </cell>
          <cell r="I226" t="str">
            <v>Sim</v>
          </cell>
          <cell r="J226" t="str">
            <v>Não</v>
          </cell>
          <cell r="K226" t="str">
            <v>Não</v>
          </cell>
          <cell r="L226" t="str">
            <v>N</v>
          </cell>
          <cell r="M226" t="str">
            <v>Alopático</v>
          </cell>
          <cell r="N226" t="str">
            <v>Similar</v>
          </cell>
          <cell r="O226" t="str">
            <v>Monitorado</v>
          </cell>
          <cell r="Q226" t="str">
            <v>Sólido</v>
          </cell>
          <cell r="R226" t="str">
            <v>91-64-5,7085-55-4</v>
          </cell>
          <cell r="S226">
            <v>2649.0898999999999</v>
          </cell>
          <cell r="T226" t="str">
            <v>189 - VASOPROTETORES SISTÊMICOS</v>
          </cell>
          <cell r="U226" t="str">
            <v>N</v>
          </cell>
          <cell r="V226" t="str">
            <v>N</v>
          </cell>
          <cell r="W226">
            <v>0</v>
          </cell>
          <cell r="Y226" t="str">
            <v>N</v>
          </cell>
          <cell r="AA226" t="str">
            <v>N</v>
          </cell>
        </row>
        <row r="227">
          <cell r="A227">
            <v>7896641800221</v>
          </cell>
          <cell r="B227">
            <v>1063901170010</v>
          </cell>
          <cell r="C227">
            <v>501103201114415</v>
          </cell>
          <cell r="D227" t="str">
            <v>VENALOT</v>
          </cell>
          <cell r="E227" t="str">
            <v>15 MG + 90 MG DRG CT 2 BL AL PLAS INC X 10</v>
          </cell>
          <cell r="F227" t="str">
            <v>Conformidade</v>
          </cell>
          <cell r="G227">
            <v>2</v>
          </cell>
          <cell r="H227" t="str">
            <v>Tarja Vermelha</v>
          </cell>
          <cell r="I227" t="str">
            <v>Sim</v>
          </cell>
          <cell r="J227" t="str">
            <v>Não</v>
          </cell>
          <cell r="K227" t="str">
            <v>Não</v>
          </cell>
          <cell r="L227" t="str">
            <v>N</v>
          </cell>
          <cell r="M227" t="str">
            <v>Alopático</v>
          </cell>
          <cell r="N227" t="str">
            <v>Similar</v>
          </cell>
          <cell r="O227" t="str">
            <v>Monitorado</v>
          </cell>
          <cell r="Q227" t="str">
            <v>Sólido</v>
          </cell>
          <cell r="R227" t="str">
            <v>91-64-5,7085-55-4</v>
          </cell>
          <cell r="S227">
            <v>2649.0898999999999</v>
          </cell>
          <cell r="T227" t="str">
            <v>189 - VASOPROTETORES SISTÊMICOS</v>
          </cell>
          <cell r="U227" t="str">
            <v>N</v>
          </cell>
          <cell r="V227" t="str">
            <v>N</v>
          </cell>
          <cell r="W227">
            <v>0</v>
          </cell>
          <cell r="Y227" t="str">
            <v>N</v>
          </cell>
          <cell r="AA227" t="str">
            <v>N</v>
          </cell>
        </row>
        <row r="228">
          <cell r="A228">
            <v>7896641806100</v>
          </cell>
          <cell r="B228">
            <v>1063901180037</v>
          </cell>
          <cell r="C228">
            <v>501104601167311</v>
          </cell>
          <cell r="D228" t="str">
            <v>VENALOT H</v>
          </cell>
          <cell r="E228" t="str">
            <v>5 MG/ML + 50 UI/ML CREM DERM CT FR PLAS OPC X 120 ML  </v>
          </cell>
          <cell r="F228" t="str">
            <v>Conformidade</v>
          </cell>
          <cell r="G228">
            <v>3</v>
          </cell>
          <cell r="H228" t="str">
            <v>Tarja Vermelha</v>
          </cell>
          <cell r="I228" t="str">
            <v>Não</v>
          </cell>
          <cell r="J228" t="str">
            <v>Não</v>
          </cell>
          <cell r="K228" t="str">
            <v>Não</v>
          </cell>
          <cell r="L228" t="str">
            <v>II</v>
          </cell>
          <cell r="M228" t="str">
            <v>Alopático</v>
          </cell>
          <cell r="N228" t="str">
            <v>Referência</v>
          </cell>
          <cell r="O228" t="str">
            <v>Monitorado</v>
          </cell>
          <cell r="Q228" t="str">
            <v>Pomadas</v>
          </cell>
          <cell r="R228" t="str">
            <v>91-64-5,9041-08-1-h</v>
          </cell>
          <cell r="S228">
            <v>2649.0461</v>
          </cell>
          <cell r="T228" t="str">
            <v>188 - TERAPIA ANTIVARICOSA TÓPICA</v>
          </cell>
          <cell r="U228" t="str">
            <v>N</v>
          </cell>
          <cell r="V228" t="str">
            <v>N</v>
          </cell>
          <cell r="W228">
            <v>0</v>
          </cell>
          <cell r="Y228" t="str">
            <v>N</v>
          </cell>
          <cell r="AA228" t="str">
            <v>N</v>
          </cell>
        </row>
        <row r="229">
          <cell r="A229">
            <v>7896641809545</v>
          </cell>
          <cell r="B229">
            <v>1063901180045</v>
          </cell>
          <cell r="C229">
            <v>501112050018903</v>
          </cell>
          <cell r="D229" t="str">
            <v>VENALOT H</v>
          </cell>
          <cell r="E229" t="str">
            <v>5 MG/ML + 50 UI/ML CREM DERM CT FR PLAS OPC X 240 ML  </v>
          </cell>
          <cell r="F229" t="str">
            <v>Conformidade</v>
          </cell>
          <cell r="G229">
            <v>3</v>
          </cell>
          <cell r="H229" t="str">
            <v>Tarja Vermelha</v>
          </cell>
          <cell r="I229" t="str">
            <v>Não</v>
          </cell>
          <cell r="J229" t="str">
            <v>Não</v>
          </cell>
          <cell r="K229" t="str">
            <v>Não</v>
          </cell>
          <cell r="L229" t="str">
            <v>II</v>
          </cell>
          <cell r="M229" t="str">
            <v>Alopático</v>
          </cell>
          <cell r="N229" t="str">
            <v>Referência</v>
          </cell>
          <cell r="O229" t="str">
            <v>Monitorado</v>
          </cell>
          <cell r="Q229" t="str">
            <v>Pomadas</v>
          </cell>
          <cell r="T229" t="str">
            <v>188 - TERAPIA ANTIVARICOSA TÓPICA</v>
          </cell>
          <cell r="U229" t="str">
            <v>N</v>
          </cell>
          <cell r="V229" t="str">
            <v>N</v>
          </cell>
          <cell r="Y229" t="str">
            <v>N</v>
          </cell>
          <cell r="AA229" t="str">
            <v>N</v>
          </cell>
        </row>
        <row r="230">
          <cell r="A230">
            <v>7896641807213</v>
          </cell>
          <cell r="B230">
            <v>1063901180010</v>
          </cell>
          <cell r="C230">
            <v>501104602163318</v>
          </cell>
          <cell r="D230" t="str">
            <v>VENALOT H</v>
          </cell>
          <cell r="E230" t="str">
            <v>5 MG/ML + 50 UI/ML CREM DERM CT FR PLAS OPC X 40 ML</v>
          </cell>
          <cell r="F230" t="str">
            <v>Conformidade</v>
          </cell>
          <cell r="G230">
            <v>3</v>
          </cell>
          <cell r="H230" t="str">
            <v>Tarja Vermelha</v>
          </cell>
          <cell r="I230" t="str">
            <v>Não</v>
          </cell>
          <cell r="J230" t="str">
            <v>Não</v>
          </cell>
          <cell r="K230" t="str">
            <v>Não</v>
          </cell>
          <cell r="L230" t="str">
            <v>II</v>
          </cell>
          <cell r="M230" t="str">
            <v>Alopático</v>
          </cell>
          <cell r="N230" t="str">
            <v>Referência</v>
          </cell>
          <cell r="O230" t="str">
            <v>Monitorado</v>
          </cell>
          <cell r="Q230" t="str">
            <v>Pomadas</v>
          </cell>
          <cell r="R230" t="str">
            <v>91-64-5,9041-08-1-h</v>
          </cell>
          <cell r="S230">
            <v>2649.0461</v>
          </cell>
          <cell r="T230" t="str">
            <v>188 - TERAPIA ANTIVARICOSA TÓPICA</v>
          </cell>
          <cell r="U230" t="str">
            <v>N</v>
          </cell>
          <cell r="V230" t="str">
            <v>N</v>
          </cell>
          <cell r="W230">
            <v>0</v>
          </cell>
          <cell r="Y230" t="str">
            <v>N</v>
          </cell>
          <cell r="AA230" t="str">
            <v>N</v>
          </cell>
        </row>
        <row r="231">
          <cell r="A231">
            <v>7896641804229</v>
          </cell>
          <cell r="B231">
            <v>1063901180029</v>
          </cell>
          <cell r="C231">
            <v>501103204172416</v>
          </cell>
          <cell r="D231" t="str">
            <v>VENALOT H</v>
          </cell>
          <cell r="E231" t="str">
            <v>5 MG/ML + 50 UI/ML CREM DERM CT FR PLAS OPC X 80 ML</v>
          </cell>
          <cell r="F231" t="str">
            <v>Conformidade</v>
          </cell>
          <cell r="G231">
            <v>3</v>
          </cell>
          <cell r="H231" t="str">
            <v>Tarja Vermelha</v>
          </cell>
          <cell r="I231" t="str">
            <v>Sim</v>
          </cell>
          <cell r="J231" t="str">
            <v>Não</v>
          </cell>
          <cell r="K231" t="str">
            <v>Não</v>
          </cell>
          <cell r="L231" t="str">
            <v>II</v>
          </cell>
          <cell r="M231" t="str">
            <v>Alopático</v>
          </cell>
          <cell r="N231" t="str">
            <v>Similar</v>
          </cell>
          <cell r="O231" t="str">
            <v>Monitorado</v>
          </cell>
          <cell r="Q231" t="str">
            <v>Pomadas</v>
          </cell>
          <cell r="R231" t="str">
            <v>91-64-5,9041-08-1-h</v>
          </cell>
          <cell r="S231">
            <v>2649.0461</v>
          </cell>
          <cell r="T231" t="str">
            <v>188 - TERAPIA ANTIVARICOSA TÓPICA</v>
          </cell>
          <cell r="U231" t="str">
            <v>N</v>
          </cell>
          <cell r="V231" t="str">
            <v>N</v>
          </cell>
          <cell r="W231">
            <v>0</v>
          </cell>
          <cell r="Y231" t="str">
            <v>N</v>
          </cell>
          <cell r="AA231" t="str">
            <v>N</v>
          </cell>
        </row>
        <row r="232">
          <cell r="A232">
            <v>7896641800276</v>
          </cell>
          <cell r="B232">
            <v>1063901190024</v>
          </cell>
          <cell r="C232">
            <v>501103303154416</v>
          </cell>
          <cell r="D232" t="str">
            <v>XANTINON</v>
          </cell>
          <cell r="E232" t="str">
            <v>INJ CX C/ 3 AMP X 5 ML</v>
          </cell>
          <cell r="F232" t="str">
            <v>Inativa</v>
          </cell>
          <cell r="G232">
            <v>3</v>
          </cell>
          <cell r="H232" t="str">
            <v>Tarja Vermelha</v>
          </cell>
          <cell r="I232" t="str">
            <v>Não</v>
          </cell>
          <cell r="J232" t="str">
            <v>Não</v>
          </cell>
          <cell r="K232" t="str">
            <v>Não</v>
          </cell>
          <cell r="L232" t="str">
            <v>N</v>
          </cell>
          <cell r="M232" t="str">
            <v>Alopático</v>
          </cell>
          <cell r="N232" t="str">
            <v>Similar</v>
          </cell>
          <cell r="O232" t="str">
            <v>Monitorado</v>
          </cell>
          <cell r="Q232" t="str">
            <v>Injeções</v>
          </cell>
          <cell r="R232" t="str">
            <v>63-68-3</v>
          </cell>
          <cell r="S232">
            <v>5839</v>
          </cell>
          <cell r="T232" t="str">
            <v>30 - HEPATOPROTETORES E LIPOTRÓPICOS</v>
          </cell>
          <cell r="U232" t="str">
            <v>N</v>
          </cell>
          <cell r="V232" t="str">
            <v>N</v>
          </cell>
          <cell r="W232">
            <v>0</v>
          </cell>
          <cell r="Y232" t="str">
            <v>N</v>
          </cell>
          <cell r="AA232" t="str">
            <v>N</v>
          </cell>
        </row>
        <row r="233">
          <cell r="A233">
            <v>7896641800283</v>
          </cell>
          <cell r="B233">
            <v>1063901190032</v>
          </cell>
          <cell r="C233">
            <v>501103304150414</v>
          </cell>
          <cell r="D233" t="str">
            <v>XANTINON</v>
          </cell>
          <cell r="E233" t="str">
            <v>INJ CX C/ 96 AMP X 5 ML EMB MÚLT</v>
          </cell>
          <cell r="F233" t="str">
            <v>Inativa</v>
          </cell>
          <cell r="G233">
            <v>3</v>
          </cell>
          <cell r="H233" t="str">
            <v>Tarja Vermelha</v>
          </cell>
          <cell r="I233" t="str">
            <v>Não</v>
          </cell>
          <cell r="J233" t="str">
            <v>Não</v>
          </cell>
          <cell r="K233" t="str">
            <v>Não</v>
          </cell>
          <cell r="L233" t="str">
            <v>N</v>
          </cell>
          <cell r="M233" t="str">
            <v>Alopático</v>
          </cell>
          <cell r="N233" t="str">
            <v>Similar</v>
          </cell>
          <cell r="O233" t="str">
            <v>Monitorado</v>
          </cell>
          <cell r="Q233" t="str">
            <v>Injeções</v>
          </cell>
          <cell r="R233" t="str">
            <v>63-68-3</v>
          </cell>
          <cell r="S233">
            <v>5839</v>
          </cell>
          <cell r="T233" t="str">
            <v>30 - HEPATOPROTETORES E LIPOTRÓPICOS</v>
          </cell>
          <cell r="U233" t="str">
            <v>N</v>
          </cell>
          <cell r="V233" t="str">
            <v>N</v>
          </cell>
          <cell r="W233">
            <v>0</v>
          </cell>
          <cell r="Y233" t="str">
            <v>N</v>
          </cell>
          <cell r="AA233" t="str">
            <v>N</v>
          </cell>
        </row>
        <row r="234">
          <cell r="A234">
            <v>7896641800252</v>
          </cell>
          <cell r="B234">
            <v>1063901190091</v>
          </cell>
          <cell r="C234">
            <v>501103301119419</v>
          </cell>
          <cell r="D234" t="str">
            <v>XANTINON</v>
          </cell>
          <cell r="E234" t="str">
            <v>100 MG + 20 MG COM REV CT BL AL PLAS INC X 100 (EMB HOSP)</v>
          </cell>
          <cell r="F234" t="str">
            <v>Conformidade</v>
          </cell>
          <cell r="G234">
            <v>3</v>
          </cell>
          <cell r="H234" t="str">
            <v>Venda Livre</v>
          </cell>
          <cell r="I234" t="str">
            <v>Sim</v>
          </cell>
          <cell r="J234" t="str">
            <v>Não</v>
          </cell>
          <cell r="K234" t="str">
            <v>Não</v>
          </cell>
          <cell r="L234" t="str">
            <v>N</v>
          </cell>
          <cell r="M234" t="str">
            <v>Alopático</v>
          </cell>
          <cell r="N234" t="str">
            <v>Similar</v>
          </cell>
          <cell r="O234" t="str">
            <v>Monitorado</v>
          </cell>
          <cell r="Q234" t="str">
            <v>Sólido</v>
          </cell>
          <cell r="R234" t="str">
            <v>63-68-3</v>
          </cell>
          <cell r="S234">
            <v>5839</v>
          </cell>
          <cell r="T234" t="str">
            <v>30 - HEPATOPROTETORES E LIPOTRÓPICOS</v>
          </cell>
          <cell r="U234" t="str">
            <v>N</v>
          </cell>
          <cell r="V234" t="str">
            <v>N</v>
          </cell>
          <cell r="W234">
            <v>0</v>
          </cell>
          <cell r="Y234" t="str">
            <v>N</v>
          </cell>
          <cell r="AA234" t="str">
            <v>N</v>
          </cell>
        </row>
        <row r="235">
          <cell r="A235">
            <v>7896641800245</v>
          </cell>
          <cell r="B235">
            <v>1063901190083</v>
          </cell>
          <cell r="C235">
            <v>501103302115417</v>
          </cell>
          <cell r="D235" t="str">
            <v>XANTINON</v>
          </cell>
          <cell r="E235" t="str">
            <v>100 MG + 20 MG COM REV CT BL AL PLAS INC X 20</v>
          </cell>
          <cell r="F235" t="str">
            <v>Conformidade</v>
          </cell>
          <cell r="G235">
            <v>3</v>
          </cell>
          <cell r="H235" t="str">
            <v>Venda Livre</v>
          </cell>
          <cell r="I235" t="str">
            <v>Não</v>
          </cell>
          <cell r="J235" t="str">
            <v>Não</v>
          </cell>
          <cell r="K235" t="str">
            <v>Não</v>
          </cell>
          <cell r="L235" t="str">
            <v>N</v>
          </cell>
          <cell r="M235" t="str">
            <v>Alopático</v>
          </cell>
          <cell r="N235" t="str">
            <v>Similar</v>
          </cell>
          <cell r="O235" t="str">
            <v>Monitorado</v>
          </cell>
          <cell r="Q235" t="str">
            <v>Sólido</v>
          </cell>
          <cell r="R235" t="str">
            <v>63-68-3</v>
          </cell>
          <cell r="S235">
            <v>5839</v>
          </cell>
          <cell r="T235" t="str">
            <v>30 - HEPATOPROTETORES E LIPOTRÓPICOS</v>
          </cell>
          <cell r="U235" t="str">
            <v>N</v>
          </cell>
          <cell r="V235" t="str">
            <v>N</v>
          </cell>
          <cell r="W235">
            <v>0</v>
          </cell>
          <cell r="Y235" t="str">
            <v>N</v>
          </cell>
          <cell r="AA235" t="str">
            <v>N</v>
          </cell>
        </row>
        <row r="236">
          <cell r="A236">
            <v>7896641808647</v>
          </cell>
          <cell r="B236">
            <v>1063901190113</v>
          </cell>
          <cell r="C236">
            <v>501103306110312</v>
          </cell>
          <cell r="D236" t="str">
            <v>XANTINON</v>
          </cell>
          <cell r="E236" t="str">
            <v>100 MG + 20 MG COM REV CT BL AL PLAS INC X 30</v>
          </cell>
          <cell r="F236" t="str">
            <v>Conformidade</v>
          </cell>
          <cell r="G236">
            <v>3</v>
          </cell>
          <cell r="H236" t="str">
            <v>Venda Livre</v>
          </cell>
          <cell r="I236" t="str">
            <v>Não</v>
          </cell>
          <cell r="J236" t="str">
            <v>Não</v>
          </cell>
          <cell r="K236" t="str">
            <v>Não</v>
          </cell>
          <cell r="L236" t="str">
            <v>N</v>
          </cell>
          <cell r="M236" t="str">
            <v>Alopático</v>
          </cell>
          <cell r="N236" t="str">
            <v>Referência</v>
          </cell>
          <cell r="O236" t="str">
            <v>Monitorado</v>
          </cell>
          <cell r="Q236" t="str">
            <v>Sólido</v>
          </cell>
          <cell r="R236" t="str">
            <v>63-68-3,67-48-1</v>
          </cell>
          <cell r="S236">
            <v>5839.0258100000001</v>
          </cell>
          <cell r="T236" t="str">
            <v>30 - HEPATOPROTETORES E LIPOTRÓPICOS</v>
          </cell>
          <cell r="U236" t="str">
            <v>N</v>
          </cell>
          <cell r="V236" t="str">
            <v>N</v>
          </cell>
          <cell r="W236">
            <v>0</v>
          </cell>
          <cell r="Y236" t="str">
            <v>N</v>
          </cell>
          <cell r="AA236" t="str">
            <v>N</v>
          </cell>
        </row>
        <row r="237">
          <cell r="A237">
            <v>7896641800269</v>
          </cell>
          <cell r="B237">
            <v>1063901190040</v>
          </cell>
          <cell r="C237">
            <v>501103305130417</v>
          </cell>
          <cell r="D237" t="str">
            <v>XANTINON COMPLEX</v>
          </cell>
          <cell r="E237" t="str">
            <v>40 MG/ML + 53 MG/ML + 50 MG/ML SOL OR CT FR VD AMB X 100 ML</v>
          </cell>
          <cell r="F237" t="str">
            <v>Conformidade</v>
          </cell>
          <cell r="G237">
            <v>3</v>
          </cell>
          <cell r="H237" t="str">
            <v>Venda Livre</v>
          </cell>
          <cell r="I237" t="str">
            <v>Não</v>
          </cell>
          <cell r="J237" t="str">
            <v>Não</v>
          </cell>
          <cell r="K237" t="str">
            <v>Não</v>
          </cell>
          <cell r="L237" t="str">
            <v>N</v>
          </cell>
          <cell r="M237" t="str">
            <v>Alopático</v>
          </cell>
          <cell r="N237" t="str">
            <v>Similar</v>
          </cell>
          <cell r="O237" t="str">
            <v>Monitorado</v>
          </cell>
          <cell r="Q237" t="str">
            <v>Líquidos</v>
          </cell>
          <cell r="R237" t="str">
            <v>65-82-7</v>
          </cell>
          <cell r="S237">
            <v>74</v>
          </cell>
          <cell r="T237" t="str">
            <v>30 - HEPATOPROTETORES E LIPOTRÓPICOS</v>
          </cell>
          <cell r="U237" t="str">
            <v>N</v>
          </cell>
          <cell r="V237" t="str">
            <v>N</v>
          </cell>
          <cell r="W237">
            <v>0</v>
          </cell>
          <cell r="Y237" t="str">
            <v>N</v>
          </cell>
          <cell r="AA237" t="str">
            <v>N</v>
          </cell>
        </row>
        <row r="238">
          <cell r="A238">
            <v>7896641800788</v>
          </cell>
          <cell r="B238">
            <v>1063901190044</v>
          </cell>
          <cell r="C238">
            <v>501103401131410</v>
          </cell>
          <cell r="D238" t="str">
            <v>XANTINON COMPLEX</v>
          </cell>
          <cell r="E238" t="str">
            <v>40 MG/ML + 53 MG/ML + 50 MG/ML SOL OR CT 12 FLAC X 10 ML</v>
          </cell>
          <cell r="F238" t="str">
            <v>Conformidade</v>
          </cell>
          <cell r="G238">
            <v>3</v>
          </cell>
          <cell r="H238" t="str">
            <v>Venda Livre</v>
          </cell>
          <cell r="I238" t="str">
            <v>Não</v>
          </cell>
          <cell r="J238" t="str">
            <v>Não</v>
          </cell>
          <cell r="K238" t="str">
            <v>Não</v>
          </cell>
          <cell r="L238" t="str">
            <v>N</v>
          </cell>
          <cell r="M238" t="str">
            <v>Alopático</v>
          </cell>
          <cell r="N238" t="str">
            <v>Similar</v>
          </cell>
          <cell r="O238" t="str">
            <v>Monitorado</v>
          </cell>
          <cell r="Q238" t="str">
            <v>Líquidos</v>
          </cell>
          <cell r="R238" t="str">
            <v>65-82-7</v>
          </cell>
          <cell r="S238">
            <v>74</v>
          </cell>
          <cell r="T238" t="str">
            <v>30 - HEPATOPROTETORES E LIPOTRÓPICOS</v>
          </cell>
          <cell r="U238" t="str">
            <v>N</v>
          </cell>
          <cell r="V238" t="str">
            <v>N</v>
          </cell>
          <cell r="W238">
            <v>0</v>
          </cell>
          <cell r="Y238" t="str">
            <v>N</v>
          </cell>
          <cell r="AA238" t="str">
            <v>N</v>
          </cell>
        </row>
        <row r="239">
          <cell r="A239">
            <v>7896641804472</v>
          </cell>
          <cell r="B239">
            <v>1063901190044</v>
          </cell>
          <cell r="C239">
            <v>501103402136416</v>
          </cell>
          <cell r="D239" t="str">
            <v>XANTINON COMPLEX</v>
          </cell>
          <cell r="E239" t="str">
            <v>40 MG/ML + 53 MG/ML + 50 MG/ML SOL OR CT 60 FLAC X 10 ML (EMB MULT)</v>
          </cell>
          <cell r="F239" t="str">
            <v>Conformidade</v>
          </cell>
          <cell r="G239">
            <v>3</v>
          </cell>
          <cell r="H239" t="str">
            <v>Tarja Vermelha</v>
          </cell>
          <cell r="I239" t="str">
            <v>Não</v>
          </cell>
          <cell r="J239" t="str">
            <v>Não</v>
          </cell>
          <cell r="K239" t="str">
            <v>Não</v>
          </cell>
          <cell r="L239" t="str">
            <v>N</v>
          </cell>
          <cell r="M239" t="str">
            <v>Alopático</v>
          </cell>
          <cell r="N239" t="str">
            <v>Similar</v>
          </cell>
          <cell r="O239" t="str">
            <v>Monitorado</v>
          </cell>
          <cell r="Q239" t="str">
            <v>Líquidos</v>
          </cell>
          <cell r="R239" t="str">
            <v>65-82-7,77-91-8,107-43-7</v>
          </cell>
          <cell r="S239" t="str">
            <v>00074,02580,01200</v>
          </cell>
          <cell r="T239" t="str">
            <v>30 - HEPATOPROTETORES E LIPOTRÓPICOS</v>
          </cell>
          <cell r="U239" t="str">
            <v>N</v>
          </cell>
          <cell r="V239" t="str">
            <v>N</v>
          </cell>
          <cell r="W239">
            <v>0</v>
          </cell>
          <cell r="Y239" t="str">
            <v>N</v>
          </cell>
          <cell r="AA239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VISTAS"/>
      <sheetName val="Comercial"/>
      <sheetName val="Confer  com CMED - variações"/>
      <sheetName val="Preços conf lista CMED"/>
      <sheetName val="Digitação das alterações "/>
      <sheetName val="digitação 2016 Org 9970"/>
      <sheetName val="digitação 2016 Org 9971"/>
      <sheetName val="ùltimo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s27-R$"/>
      <sheetName val="ZS17-US$"/>
      <sheetName val="RECEITALIQUIDA"/>
      <sheetName val="UNIDADES"/>
      <sheetName val="VENDA_BRUTA"/>
      <sheetName val="DESCONTOS"/>
      <sheetName val="IMPOSTOS"/>
      <sheetName val="VENDA_LÍQUIDA"/>
      <sheetName val="REC LÍQ"/>
      <sheetName val="RECEITA LIQUIDA"/>
      <sheetName val="Produtos MA"/>
      <sheetName val="Produtos MB"/>
      <sheetName val="Produtos OTC"/>
      <sheetName val="Chek"/>
      <sheetName val="Panto"/>
      <sheetName val="NE-efe"/>
      <sheetName val="NE -RFC02"/>
      <sheetName val="Classif Terapeutica"/>
      <sheetName val="Repasse"/>
      <sheetName val="DB I"/>
      <sheetName val="VENDA_BRUTA (2)"/>
      <sheetName val="VENDA_BRUTA S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s27r$"/>
      <sheetName val="zs17us$"/>
      <sheetName val="UNIDADES"/>
      <sheetName val="VENDA_BRUTA"/>
      <sheetName val="VENDA_LIQUIDA"/>
      <sheetName val="Produtos MA"/>
      <sheetName val="Produtos MB"/>
      <sheetName val="Panto"/>
      <sheetName val="Panto R$"/>
      <sheetName val="Produtos MC"/>
      <sheetName val="Cheking"/>
      <sheetName val="Fitoterápicos"/>
    </sheetNames>
    <sheetDataSet>
      <sheetData sheetId="0"/>
      <sheetData sheetId="1"/>
      <sheetData sheetId="2">
        <row r="5">
          <cell r="A5">
            <v>1181750</v>
          </cell>
          <cell r="B5" t="str">
            <v>AD-TIL</v>
          </cell>
          <cell r="C5">
            <v>2.72</v>
          </cell>
          <cell r="D5">
            <v>1140000</v>
          </cell>
          <cell r="E5">
            <v>100020</v>
          </cell>
          <cell r="F5">
            <v>71710</v>
          </cell>
          <cell r="G5">
            <v>113193</v>
          </cell>
          <cell r="H5">
            <v>152817</v>
          </cell>
          <cell r="I5">
            <v>47175</v>
          </cell>
          <cell r="J5">
            <v>99001</v>
          </cell>
          <cell r="K5">
            <v>110463</v>
          </cell>
          <cell r="L5">
            <v>99909</v>
          </cell>
          <cell r="M5">
            <v>87671</v>
          </cell>
          <cell r="N5">
            <v>91626</v>
          </cell>
          <cell r="O5">
            <v>103264</v>
          </cell>
          <cell r="P5">
            <v>84283</v>
          </cell>
          <cell r="Q5">
            <v>1161132</v>
          </cell>
        </row>
        <row r="6">
          <cell r="A6">
            <v>1184881</v>
          </cell>
          <cell r="B6" t="str">
            <v>AGIOFIBRA 100 g</v>
          </cell>
          <cell r="C6">
            <v>14.59</v>
          </cell>
          <cell r="D6">
            <v>155000</v>
          </cell>
          <cell r="E6">
            <v>10514</v>
          </cell>
          <cell r="F6">
            <v>14702</v>
          </cell>
          <cell r="G6">
            <v>5624</v>
          </cell>
          <cell r="H6">
            <v>13638</v>
          </cell>
          <cell r="I6">
            <v>7575</v>
          </cell>
          <cell r="J6">
            <v>7574</v>
          </cell>
          <cell r="K6">
            <v>9199</v>
          </cell>
          <cell r="L6">
            <v>8556</v>
          </cell>
          <cell r="M6">
            <v>7903</v>
          </cell>
          <cell r="N6">
            <v>8348</v>
          </cell>
          <cell r="O6">
            <v>9672</v>
          </cell>
          <cell r="P6">
            <v>6973</v>
          </cell>
          <cell r="Q6">
            <v>110278</v>
          </cell>
        </row>
        <row r="7">
          <cell r="A7">
            <v>1184882</v>
          </cell>
          <cell r="B7" t="str">
            <v>AGIOFIBRA 250 g</v>
          </cell>
          <cell r="C7">
            <v>33.18</v>
          </cell>
          <cell r="D7">
            <v>50000</v>
          </cell>
          <cell r="E7">
            <v>3946</v>
          </cell>
          <cell r="F7">
            <v>4675</v>
          </cell>
          <cell r="G7">
            <v>1999</v>
          </cell>
          <cell r="H7">
            <v>4181</v>
          </cell>
          <cell r="I7">
            <v>2435</v>
          </cell>
          <cell r="J7">
            <v>2543</v>
          </cell>
          <cell r="K7">
            <v>2692</v>
          </cell>
          <cell r="L7">
            <v>3138</v>
          </cell>
          <cell r="M7">
            <v>2586</v>
          </cell>
          <cell r="N7">
            <v>3263</v>
          </cell>
          <cell r="O7">
            <v>2782</v>
          </cell>
          <cell r="P7">
            <v>2703</v>
          </cell>
          <cell r="Q7">
            <v>36943</v>
          </cell>
        </row>
        <row r="8">
          <cell r="A8">
            <v>1180584</v>
          </cell>
          <cell r="B8" t="str">
            <v>AGIOLAX 100 g</v>
          </cell>
          <cell r="C8">
            <v>14.59</v>
          </cell>
          <cell r="D8">
            <v>150000</v>
          </cell>
          <cell r="E8">
            <v>11391</v>
          </cell>
          <cell r="F8">
            <v>15140</v>
          </cell>
          <cell r="G8">
            <v>9967</v>
          </cell>
          <cell r="H8">
            <v>14954</v>
          </cell>
          <cell r="I8">
            <v>8295</v>
          </cell>
          <cell r="J8">
            <v>9619</v>
          </cell>
          <cell r="K8">
            <v>13751</v>
          </cell>
          <cell r="L8">
            <v>12407</v>
          </cell>
          <cell r="M8">
            <v>11491</v>
          </cell>
          <cell r="N8">
            <v>13315</v>
          </cell>
          <cell r="O8">
            <v>14272</v>
          </cell>
          <cell r="P8">
            <v>11091</v>
          </cell>
          <cell r="Q8">
            <v>145693</v>
          </cell>
        </row>
        <row r="9">
          <cell r="A9">
            <v>1180592</v>
          </cell>
          <cell r="B9" t="str">
            <v>AGIOLAX 250 g</v>
          </cell>
          <cell r="C9">
            <v>33.18</v>
          </cell>
          <cell r="D9">
            <v>60000</v>
          </cell>
          <cell r="E9">
            <v>5786</v>
          </cell>
          <cell r="F9">
            <v>6706</v>
          </cell>
          <cell r="G9">
            <v>3925</v>
          </cell>
          <cell r="H9">
            <v>5234</v>
          </cell>
          <cell r="I9">
            <v>3462</v>
          </cell>
          <cell r="J9">
            <v>4648</v>
          </cell>
          <cell r="K9">
            <v>4691</v>
          </cell>
          <cell r="L9">
            <v>4774</v>
          </cell>
          <cell r="M9">
            <v>5038</v>
          </cell>
          <cell r="N9">
            <v>5579</v>
          </cell>
          <cell r="O9">
            <v>5480</v>
          </cell>
          <cell r="P9">
            <v>4953</v>
          </cell>
          <cell r="Q9">
            <v>60276</v>
          </cell>
        </row>
        <row r="10">
          <cell r="A10">
            <v>1183931</v>
          </cell>
          <cell r="B10" t="str">
            <v>AGIOLAX   20 x 5 g</v>
          </cell>
          <cell r="C10">
            <v>16.399999999999999</v>
          </cell>
          <cell r="D10">
            <v>22000</v>
          </cell>
          <cell r="E10">
            <v>1563</v>
          </cell>
          <cell r="F10">
            <v>1980</v>
          </cell>
          <cell r="G10">
            <v>894</v>
          </cell>
          <cell r="H10">
            <v>2316</v>
          </cell>
          <cell r="I10">
            <v>1663</v>
          </cell>
          <cell r="J10">
            <v>1211</v>
          </cell>
          <cell r="K10">
            <v>1732</v>
          </cell>
          <cell r="L10">
            <v>2396</v>
          </cell>
          <cell r="M10">
            <v>1895</v>
          </cell>
          <cell r="N10">
            <v>1967</v>
          </cell>
          <cell r="O10">
            <v>1871</v>
          </cell>
          <cell r="P10">
            <v>1375</v>
          </cell>
          <cell r="Q10">
            <v>20863</v>
          </cell>
        </row>
        <row r="11">
          <cell r="A11">
            <v>1180010</v>
          </cell>
          <cell r="B11" t="str">
            <v>ALBOCRESIL gel</v>
          </cell>
          <cell r="C11">
            <v>7.83</v>
          </cell>
          <cell r="D11">
            <v>370000</v>
          </cell>
          <cell r="E11">
            <v>28617</v>
          </cell>
          <cell r="F11">
            <v>20390</v>
          </cell>
          <cell r="G11">
            <v>32580</v>
          </cell>
          <cell r="H11">
            <v>41193</v>
          </cell>
          <cell r="I11">
            <v>26745</v>
          </cell>
          <cell r="J11">
            <v>30401</v>
          </cell>
          <cell r="K11">
            <v>37833</v>
          </cell>
          <cell r="L11">
            <v>38658</v>
          </cell>
          <cell r="M11">
            <v>34347</v>
          </cell>
          <cell r="N11">
            <v>36399</v>
          </cell>
          <cell r="O11">
            <v>34057</v>
          </cell>
          <cell r="P11">
            <v>20918</v>
          </cell>
          <cell r="Q11">
            <v>382138</v>
          </cell>
        </row>
        <row r="12">
          <cell r="A12">
            <v>1180029</v>
          </cell>
          <cell r="B12" t="str">
            <v>ALBOCRESIL óvl</v>
          </cell>
          <cell r="C12">
            <v>5.07</v>
          </cell>
          <cell r="D12">
            <v>441000</v>
          </cell>
          <cell r="E12">
            <v>34518</v>
          </cell>
          <cell r="F12">
            <v>29493</v>
          </cell>
          <cell r="G12">
            <v>36327</v>
          </cell>
          <cell r="H12">
            <v>47784</v>
          </cell>
          <cell r="I12">
            <v>30904</v>
          </cell>
          <cell r="J12">
            <v>33782</v>
          </cell>
          <cell r="K12">
            <v>50819</v>
          </cell>
          <cell r="L12">
            <v>41206</v>
          </cell>
          <cell r="M12">
            <v>42943</v>
          </cell>
          <cell r="N12">
            <v>42728</v>
          </cell>
          <cell r="O12">
            <v>39126</v>
          </cell>
          <cell r="P12">
            <v>37685</v>
          </cell>
          <cell r="Q12">
            <v>467315</v>
          </cell>
        </row>
        <row r="13">
          <cell r="A13">
            <v>1180037</v>
          </cell>
          <cell r="B13" t="str">
            <v>ALBOCRESIL sol</v>
          </cell>
          <cell r="C13">
            <v>7.88</v>
          </cell>
          <cell r="D13">
            <v>303000</v>
          </cell>
          <cell r="E13">
            <v>24882</v>
          </cell>
          <cell r="F13">
            <v>25010</v>
          </cell>
          <cell r="G13">
            <v>27721</v>
          </cell>
          <cell r="H13">
            <v>33339</v>
          </cell>
          <cell r="I13">
            <v>19974</v>
          </cell>
          <cell r="J13">
            <v>17803</v>
          </cell>
          <cell r="K13">
            <v>23271</v>
          </cell>
          <cell r="L13">
            <v>22175</v>
          </cell>
          <cell r="M13">
            <v>22395</v>
          </cell>
          <cell r="N13">
            <v>26491</v>
          </cell>
          <cell r="O13">
            <v>27500</v>
          </cell>
          <cell r="P13">
            <v>21671</v>
          </cell>
          <cell r="Q13">
            <v>292232</v>
          </cell>
        </row>
        <row r="14">
          <cell r="A14">
            <v>1184784</v>
          </cell>
          <cell r="B14" t="str">
            <v>BRONCHO-VAXOM  Inf 10 cáps</v>
          </cell>
          <cell r="C14">
            <v>19.170000000000002</v>
          </cell>
          <cell r="D14">
            <v>109000</v>
          </cell>
          <cell r="E14">
            <v>8693</v>
          </cell>
          <cell r="F14">
            <v>3600</v>
          </cell>
          <cell r="G14">
            <v>5607</v>
          </cell>
          <cell r="H14">
            <v>10367</v>
          </cell>
          <cell r="I14">
            <v>9078</v>
          </cell>
          <cell r="J14">
            <v>11070</v>
          </cell>
          <cell r="K14">
            <v>12844</v>
          </cell>
          <cell r="L14">
            <v>9899</v>
          </cell>
          <cell r="M14">
            <v>9104</v>
          </cell>
          <cell r="N14">
            <v>9820</v>
          </cell>
          <cell r="O14">
            <v>10012</v>
          </cell>
          <cell r="P14">
            <v>7571</v>
          </cell>
          <cell r="Q14">
            <v>107665</v>
          </cell>
        </row>
        <row r="15">
          <cell r="A15">
            <v>1184792</v>
          </cell>
          <cell r="B15" t="str">
            <v>BRONCHO-VAXOM Adl 10 cáps</v>
          </cell>
          <cell r="C15">
            <v>28.36</v>
          </cell>
          <cell r="D15">
            <v>60000</v>
          </cell>
          <cell r="E15">
            <v>5099</v>
          </cell>
          <cell r="F15">
            <v>3069</v>
          </cell>
          <cell r="G15">
            <v>4312</v>
          </cell>
          <cell r="H15">
            <v>6545</v>
          </cell>
          <cell r="I15">
            <v>5437</v>
          </cell>
          <cell r="J15">
            <v>5148</v>
          </cell>
          <cell r="K15">
            <v>7495</v>
          </cell>
          <cell r="L15">
            <v>6802</v>
          </cell>
          <cell r="M15">
            <v>5549</v>
          </cell>
          <cell r="N15">
            <v>6086</v>
          </cell>
          <cell r="O15">
            <v>6496</v>
          </cell>
          <cell r="P15">
            <v>4463</v>
          </cell>
          <cell r="Q15">
            <v>66501</v>
          </cell>
        </row>
        <row r="16">
          <cell r="A16">
            <v>1181920</v>
          </cell>
          <cell r="B16" t="str">
            <v>COLPOTROFINE cáp</v>
          </cell>
          <cell r="C16">
            <v>25.96</v>
          </cell>
          <cell r="D16">
            <v>0</v>
          </cell>
          <cell r="E16">
            <v>7165</v>
          </cell>
          <cell r="F16">
            <v>5066</v>
          </cell>
          <cell r="G16">
            <v>6587</v>
          </cell>
          <cell r="H16">
            <v>10041</v>
          </cell>
          <cell r="I16">
            <v>6205</v>
          </cell>
          <cell r="J16">
            <v>8127</v>
          </cell>
          <cell r="K16">
            <v>8065</v>
          </cell>
          <cell r="L16">
            <v>8316</v>
          </cell>
          <cell r="M16">
            <v>8524</v>
          </cell>
          <cell r="N16">
            <v>9148</v>
          </cell>
          <cell r="O16">
            <v>9039</v>
          </cell>
          <cell r="P16">
            <v>8492</v>
          </cell>
          <cell r="Q16">
            <v>94775</v>
          </cell>
        </row>
        <row r="17">
          <cell r="A17">
            <v>1183699</v>
          </cell>
          <cell r="B17" t="str">
            <v xml:space="preserve">COLPOTROFINE cre 30 </v>
          </cell>
          <cell r="C17">
            <v>30.17</v>
          </cell>
          <cell r="D17">
            <v>0</v>
          </cell>
          <cell r="E17">
            <v>12710</v>
          </cell>
          <cell r="F17">
            <v>9902</v>
          </cell>
          <cell r="G17">
            <v>9460</v>
          </cell>
          <cell r="H17">
            <v>6023</v>
          </cell>
          <cell r="I17">
            <v>17753</v>
          </cell>
          <cell r="J17">
            <v>20531</v>
          </cell>
          <cell r="K17">
            <v>18802</v>
          </cell>
          <cell r="L17">
            <v>17222</v>
          </cell>
          <cell r="M17">
            <v>15171</v>
          </cell>
          <cell r="N17">
            <v>17070</v>
          </cell>
          <cell r="O17">
            <v>16879</v>
          </cell>
          <cell r="P17">
            <v>16684</v>
          </cell>
          <cell r="Q17">
            <v>178207</v>
          </cell>
        </row>
        <row r="18">
          <cell r="A18">
            <v>1182110</v>
          </cell>
          <cell r="B18" t="str">
            <v>DICETEL 50 mg cpr 20</v>
          </cell>
          <cell r="C18">
            <v>20.22</v>
          </cell>
          <cell r="D18">
            <v>107000</v>
          </cell>
          <cell r="E18">
            <v>17262</v>
          </cell>
          <cell r="F18">
            <v>13394</v>
          </cell>
          <cell r="G18">
            <v>20674</v>
          </cell>
          <cell r="H18">
            <v>23666</v>
          </cell>
          <cell r="I18">
            <v>11491</v>
          </cell>
          <cell r="J18">
            <v>14074</v>
          </cell>
          <cell r="K18">
            <v>16352</v>
          </cell>
          <cell r="L18">
            <v>16684</v>
          </cell>
          <cell r="M18">
            <v>16299</v>
          </cell>
          <cell r="N18">
            <v>17650</v>
          </cell>
          <cell r="O18">
            <v>16789</v>
          </cell>
          <cell r="P18">
            <v>17256</v>
          </cell>
          <cell r="Q18">
            <v>201591</v>
          </cell>
        </row>
        <row r="19">
          <cell r="A19">
            <v>1180665</v>
          </cell>
          <cell r="B19" t="str">
            <v>DICETEL 100 mg cpr 20</v>
          </cell>
          <cell r="C19">
            <v>30.34</v>
          </cell>
          <cell r="D19">
            <v>305000</v>
          </cell>
          <cell r="E19">
            <v>18749</v>
          </cell>
          <cell r="F19">
            <v>16916</v>
          </cell>
          <cell r="G19">
            <v>22509</v>
          </cell>
          <cell r="H19">
            <v>26047</v>
          </cell>
          <cell r="I19">
            <v>15999</v>
          </cell>
          <cell r="J19">
            <v>16498</v>
          </cell>
          <cell r="K19">
            <v>25250</v>
          </cell>
          <cell r="L19">
            <v>17504</v>
          </cell>
          <cell r="M19">
            <v>21237</v>
          </cell>
          <cell r="N19">
            <v>23123</v>
          </cell>
          <cell r="O19">
            <v>22503</v>
          </cell>
          <cell r="P19">
            <v>19469</v>
          </cell>
          <cell r="Q19">
            <v>245804</v>
          </cell>
        </row>
        <row r="20">
          <cell r="A20">
            <v>1181670</v>
          </cell>
          <cell r="B20" t="str">
            <v>DRAMIN cpr 400</v>
          </cell>
          <cell r="C20">
            <v>61.58</v>
          </cell>
          <cell r="D20">
            <v>90000</v>
          </cell>
          <cell r="E20">
            <v>8577</v>
          </cell>
          <cell r="F20">
            <v>11749</v>
          </cell>
          <cell r="G20">
            <v>8236</v>
          </cell>
          <cell r="H20">
            <v>8593</v>
          </cell>
          <cell r="I20">
            <v>4925</v>
          </cell>
          <cell r="J20">
            <v>6293</v>
          </cell>
          <cell r="K20">
            <v>9669</v>
          </cell>
          <cell r="L20">
            <v>9051</v>
          </cell>
          <cell r="M20">
            <v>7321</v>
          </cell>
          <cell r="N20">
            <v>8477</v>
          </cell>
          <cell r="O20">
            <v>7542</v>
          </cell>
          <cell r="P20">
            <v>7762</v>
          </cell>
          <cell r="Q20">
            <v>98195</v>
          </cell>
        </row>
        <row r="21">
          <cell r="A21">
            <v>1181831</v>
          </cell>
          <cell r="B21" t="str">
            <v>DRAMIN B6 100 x 1 ml</v>
          </cell>
          <cell r="C21">
            <v>82.85</v>
          </cell>
          <cell r="D21">
            <v>9300</v>
          </cell>
          <cell r="E21">
            <v>453</v>
          </cell>
          <cell r="F21">
            <v>445</v>
          </cell>
          <cell r="G21">
            <v>595</v>
          </cell>
          <cell r="H21">
            <v>475</v>
          </cell>
          <cell r="I21">
            <v>512</v>
          </cell>
          <cell r="J21">
            <v>309</v>
          </cell>
          <cell r="K21">
            <v>507</v>
          </cell>
          <cell r="L21">
            <v>456</v>
          </cell>
          <cell r="M21">
            <v>224</v>
          </cell>
          <cell r="N21">
            <v>488</v>
          </cell>
          <cell r="O21">
            <v>268</v>
          </cell>
          <cell r="P21">
            <v>916</v>
          </cell>
          <cell r="Q21">
            <v>5648</v>
          </cell>
        </row>
        <row r="22">
          <cell r="A22">
            <v>1184991</v>
          </cell>
          <cell r="B22" t="str">
            <v>DRAMIN B6 cpr 20</v>
          </cell>
          <cell r="C22">
            <v>4.0599999999999996</v>
          </cell>
          <cell r="D22">
            <v>2800000</v>
          </cell>
          <cell r="E22">
            <v>262871</v>
          </cell>
          <cell r="F22">
            <v>291066</v>
          </cell>
          <cell r="G22">
            <v>272505</v>
          </cell>
          <cell r="H22">
            <v>186780</v>
          </cell>
          <cell r="I22">
            <v>247782</v>
          </cell>
          <cell r="J22">
            <v>214717</v>
          </cell>
          <cell r="K22">
            <v>294057</v>
          </cell>
          <cell r="L22">
            <v>303367</v>
          </cell>
          <cell r="M22">
            <v>252612</v>
          </cell>
          <cell r="N22">
            <v>276570</v>
          </cell>
          <cell r="O22">
            <v>275396</v>
          </cell>
          <cell r="P22">
            <v>247020</v>
          </cell>
          <cell r="Q22">
            <v>3124743</v>
          </cell>
        </row>
        <row r="23">
          <cell r="A23">
            <v>1181688</v>
          </cell>
          <cell r="B23" t="str">
            <v>DRAMIN B6 6 x 1 ml</v>
          </cell>
          <cell r="C23">
            <v>5.8</v>
          </cell>
          <cell r="D23">
            <v>98000</v>
          </cell>
          <cell r="E23">
            <v>8268</v>
          </cell>
          <cell r="F23">
            <v>6567</v>
          </cell>
          <cell r="G23">
            <v>6545</v>
          </cell>
          <cell r="H23">
            <v>8680</v>
          </cell>
          <cell r="I23">
            <v>4789</v>
          </cell>
          <cell r="J23">
            <v>5932</v>
          </cell>
          <cell r="K23">
            <v>8617</v>
          </cell>
          <cell r="L23">
            <v>9751</v>
          </cell>
          <cell r="M23">
            <v>7530</v>
          </cell>
          <cell r="N23">
            <v>6535</v>
          </cell>
          <cell r="O23">
            <v>7126</v>
          </cell>
          <cell r="P23">
            <v>7304</v>
          </cell>
          <cell r="Q23">
            <v>87644</v>
          </cell>
        </row>
        <row r="24">
          <cell r="A24">
            <v>1181840</v>
          </cell>
          <cell r="B24" t="str">
            <v>DRAMIN B6 DL 100 x 10 ml</v>
          </cell>
          <cell r="C24">
            <v>100.78</v>
          </cell>
          <cell r="D24">
            <v>22000</v>
          </cell>
          <cell r="E24">
            <v>1129</v>
          </cell>
          <cell r="F24">
            <v>1387</v>
          </cell>
          <cell r="G24">
            <v>1862</v>
          </cell>
          <cell r="H24">
            <v>2054</v>
          </cell>
          <cell r="I24">
            <v>1919</v>
          </cell>
          <cell r="J24">
            <v>1482</v>
          </cell>
          <cell r="K24">
            <v>2157</v>
          </cell>
          <cell r="L24">
            <v>2290</v>
          </cell>
          <cell r="M24">
            <v>1764</v>
          </cell>
          <cell r="N24">
            <v>2044</v>
          </cell>
          <cell r="O24">
            <v>1843</v>
          </cell>
          <cell r="P24">
            <v>2224</v>
          </cell>
          <cell r="Q24">
            <v>22155</v>
          </cell>
        </row>
        <row r="25">
          <cell r="A25">
            <v>1181700</v>
          </cell>
          <cell r="B25" t="str">
            <v>DRAMIN B6 gotas</v>
          </cell>
          <cell r="C25">
            <v>3.87</v>
          </cell>
          <cell r="D25">
            <v>1310000</v>
          </cell>
          <cell r="E25">
            <v>143267</v>
          </cell>
          <cell r="F25">
            <v>148413</v>
          </cell>
          <cell r="G25">
            <v>115705</v>
          </cell>
          <cell r="H25">
            <v>125977</v>
          </cell>
          <cell r="I25">
            <v>51191</v>
          </cell>
          <cell r="J25">
            <v>89768</v>
          </cell>
          <cell r="K25">
            <v>161252</v>
          </cell>
          <cell r="L25">
            <v>142776</v>
          </cell>
          <cell r="M25">
            <v>119637</v>
          </cell>
          <cell r="N25">
            <v>88106</v>
          </cell>
          <cell r="O25">
            <v>108608</v>
          </cell>
          <cell r="P25">
            <v>96726</v>
          </cell>
          <cell r="Q25">
            <v>1391426</v>
          </cell>
        </row>
        <row r="26">
          <cell r="A26">
            <v>1185021</v>
          </cell>
          <cell r="B26" t="str">
            <v>DRAMIN  solução oral 120 ml</v>
          </cell>
          <cell r="C26">
            <v>9.52</v>
          </cell>
          <cell r="D26">
            <v>40000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41971</v>
          </cell>
          <cell r="M26">
            <v>1893</v>
          </cell>
          <cell r="N26">
            <v>235</v>
          </cell>
          <cell r="O26">
            <v>102</v>
          </cell>
          <cell r="P26">
            <v>314</v>
          </cell>
          <cell r="Q26">
            <v>44515</v>
          </cell>
        </row>
        <row r="27">
          <cell r="A27">
            <v>1192000</v>
          </cell>
          <cell r="B27" t="str">
            <v>EMOFORM 90  g</v>
          </cell>
          <cell r="C27">
            <v>5.25</v>
          </cell>
          <cell r="D27">
            <v>166000</v>
          </cell>
          <cell r="E27">
            <v>13452</v>
          </cell>
          <cell r="F27">
            <v>11282</v>
          </cell>
          <cell r="G27">
            <v>12514</v>
          </cell>
          <cell r="H27">
            <v>13134</v>
          </cell>
          <cell r="I27">
            <v>10610</v>
          </cell>
          <cell r="J27">
            <v>11192</v>
          </cell>
          <cell r="K27">
            <v>14196</v>
          </cell>
          <cell r="L27">
            <v>14178</v>
          </cell>
          <cell r="M27">
            <v>9674</v>
          </cell>
          <cell r="N27">
            <v>11727</v>
          </cell>
          <cell r="O27">
            <v>14239</v>
          </cell>
          <cell r="P27">
            <v>11836</v>
          </cell>
          <cell r="Q27">
            <v>148034</v>
          </cell>
        </row>
        <row r="28">
          <cell r="A28">
            <v>1192191</v>
          </cell>
          <cell r="B28" t="str">
            <v>EMOFORM CLO 90 g</v>
          </cell>
          <cell r="C28">
            <v>5.25</v>
          </cell>
          <cell r="D28">
            <v>82000</v>
          </cell>
          <cell r="E28">
            <v>6170</v>
          </cell>
          <cell r="F28">
            <v>5378</v>
          </cell>
          <cell r="G28">
            <v>6706</v>
          </cell>
          <cell r="H28">
            <v>6259</v>
          </cell>
          <cell r="I28">
            <v>5492</v>
          </cell>
          <cell r="J28">
            <v>5641</v>
          </cell>
          <cell r="K28">
            <v>6716</v>
          </cell>
          <cell r="L28">
            <v>6191</v>
          </cell>
          <cell r="M28">
            <v>5008</v>
          </cell>
          <cell r="N28">
            <v>4900</v>
          </cell>
          <cell r="O28">
            <v>6618</v>
          </cell>
          <cell r="P28">
            <v>4836</v>
          </cell>
          <cell r="Q28">
            <v>69915</v>
          </cell>
        </row>
        <row r="29">
          <cell r="A29">
            <v>1183724</v>
          </cell>
          <cell r="B29" t="str">
            <v>EMOFORM AP gel</v>
          </cell>
          <cell r="C29">
            <v>6.02</v>
          </cell>
          <cell r="D29">
            <v>69000</v>
          </cell>
          <cell r="E29">
            <v>5070</v>
          </cell>
          <cell r="F29">
            <v>3950</v>
          </cell>
          <cell r="G29">
            <v>5620</v>
          </cell>
          <cell r="H29">
            <v>5122</v>
          </cell>
          <cell r="I29">
            <v>4872</v>
          </cell>
          <cell r="J29">
            <v>4198</v>
          </cell>
          <cell r="K29">
            <v>5738</v>
          </cell>
          <cell r="L29">
            <v>4957</v>
          </cell>
          <cell r="M29">
            <v>3766</v>
          </cell>
          <cell r="N29">
            <v>4806</v>
          </cell>
          <cell r="O29">
            <v>4742</v>
          </cell>
          <cell r="P29">
            <v>4174</v>
          </cell>
          <cell r="Q29">
            <v>57015</v>
          </cell>
        </row>
        <row r="30">
          <cell r="A30">
            <v>1183732</v>
          </cell>
          <cell r="B30" t="str">
            <v>EMOFORM AT gel</v>
          </cell>
          <cell r="C30">
            <v>7.33</v>
          </cell>
          <cell r="D30">
            <v>48000</v>
          </cell>
          <cell r="E30">
            <v>3702</v>
          </cell>
          <cell r="F30">
            <v>3924</v>
          </cell>
          <cell r="G30">
            <v>4370</v>
          </cell>
          <cell r="H30">
            <v>3998</v>
          </cell>
          <cell r="I30">
            <v>3288</v>
          </cell>
          <cell r="J30">
            <v>2956</v>
          </cell>
          <cell r="K30">
            <v>4540</v>
          </cell>
          <cell r="L30">
            <v>3366</v>
          </cell>
          <cell r="M30">
            <v>3365</v>
          </cell>
          <cell r="N30">
            <v>3376</v>
          </cell>
          <cell r="O30">
            <v>3285</v>
          </cell>
          <cell r="P30">
            <v>3528</v>
          </cell>
          <cell r="Q30">
            <v>43698</v>
          </cell>
        </row>
        <row r="31">
          <cell r="A31">
            <v>1180690</v>
          </cell>
          <cell r="B31" t="str">
            <v>EPAREMA drg</v>
          </cell>
          <cell r="C31">
            <v>5.67</v>
          </cell>
          <cell r="D31">
            <v>715000</v>
          </cell>
          <cell r="E31">
            <v>65128</v>
          </cell>
          <cell r="F31">
            <v>56561</v>
          </cell>
          <cell r="G31">
            <v>60676</v>
          </cell>
          <cell r="H31">
            <v>64048</v>
          </cell>
          <cell r="I31">
            <v>43005</v>
          </cell>
          <cell r="J31">
            <v>45888</v>
          </cell>
          <cell r="K31">
            <v>60408</v>
          </cell>
          <cell r="L31">
            <v>56601</v>
          </cell>
          <cell r="M31">
            <v>49436</v>
          </cell>
          <cell r="N31">
            <v>57303</v>
          </cell>
          <cell r="O31">
            <v>70795</v>
          </cell>
          <cell r="P31">
            <v>56226</v>
          </cell>
          <cell r="Q31">
            <v>686075</v>
          </cell>
        </row>
        <row r="32">
          <cell r="A32">
            <v>1180703</v>
          </cell>
          <cell r="B32" t="str">
            <v>EPAREMA líq</v>
          </cell>
          <cell r="C32">
            <v>10.19</v>
          </cell>
          <cell r="D32">
            <v>640000</v>
          </cell>
          <cell r="E32">
            <v>57379</v>
          </cell>
          <cell r="F32">
            <v>49436</v>
          </cell>
          <cell r="G32">
            <v>51743</v>
          </cell>
          <cell r="H32">
            <v>57843</v>
          </cell>
          <cell r="I32">
            <v>35160</v>
          </cell>
          <cell r="J32">
            <v>35036</v>
          </cell>
          <cell r="K32">
            <v>51785</v>
          </cell>
          <cell r="L32">
            <v>46960</v>
          </cell>
          <cell r="M32">
            <v>43490</v>
          </cell>
          <cell r="N32">
            <v>46194</v>
          </cell>
          <cell r="O32">
            <v>54258</v>
          </cell>
          <cell r="P32">
            <v>45498</v>
          </cell>
          <cell r="Q32">
            <v>574782</v>
          </cell>
        </row>
        <row r="33">
          <cell r="A33">
            <v>1182145</v>
          </cell>
          <cell r="B33" t="str">
            <v>EPAREMA fla 12</v>
          </cell>
          <cell r="C33">
            <v>9.7899999999999991</v>
          </cell>
          <cell r="D33">
            <v>490000</v>
          </cell>
          <cell r="E33">
            <v>45624</v>
          </cell>
          <cell r="F33">
            <v>48802</v>
          </cell>
          <cell r="G33">
            <v>46346</v>
          </cell>
          <cell r="H33">
            <v>43007</v>
          </cell>
          <cell r="I33">
            <v>22226</v>
          </cell>
          <cell r="J33">
            <v>26728</v>
          </cell>
          <cell r="K33">
            <v>40241</v>
          </cell>
          <cell r="L33">
            <v>34881</v>
          </cell>
          <cell r="M33">
            <v>32033</v>
          </cell>
          <cell r="N33">
            <v>36713</v>
          </cell>
          <cell r="O33">
            <v>42398</v>
          </cell>
          <cell r="P33">
            <v>37520</v>
          </cell>
          <cell r="Q33">
            <v>456519</v>
          </cell>
        </row>
        <row r="34">
          <cell r="A34">
            <v>1182153</v>
          </cell>
          <cell r="B34" t="str">
            <v>EPAREMA fla 60</v>
          </cell>
          <cell r="C34">
            <v>46.3</v>
          </cell>
          <cell r="D34">
            <v>91000</v>
          </cell>
          <cell r="E34">
            <v>8547</v>
          </cell>
          <cell r="F34">
            <v>10573</v>
          </cell>
          <cell r="G34">
            <v>8929</v>
          </cell>
          <cell r="H34">
            <v>5380</v>
          </cell>
          <cell r="I34">
            <v>4825</v>
          </cell>
          <cell r="J34">
            <v>6161</v>
          </cell>
          <cell r="K34">
            <v>9626</v>
          </cell>
          <cell r="L34">
            <v>7348</v>
          </cell>
          <cell r="M34">
            <v>6227</v>
          </cell>
          <cell r="N34">
            <v>7506</v>
          </cell>
          <cell r="O34">
            <v>10869</v>
          </cell>
          <cell r="P34">
            <v>6324</v>
          </cell>
          <cell r="Q34">
            <v>92315</v>
          </cell>
        </row>
        <row r="35">
          <cell r="A35">
            <v>1184636</v>
          </cell>
          <cell r="B35" t="str">
            <v>ESTREVA 1,5 mg  - 21</v>
          </cell>
          <cell r="C35">
            <v>9.31</v>
          </cell>
          <cell r="D35">
            <v>0</v>
          </cell>
          <cell r="E35">
            <v>-2917</v>
          </cell>
          <cell r="F35">
            <v>-966</v>
          </cell>
          <cell r="G35">
            <v>-420</v>
          </cell>
          <cell r="H35">
            <v>-2635</v>
          </cell>
          <cell r="I35">
            <v>-854</v>
          </cell>
          <cell r="J35">
            <v>0</v>
          </cell>
          <cell r="K35">
            <v>0</v>
          </cell>
          <cell r="L35">
            <v>-70</v>
          </cell>
          <cell r="M35">
            <v>-1034</v>
          </cell>
          <cell r="N35">
            <v>0</v>
          </cell>
          <cell r="O35">
            <v>0</v>
          </cell>
          <cell r="P35">
            <v>0</v>
          </cell>
          <cell r="Q35">
            <v>-8896</v>
          </cell>
        </row>
        <row r="36">
          <cell r="A36">
            <v>1184644</v>
          </cell>
          <cell r="B36" t="str">
            <v>ESTREVA 1,5 mg  - 28</v>
          </cell>
          <cell r="C36">
            <v>12.2</v>
          </cell>
          <cell r="D36">
            <v>0</v>
          </cell>
          <cell r="E36">
            <v>-3285</v>
          </cell>
          <cell r="F36">
            <v>-921</v>
          </cell>
          <cell r="G36">
            <v>-385</v>
          </cell>
          <cell r="H36">
            <v>-2775</v>
          </cell>
          <cell r="I36">
            <v>-655</v>
          </cell>
          <cell r="J36">
            <v>0</v>
          </cell>
          <cell r="K36">
            <v>0</v>
          </cell>
          <cell r="L36">
            <v>-115</v>
          </cell>
          <cell r="M36">
            <v>-1094</v>
          </cell>
          <cell r="N36">
            <v>0</v>
          </cell>
          <cell r="O36">
            <v>0</v>
          </cell>
          <cell r="P36">
            <v>0</v>
          </cell>
          <cell r="Q36">
            <v>-9230</v>
          </cell>
        </row>
        <row r="37">
          <cell r="A37">
            <v>1184628</v>
          </cell>
          <cell r="B37" t="str">
            <v>ESTREVA gel 50 g</v>
          </cell>
          <cell r="C37">
            <v>19.260000000000002</v>
          </cell>
          <cell r="D37">
            <v>0</v>
          </cell>
          <cell r="E37">
            <v>21163</v>
          </cell>
          <cell r="F37">
            <v>-36</v>
          </cell>
          <cell r="G37">
            <v>0</v>
          </cell>
          <cell r="H37">
            <v>-4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-4</v>
          </cell>
          <cell r="P37">
            <v>0</v>
          </cell>
          <cell r="Q37">
            <v>21119</v>
          </cell>
        </row>
        <row r="38">
          <cell r="A38">
            <v>1184894</v>
          </cell>
          <cell r="B38" t="str">
            <v>FIOTAN 300 mg cpr 20</v>
          </cell>
          <cell r="C38">
            <v>19.04</v>
          </cell>
          <cell r="D38">
            <v>184516</v>
          </cell>
          <cell r="E38">
            <v>10607</v>
          </cell>
          <cell r="F38">
            <v>8668</v>
          </cell>
          <cell r="G38">
            <v>9764</v>
          </cell>
          <cell r="H38">
            <v>13501</v>
          </cell>
          <cell r="I38">
            <v>6447</v>
          </cell>
          <cell r="J38">
            <v>5987</v>
          </cell>
          <cell r="K38">
            <v>8230</v>
          </cell>
          <cell r="L38">
            <v>7124</v>
          </cell>
          <cell r="M38">
            <v>7449</v>
          </cell>
          <cell r="N38">
            <v>8217</v>
          </cell>
          <cell r="O38">
            <v>7552</v>
          </cell>
          <cell r="P38">
            <v>7077</v>
          </cell>
          <cell r="Q38">
            <v>100623</v>
          </cell>
        </row>
        <row r="39">
          <cell r="A39">
            <v>1184953</v>
          </cell>
          <cell r="B39" t="str">
            <v>FIOTAN 300 mg cpr 60</v>
          </cell>
          <cell r="C39">
            <v>37.03</v>
          </cell>
          <cell r="D39">
            <v>60000</v>
          </cell>
          <cell r="E39">
            <v>0</v>
          </cell>
          <cell r="F39">
            <v>0</v>
          </cell>
          <cell r="G39">
            <v>16494</v>
          </cell>
          <cell r="H39">
            <v>1592</v>
          </cell>
          <cell r="I39">
            <v>-212</v>
          </cell>
          <cell r="J39">
            <v>83</v>
          </cell>
          <cell r="K39">
            <v>285</v>
          </cell>
          <cell r="L39">
            <v>129</v>
          </cell>
          <cell r="M39">
            <v>480</v>
          </cell>
          <cell r="N39">
            <v>548</v>
          </cell>
          <cell r="O39">
            <v>466</v>
          </cell>
          <cell r="P39">
            <v>457</v>
          </cell>
          <cell r="Q39">
            <v>20322</v>
          </cell>
        </row>
        <row r="40">
          <cell r="A40">
            <v>1184326</v>
          </cell>
          <cell r="B40" t="str">
            <v>FONTOL 650 mg 20 cpr</v>
          </cell>
          <cell r="C40">
            <v>5.83</v>
          </cell>
          <cell r="D40">
            <v>9500</v>
          </cell>
          <cell r="E40">
            <v>698</v>
          </cell>
          <cell r="F40">
            <v>484</v>
          </cell>
          <cell r="G40">
            <v>291</v>
          </cell>
          <cell r="H40">
            <v>309</v>
          </cell>
          <cell r="I40">
            <v>551</v>
          </cell>
          <cell r="J40">
            <v>642</v>
          </cell>
          <cell r="K40">
            <v>766</v>
          </cell>
          <cell r="L40">
            <v>462</v>
          </cell>
          <cell r="M40">
            <v>410</v>
          </cell>
          <cell r="N40">
            <v>264</v>
          </cell>
          <cell r="O40">
            <v>632</v>
          </cell>
          <cell r="P40">
            <v>276</v>
          </cell>
          <cell r="Q40">
            <v>5785</v>
          </cell>
        </row>
        <row r="41">
          <cell r="A41">
            <v>1184334</v>
          </cell>
          <cell r="B41" t="str">
            <v>FONTOL 650 mg 100 cpr</v>
          </cell>
          <cell r="C41">
            <v>24.87</v>
          </cell>
          <cell r="D41">
            <v>41000</v>
          </cell>
          <cell r="E41">
            <v>3273</v>
          </cell>
          <cell r="F41">
            <v>2564</v>
          </cell>
          <cell r="G41">
            <v>3485</v>
          </cell>
          <cell r="H41">
            <v>2798</v>
          </cell>
          <cell r="I41">
            <v>2191</v>
          </cell>
          <cell r="J41">
            <v>2369</v>
          </cell>
          <cell r="K41">
            <v>2874</v>
          </cell>
          <cell r="L41">
            <v>3310</v>
          </cell>
          <cell r="M41">
            <v>2996</v>
          </cell>
          <cell r="N41">
            <v>1966</v>
          </cell>
          <cell r="O41">
            <v>2849</v>
          </cell>
          <cell r="P41">
            <v>2426</v>
          </cell>
          <cell r="Q41">
            <v>33101</v>
          </cell>
        </row>
        <row r="42">
          <cell r="A42">
            <v>1182064</v>
          </cell>
          <cell r="B42" t="str">
            <v>HIDRAFIX Framboeza - flaconetes</v>
          </cell>
          <cell r="C42">
            <v>79.94</v>
          </cell>
          <cell r="D42">
            <v>13600</v>
          </cell>
          <cell r="E42">
            <v>1716</v>
          </cell>
          <cell r="F42">
            <v>1523</v>
          </cell>
          <cell r="G42">
            <v>1502</v>
          </cell>
          <cell r="H42">
            <v>887</v>
          </cell>
          <cell r="I42">
            <v>423</v>
          </cell>
          <cell r="J42">
            <v>800</v>
          </cell>
          <cell r="K42">
            <v>1035</v>
          </cell>
          <cell r="L42">
            <v>1369</v>
          </cell>
          <cell r="M42">
            <v>1062</v>
          </cell>
          <cell r="N42">
            <v>842</v>
          </cell>
          <cell r="O42">
            <v>1537</v>
          </cell>
          <cell r="P42">
            <v>1104</v>
          </cell>
          <cell r="Q42">
            <v>13800</v>
          </cell>
        </row>
        <row r="43">
          <cell r="A43">
            <v>1182072</v>
          </cell>
          <cell r="B43" t="str">
            <v>HIDRAFIX Laranja - flaconetes</v>
          </cell>
          <cell r="C43">
            <v>79.94</v>
          </cell>
          <cell r="D43">
            <v>14800</v>
          </cell>
          <cell r="E43">
            <v>1976</v>
          </cell>
          <cell r="F43">
            <v>1851</v>
          </cell>
          <cell r="G43">
            <v>1543</v>
          </cell>
          <cell r="H43">
            <v>1145</v>
          </cell>
          <cell r="I43">
            <v>404</v>
          </cell>
          <cell r="J43">
            <v>748</v>
          </cell>
          <cell r="K43">
            <v>1278</v>
          </cell>
          <cell r="L43">
            <v>1523</v>
          </cell>
          <cell r="M43">
            <v>1190</v>
          </cell>
          <cell r="N43">
            <v>1025</v>
          </cell>
          <cell r="O43">
            <v>1728</v>
          </cell>
          <cell r="P43">
            <v>1352</v>
          </cell>
          <cell r="Q43">
            <v>15763</v>
          </cell>
        </row>
        <row r="44">
          <cell r="A44">
            <v>1182226</v>
          </cell>
          <cell r="B44" t="str">
            <v>HIDRAFIX Limão - flaconetes</v>
          </cell>
          <cell r="C44">
            <v>79.94</v>
          </cell>
          <cell r="D44">
            <v>2800</v>
          </cell>
          <cell r="E44">
            <v>458</v>
          </cell>
          <cell r="F44">
            <v>437</v>
          </cell>
          <cell r="G44">
            <v>329</v>
          </cell>
          <cell r="H44">
            <v>243</v>
          </cell>
          <cell r="I44">
            <v>61</v>
          </cell>
          <cell r="J44">
            <v>69</v>
          </cell>
          <cell r="K44">
            <v>179</v>
          </cell>
          <cell r="L44">
            <v>233</v>
          </cell>
          <cell r="M44">
            <v>206</v>
          </cell>
          <cell r="N44">
            <v>161</v>
          </cell>
          <cell r="O44">
            <v>256</v>
          </cell>
          <cell r="P44">
            <v>196</v>
          </cell>
          <cell r="Q44">
            <v>2828</v>
          </cell>
        </row>
        <row r="45">
          <cell r="A45">
            <v>1182218</v>
          </cell>
          <cell r="B45" t="str">
            <v>HIDRAFIX Uva - flaconetes</v>
          </cell>
          <cell r="C45">
            <v>79.94</v>
          </cell>
          <cell r="D45">
            <v>7600</v>
          </cell>
          <cell r="E45">
            <v>962</v>
          </cell>
          <cell r="F45">
            <v>981</v>
          </cell>
          <cell r="G45">
            <v>640</v>
          </cell>
          <cell r="H45">
            <v>670</v>
          </cell>
          <cell r="I45">
            <v>312</v>
          </cell>
          <cell r="J45">
            <v>324</v>
          </cell>
          <cell r="K45">
            <v>671</v>
          </cell>
          <cell r="L45">
            <v>792</v>
          </cell>
          <cell r="M45">
            <v>650</v>
          </cell>
          <cell r="N45">
            <v>526</v>
          </cell>
          <cell r="O45">
            <v>746</v>
          </cell>
          <cell r="P45">
            <v>695</v>
          </cell>
          <cell r="Q45">
            <v>7969</v>
          </cell>
        </row>
        <row r="46">
          <cell r="A46">
            <v>1182080</v>
          </cell>
          <cell r="B46" t="str">
            <v>HIDRAFIX 90  - flaconetes</v>
          </cell>
          <cell r="C46">
            <v>79.94</v>
          </cell>
          <cell r="D46">
            <v>1250</v>
          </cell>
          <cell r="E46">
            <v>142</v>
          </cell>
          <cell r="F46">
            <v>176</v>
          </cell>
          <cell r="G46">
            <v>103</v>
          </cell>
          <cell r="H46">
            <v>55</v>
          </cell>
          <cell r="I46">
            <v>59</v>
          </cell>
          <cell r="J46">
            <v>46</v>
          </cell>
          <cell r="K46">
            <v>116</v>
          </cell>
          <cell r="L46">
            <v>119</v>
          </cell>
          <cell r="M46">
            <v>105</v>
          </cell>
          <cell r="N46">
            <v>76</v>
          </cell>
          <cell r="O46">
            <v>110</v>
          </cell>
          <cell r="P46">
            <v>70</v>
          </cell>
          <cell r="Q46">
            <v>1177</v>
          </cell>
        </row>
        <row r="47">
          <cell r="A47">
            <v>1184547</v>
          </cell>
          <cell r="B47" t="str">
            <v>HIDRAFIX  Framboeza - frasco 250 ml</v>
          </cell>
          <cell r="C47">
            <v>4.54</v>
          </cell>
          <cell r="D47">
            <v>66100</v>
          </cell>
          <cell r="E47">
            <v>6359</v>
          </cell>
          <cell r="F47">
            <v>8192</v>
          </cell>
          <cell r="G47">
            <v>5832</v>
          </cell>
          <cell r="H47">
            <v>5892</v>
          </cell>
          <cell r="I47">
            <v>3372</v>
          </cell>
          <cell r="J47">
            <v>5283</v>
          </cell>
          <cell r="K47">
            <v>8526</v>
          </cell>
          <cell r="L47">
            <v>7742</v>
          </cell>
          <cell r="M47">
            <v>5665</v>
          </cell>
          <cell r="N47">
            <v>4943</v>
          </cell>
          <cell r="O47">
            <v>5760</v>
          </cell>
          <cell r="P47">
            <v>5577</v>
          </cell>
          <cell r="Q47">
            <v>73143</v>
          </cell>
        </row>
        <row r="48">
          <cell r="A48">
            <v>1184555</v>
          </cell>
          <cell r="B48" t="str">
            <v>HIDRAFIX Laranja - frasco 250 ml</v>
          </cell>
          <cell r="C48">
            <v>4.54</v>
          </cell>
          <cell r="D48">
            <v>68000</v>
          </cell>
          <cell r="E48">
            <v>7282</v>
          </cell>
          <cell r="F48">
            <v>8135</v>
          </cell>
          <cell r="G48">
            <v>6445</v>
          </cell>
          <cell r="H48">
            <v>6337</v>
          </cell>
          <cell r="I48">
            <v>2743</v>
          </cell>
          <cell r="J48">
            <v>5515</v>
          </cell>
          <cell r="K48">
            <v>8616</v>
          </cell>
          <cell r="L48">
            <v>8045</v>
          </cell>
          <cell r="M48">
            <v>5702</v>
          </cell>
          <cell r="N48">
            <v>4421</v>
          </cell>
          <cell r="O48">
            <v>6856</v>
          </cell>
          <cell r="P48">
            <v>6370</v>
          </cell>
          <cell r="Q48">
            <v>76467</v>
          </cell>
        </row>
        <row r="49">
          <cell r="A49">
            <v>1184563</v>
          </cell>
          <cell r="B49" t="str">
            <v>HIDRAFIX Limão - frasco 250 ml</v>
          </cell>
          <cell r="C49">
            <v>4.54</v>
          </cell>
          <cell r="D49">
            <v>9100</v>
          </cell>
          <cell r="E49">
            <v>1179</v>
          </cell>
          <cell r="F49">
            <v>1116</v>
          </cell>
          <cell r="G49">
            <v>759</v>
          </cell>
          <cell r="H49">
            <v>580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-23</v>
          </cell>
          <cell r="O49">
            <v>0</v>
          </cell>
          <cell r="P49">
            <v>0</v>
          </cell>
          <cell r="Q49">
            <v>3611</v>
          </cell>
        </row>
        <row r="50">
          <cell r="A50">
            <v>1184571</v>
          </cell>
          <cell r="B50" t="str">
            <v>HIDRAFIX Uva - frasco 250 ml</v>
          </cell>
          <cell r="C50">
            <v>4.54</v>
          </cell>
          <cell r="D50">
            <v>42300</v>
          </cell>
          <cell r="E50">
            <v>4671</v>
          </cell>
          <cell r="F50">
            <v>4447</v>
          </cell>
          <cell r="G50">
            <v>3308</v>
          </cell>
          <cell r="H50">
            <v>3315</v>
          </cell>
          <cell r="I50">
            <v>2484</v>
          </cell>
          <cell r="J50">
            <v>3493</v>
          </cell>
          <cell r="K50">
            <v>5491</v>
          </cell>
          <cell r="L50">
            <v>4564</v>
          </cell>
          <cell r="M50">
            <v>3591</v>
          </cell>
          <cell r="N50">
            <v>2785</v>
          </cell>
          <cell r="O50">
            <v>3479</v>
          </cell>
          <cell r="P50">
            <v>3272</v>
          </cell>
          <cell r="Q50">
            <v>44900</v>
          </cell>
        </row>
        <row r="51">
          <cell r="A51">
            <v>1184580</v>
          </cell>
          <cell r="B51" t="str">
            <v>HIDRAFIX 90- frasco 250 ml</v>
          </cell>
          <cell r="C51">
            <v>4.54</v>
          </cell>
          <cell r="D51">
            <v>22300</v>
          </cell>
          <cell r="E51">
            <v>1968</v>
          </cell>
          <cell r="F51">
            <v>1823</v>
          </cell>
          <cell r="G51">
            <v>1694</v>
          </cell>
          <cell r="H51">
            <v>1480</v>
          </cell>
          <cell r="I51">
            <v>994</v>
          </cell>
          <cell r="J51">
            <v>1420</v>
          </cell>
          <cell r="K51">
            <v>2610</v>
          </cell>
          <cell r="L51">
            <v>2344</v>
          </cell>
          <cell r="M51">
            <v>1543</v>
          </cell>
          <cell r="N51">
            <v>1050</v>
          </cell>
          <cell r="O51">
            <v>1824</v>
          </cell>
          <cell r="P51">
            <v>1334</v>
          </cell>
          <cell r="Q51">
            <v>20084</v>
          </cell>
        </row>
        <row r="52">
          <cell r="A52">
            <v>1184504</v>
          </cell>
          <cell r="B52" t="str">
            <v>LAITAN 100 mg caps 20</v>
          </cell>
          <cell r="C52">
            <v>16.489999999999998</v>
          </cell>
          <cell r="D52">
            <v>470000</v>
          </cell>
          <cell r="E52">
            <v>34889</v>
          </cell>
          <cell r="F52">
            <v>20277</v>
          </cell>
          <cell r="G52">
            <v>30860</v>
          </cell>
          <cell r="H52">
            <v>43394</v>
          </cell>
          <cell r="I52">
            <v>20555</v>
          </cell>
          <cell r="J52">
            <v>26201</v>
          </cell>
          <cell r="K52">
            <v>29617</v>
          </cell>
          <cell r="L52">
            <v>27620</v>
          </cell>
          <cell r="M52">
            <v>26862</v>
          </cell>
          <cell r="N52">
            <v>27165</v>
          </cell>
          <cell r="O52">
            <v>26851</v>
          </cell>
          <cell r="P52">
            <v>24091</v>
          </cell>
          <cell r="Q52">
            <v>338382</v>
          </cell>
        </row>
        <row r="53">
          <cell r="A53">
            <v>1184776</v>
          </cell>
          <cell r="B53" t="str">
            <v>LEGALON 140 mg cáps</v>
          </cell>
          <cell r="C53">
            <v>17.61</v>
          </cell>
          <cell r="D53">
            <v>111000</v>
          </cell>
          <cell r="E53">
            <v>11907</v>
          </cell>
          <cell r="F53">
            <v>9707</v>
          </cell>
          <cell r="G53">
            <v>11076</v>
          </cell>
          <cell r="H53">
            <v>11611</v>
          </cell>
          <cell r="I53">
            <v>8044</v>
          </cell>
          <cell r="J53">
            <v>6928</v>
          </cell>
          <cell r="K53">
            <v>10232</v>
          </cell>
          <cell r="L53">
            <v>8510</v>
          </cell>
          <cell r="M53">
            <v>9353</v>
          </cell>
          <cell r="N53">
            <v>9520</v>
          </cell>
          <cell r="O53">
            <v>9090</v>
          </cell>
          <cell r="P53">
            <v>8998</v>
          </cell>
          <cell r="Q53">
            <v>114976</v>
          </cell>
        </row>
        <row r="54">
          <cell r="A54">
            <v>1181416</v>
          </cell>
          <cell r="B54" t="str">
            <v>LEGALON 70 mg drg</v>
          </cell>
          <cell r="C54">
            <v>13.02</v>
          </cell>
          <cell r="D54">
            <v>165000</v>
          </cell>
          <cell r="E54">
            <v>14224</v>
          </cell>
          <cell r="F54">
            <v>13533</v>
          </cell>
          <cell r="G54">
            <v>14078</v>
          </cell>
          <cell r="H54">
            <v>15015</v>
          </cell>
          <cell r="I54">
            <v>9089</v>
          </cell>
          <cell r="J54">
            <v>10392</v>
          </cell>
          <cell r="K54">
            <v>13837</v>
          </cell>
          <cell r="L54">
            <v>12198</v>
          </cell>
          <cell r="M54">
            <v>12591</v>
          </cell>
          <cell r="N54">
            <v>12563</v>
          </cell>
          <cell r="O54">
            <v>13110</v>
          </cell>
          <cell r="P54">
            <v>10979</v>
          </cell>
          <cell r="Q54">
            <v>151609</v>
          </cell>
        </row>
        <row r="55">
          <cell r="A55">
            <v>1180746</v>
          </cell>
          <cell r="B55" t="str">
            <v>LEGALON  sus</v>
          </cell>
          <cell r="C55">
            <v>8.18</v>
          </cell>
          <cell r="D55">
            <v>172000</v>
          </cell>
          <cell r="E55">
            <v>14910</v>
          </cell>
          <cell r="F55">
            <v>12547</v>
          </cell>
          <cell r="G55">
            <v>14466</v>
          </cell>
          <cell r="H55">
            <v>16868</v>
          </cell>
          <cell r="I55">
            <v>8533</v>
          </cell>
          <cell r="J55">
            <v>11173</v>
          </cell>
          <cell r="K55">
            <v>15515</v>
          </cell>
          <cell r="L55">
            <v>13028</v>
          </cell>
          <cell r="M55">
            <v>13149</v>
          </cell>
          <cell r="N55">
            <v>14016</v>
          </cell>
          <cell r="O55">
            <v>13990</v>
          </cell>
          <cell r="P55">
            <v>11119</v>
          </cell>
          <cell r="Q55">
            <v>159314</v>
          </cell>
        </row>
        <row r="56">
          <cell r="A56">
            <v>1184921</v>
          </cell>
          <cell r="B56" t="str">
            <v>LOMEXIN creme 40 g</v>
          </cell>
          <cell r="C56">
            <v>16.329999999999998</v>
          </cell>
          <cell r="D56">
            <v>160000</v>
          </cell>
          <cell r="E56">
            <v>5448</v>
          </cell>
          <cell r="F56">
            <v>4944</v>
          </cell>
          <cell r="G56">
            <v>7953</v>
          </cell>
          <cell r="H56">
            <v>12387</v>
          </cell>
          <cell r="I56">
            <v>7118</v>
          </cell>
          <cell r="J56">
            <v>8709</v>
          </cell>
          <cell r="K56">
            <v>11177</v>
          </cell>
          <cell r="L56">
            <v>8937</v>
          </cell>
          <cell r="M56">
            <v>9732</v>
          </cell>
          <cell r="N56">
            <v>10686</v>
          </cell>
          <cell r="O56">
            <v>9354</v>
          </cell>
          <cell r="P56">
            <v>9827</v>
          </cell>
          <cell r="Q56">
            <v>106272</v>
          </cell>
        </row>
        <row r="57">
          <cell r="A57">
            <v>1184922</v>
          </cell>
          <cell r="B57" t="str">
            <v>LOMEXIN óvulos 600 mg</v>
          </cell>
          <cell r="C57">
            <v>15.54</v>
          </cell>
          <cell r="D57">
            <v>70000</v>
          </cell>
          <cell r="E57">
            <v>2340</v>
          </cell>
          <cell r="F57">
            <v>1915</v>
          </cell>
          <cell r="G57">
            <v>2751</v>
          </cell>
          <cell r="H57">
            <v>4748</v>
          </cell>
          <cell r="I57">
            <v>3095</v>
          </cell>
          <cell r="J57">
            <v>3337</v>
          </cell>
          <cell r="K57">
            <v>4874</v>
          </cell>
          <cell r="L57">
            <v>4175</v>
          </cell>
          <cell r="M57">
            <v>4254</v>
          </cell>
          <cell r="N57">
            <v>5272</v>
          </cell>
          <cell r="O57">
            <v>4582</v>
          </cell>
          <cell r="P57">
            <v>4208</v>
          </cell>
          <cell r="Q57">
            <v>45551</v>
          </cell>
        </row>
        <row r="58">
          <cell r="A58">
            <v>1183923</v>
          </cell>
          <cell r="B58" t="str">
            <v>LUTENIL 5 mg - 10</v>
          </cell>
          <cell r="C58">
            <v>19.100000000000001</v>
          </cell>
          <cell r="D58">
            <v>0</v>
          </cell>
          <cell r="E58">
            <v>18</v>
          </cell>
          <cell r="F58">
            <v>-48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-114</v>
          </cell>
          <cell r="N58">
            <v>0</v>
          </cell>
          <cell r="O58">
            <v>-2</v>
          </cell>
          <cell r="P58">
            <v>0</v>
          </cell>
          <cell r="Q58">
            <v>-146</v>
          </cell>
        </row>
        <row r="59">
          <cell r="A59">
            <v>1184318</v>
          </cell>
          <cell r="B59" t="str">
            <v>LUTENIL 5 mg - 14</v>
          </cell>
          <cell r="C59">
            <v>25.46</v>
          </cell>
          <cell r="D59">
            <v>0</v>
          </cell>
          <cell r="E59">
            <v>52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-2</v>
          </cell>
          <cell r="N59">
            <v>0</v>
          </cell>
          <cell r="O59">
            <v>0</v>
          </cell>
          <cell r="P59">
            <v>0</v>
          </cell>
          <cell r="Q59">
            <v>50</v>
          </cell>
        </row>
        <row r="60">
          <cell r="A60">
            <v>1184951</v>
          </cell>
          <cell r="B60" t="str">
            <v>MESACOL 400 mg cpr 30</v>
          </cell>
          <cell r="C60">
            <v>35.24</v>
          </cell>
          <cell r="D60">
            <v>14350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1184952</v>
          </cell>
          <cell r="B61" t="str">
            <v>MESACOL 800 mg cpr 30</v>
          </cell>
          <cell r="C61">
            <v>55.83</v>
          </cell>
          <cell r="D61">
            <v>21150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1184963</v>
          </cell>
          <cell r="B62" t="str">
            <v>MESACOL 250 mg sup 10</v>
          </cell>
          <cell r="C62">
            <v>11.16</v>
          </cell>
          <cell r="D62">
            <v>11200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1184971</v>
          </cell>
          <cell r="B63" t="str">
            <v>MESACOL 500 mg sup 10</v>
          </cell>
          <cell r="C63">
            <v>22.33</v>
          </cell>
          <cell r="D63">
            <v>16850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1184893</v>
          </cell>
          <cell r="B64" t="str">
            <v>MUCOLITIC xar Adulto</v>
          </cell>
          <cell r="C64">
            <v>9.2200000000000006</v>
          </cell>
          <cell r="D64">
            <v>289000</v>
          </cell>
          <cell r="E64">
            <v>14526</v>
          </cell>
          <cell r="F64">
            <v>7276</v>
          </cell>
          <cell r="G64">
            <v>15010</v>
          </cell>
          <cell r="H64">
            <v>22219</v>
          </cell>
          <cell r="I64">
            <v>17751</v>
          </cell>
          <cell r="J64">
            <v>30223</v>
          </cell>
          <cell r="K64">
            <v>37951</v>
          </cell>
          <cell r="L64">
            <v>24032</v>
          </cell>
          <cell r="M64">
            <v>17729</v>
          </cell>
          <cell r="N64">
            <v>20312</v>
          </cell>
          <cell r="O64">
            <v>16347</v>
          </cell>
          <cell r="P64">
            <v>13724</v>
          </cell>
          <cell r="Q64">
            <v>237100</v>
          </cell>
        </row>
        <row r="65">
          <cell r="A65">
            <v>1184892</v>
          </cell>
          <cell r="B65" t="str">
            <v>MUCOLITIC xar Infantil</v>
          </cell>
          <cell r="C65">
            <v>6.11</v>
          </cell>
          <cell r="D65">
            <v>510000</v>
          </cell>
          <cell r="E65">
            <v>28735</v>
          </cell>
          <cell r="F65">
            <v>9622</v>
          </cell>
          <cell r="G65">
            <v>34618</v>
          </cell>
          <cell r="H65">
            <v>77389</v>
          </cell>
          <cell r="I65">
            <v>59117</v>
          </cell>
          <cell r="J65">
            <v>57173</v>
          </cell>
          <cell r="K65">
            <v>59696</v>
          </cell>
          <cell r="L65">
            <v>27487</v>
          </cell>
          <cell r="M65">
            <v>33308</v>
          </cell>
          <cell r="N65">
            <v>35457</v>
          </cell>
          <cell r="O65">
            <v>33252</v>
          </cell>
          <cell r="P65">
            <v>23756</v>
          </cell>
          <cell r="Q65">
            <v>479610</v>
          </cell>
        </row>
        <row r="66">
          <cell r="A66">
            <v>1184891</v>
          </cell>
          <cell r="B66" t="str">
            <v>MUCOLITIC gotas</v>
          </cell>
          <cell r="C66">
            <v>4.6900000000000004</v>
          </cell>
          <cell r="D66">
            <v>651000</v>
          </cell>
          <cell r="E66">
            <v>43900</v>
          </cell>
          <cell r="F66">
            <v>24314</v>
          </cell>
          <cell r="G66">
            <v>57605</v>
          </cell>
          <cell r="H66">
            <v>110531</v>
          </cell>
          <cell r="I66">
            <v>73525</v>
          </cell>
          <cell r="J66">
            <v>80523</v>
          </cell>
          <cell r="K66">
            <v>97728</v>
          </cell>
          <cell r="L66">
            <v>42704</v>
          </cell>
          <cell r="M66">
            <v>40208</v>
          </cell>
          <cell r="N66">
            <v>52043</v>
          </cell>
          <cell r="O66">
            <v>34657</v>
          </cell>
          <cell r="P66">
            <v>40931</v>
          </cell>
          <cell r="Q66">
            <v>698669</v>
          </cell>
        </row>
        <row r="67">
          <cell r="A67">
            <v>1185015</v>
          </cell>
          <cell r="B67" t="str">
            <v>MUCOLITIC env Lar adu 250 mg - 15</v>
          </cell>
          <cell r="C67">
            <v>12.04</v>
          </cell>
          <cell r="D67">
            <v>177000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29494</v>
          </cell>
          <cell r="K67">
            <v>10162</v>
          </cell>
          <cell r="L67">
            <v>1043</v>
          </cell>
          <cell r="M67">
            <v>978</v>
          </cell>
          <cell r="N67">
            <v>757</v>
          </cell>
          <cell r="O67">
            <v>1118</v>
          </cell>
          <cell r="P67">
            <v>914</v>
          </cell>
          <cell r="Q67">
            <v>44466</v>
          </cell>
        </row>
        <row r="68">
          <cell r="A68">
            <v>1185014</v>
          </cell>
          <cell r="B68" t="str">
            <v>MUCOLITIC env Lar ped 100 mg - 15</v>
          </cell>
          <cell r="C68">
            <v>11.04</v>
          </cell>
          <cell r="D68">
            <v>192000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20960</v>
          </cell>
          <cell r="K68">
            <v>6722</v>
          </cell>
          <cell r="L68">
            <v>1169</v>
          </cell>
          <cell r="M68">
            <v>309</v>
          </cell>
          <cell r="N68">
            <v>483</v>
          </cell>
          <cell r="O68">
            <v>472</v>
          </cell>
          <cell r="P68">
            <v>340</v>
          </cell>
          <cell r="Q68">
            <v>30455</v>
          </cell>
        </row>
        <row r="69">
          <cell r="A69">
            <v>1180177</v>
          </cell>
          <cell r="B69" t="str">
            <v>NEBACETIN 15  g</v>
          </cell>
          <cell r="C69">
            <v>3.74</v>
          </cell>
          <cell r="D69">
            <v>3050000</v>
          </cell>
          <cell r="E69">
            <v>301921</v>
          </cell>
          <cell r="F69">
            <v>321198</v>
          </cell>
          <cell r="G69">
            <v>350349</v>
          </cell>
          <cell r="H69">
            <v>285060</v>
          </cell>
          <cell r="I69">
            <v>255574</v>
          </cell>
          <cell r="J69">
            <v>209616</v>
          </cell>
          <cell r="K69">
            <v>292766</v>
          </cell>
          <cell r="L69">
            <v>259415</v>
          </cell>
          <cell r="M69">
            <v>231750</v>
          </cell>
          <cell r="N69">
            <v>255358</v>
          </cell>
          <cell r="O69">
            <v>265652</v>
          </cell>
          <cell r="P69">
            <v>209094</v>
          </cell>
          <cell r="Q69">
            <v>3237753</v>
          </cell>
        </row>
        <row r="70">
          <cell r="A70">
            <v>1180193</v>
          </cell>
          <cell r="B70" t="str">
            <v>NEBACETIN 50  g</v>
          </cell>
          <cell r="C70">
            <v>7.72</v>
          </cell>
          <cell r="D70">
            <v>455000</v>
          </cell>
          <cell r="E70">
            <v>41299</v>
          </cell>
          <cell r="F70">
            <v>42888</v>
          </cell>
          <cell r="G70">
            <v>40626</v>
          </cell>
          <cell r="H70">
            <v>45156</v>
          </cell>
          <cell r="I70">
            <v>29388</v>
          </cell>
          <cell r="J70">
            <v>26110</v>
          </cell>
          <cell r="K70">
            <v>36727</v>
          </cell>
          <cell r="L70">
            <v>32733</v>
          </cell>
          <cell r="M70">
            <v>30831</v>
          </cell>
          <cell r="N70">
            <v>37055</v>
          </cell>
          <cell r="O70">
            <v>35515</v>
          </cell>
          <cell r="P70">
            <v>31596</v>
          </cell>
          <cell r="Q70">
            <v>429924</v>
          </cell>
        </row>
        <row r="71">
          <cell r="A71">
            <v>1184130</v>
          </cell>
          <cell r="B71" t="str">
            <v>NEBACETIN spray 30 ml</v>
          </cell>
          <cell r="C71">
            <v>17.239999999999998</v>
          </cell>
          <cell r="D71">
            <v>28000</v>
          </cell>
          <cell r="E71">
            <v>3056</v>
          </cell>
          <cell r="F71">
            <v>3367</v>
          </cell>
          <cell r="G71">
            <v>2877</v>
          </cell>
          <cell r="H71">
            <v>2594</v>
          </cell>
          <cell r="I71">
            <v>2466</v>
          </cell>
          <cell r="J71">
            <v>2003</v>
          </cell>
          <cell r="K71">
            <v>2976</v>
          </cell>
          <cell r="L71">
            <v>2533</v>
          </cell>
          <cell r="M71">
            <v>2492</v>
          </cell>
          <cell r="N71">
            <v>2647</v>
          </cell>
          <cell r="O71">
            <v>2559</v>
          </cell>
          <cell r="P71">
            <v>2191</v>
          </cell>
          <cell r="Q71">
            <v>31761</v>
          </cell>
        </row>
        <row r="72">
          <cell r="A72">
            <v>1184415</v>
          </cell>
          <cell r="B72" t="str">
            <v>NORIPURUM 5 x 2 ml</v>
          </cell>
          <cell r="C72">
            <v>23.08</v>
          </cell>
          <cell r="D72">
            <v>150000</v>
          </cell>
          <cell r="E72">
            <v>10949</v>
          </cell>
          <cell r="F72">
            <v>12082</v>
          </cell>
          <cell r="G72">
            <v>13036</v>
          </cell>
          <cell r="H72">
            <v>16349</v>
          </cell>
          <cell r="I72">
            <v>6986</v>
          </cell>
          <cell r="J72">
            <v>9011</v>
          </cell>
          <cell r="K72">
            <v>10338</v>
          </cell>
          <cell r="L72">
            <v>9381</v>
          </cell>
          <cell r="M72">
            <v>9670</v>
          </cell>
          <cell r="N72">
            <v>12411</v>
          </cell>
          <cell r="O72">
            <v>12241</v>
          </cell>
          <cell r="P72">
            <v>11042</v>
          </cell>
          <cell r="Q72">
            <v>133496</v>
          </cell>
        </row>
        <row r="73">
          <cell r="A73">
            <v>1184407</v>
          </cell>
          <cell r="B73" t="str">
            <v>NORIPURUM 5 x 5 ml</v>
          </cell>
          <cell r="C73">
            <v>21.45</v>
          </cell>
          <cell r="D73">
            <v>450000</v>
          </cell>
          <cell r="E73">
            <v>28494</v>
          </cell>
          <cell r="F73">
            <v>29183</v>
          </cell>
          <cell r="G73">
            <v>32957</v>
          </cell>
          <cell r="H73">
            <v>27399</v>
          </cell>
          <cell r="I73">
            <v>25083</v>
          </cell>
          <cell r="J73">
            <v>19026</v>
          </cell>
          <cell r="K73">
            <v>25709</v>
          </cell>
          <cell r="L73">
            <v>40885</v>
          </cell>
          <cell r="M73">
            <v>33884</v>
          </cell>
          <cell r="N73">
            <v>24556</v>
          </cell>
          <cell r="O73">
            <v>20752</v>
          </cell>
          <cell r="P73">
            <v>21592</v>
          </cell>
          <cell r="Q73">
            <v>329520</v>
          </cell>
        </row>
        <row r="74">
          <cell r="A74">
            <v>1181300</v>
          </cell>
          <cell r="B74" t="str">
            <v>NORIPURUM cpr</v>
          </cell>
          <cell r="C74">
            <v>11.71</v>
          </cell>
          <cell r="D74">
            <v>225000</v>
          </cell>
          <cell r="E74">
            <v>21391</v>
          </cell>
          <cell r="F74">
            <v>19264</v>
          </cell>
          <cell r="G74">
            <v>26707</v>
          </cell>
          <cell r="H74">
            <v>33244</v>
          </cell>
          <cell r="I74">
            <v>13972</v>
          </cell>
          <cell r="J74">
            <v>16907</v>
          </cell>
          <cell r="K74">
            <v>20062</v>
          </cell>
          <cell r="L74">
            <v>19249</v>
          </cell>
          <cell r="M74">
            <v>20987</v>
          </cell>
          <cell r="N74">
            <v>21023</v>
          </cell>
          <cell r="O74">
            <v>22286</v>
          </cell>
          <cell r="P74">
            <v>19372</v>
          </cell>
          <cell r="Q74">
            <v>254464</v>
          </cell>
        </row>
        <row r="75">
          <cell r="A75">
            <v>1181580</v>
          </cell>
          <cell r="B75" t="str">
            <v>NORIPURUM FÓL cpr</v>
          </cell>
          <cell r="C75">
            <v>12.26</v>
          </cell>
          <cell r="D75">
            <v>205000</v>
          </cell>
          <cell r="E75">
            <v>17421</v>
          </cell>
          <cell r="F75">
            <v>27829</v>
          </cell>
          <cell r="G75">
            <v>23886</v>
          </cell>
          <cell r="H75">
            <v>32502</v>
          </cell>
          <cell r="I75">
            <v>15732</v>
          </cell>
          <cell r="J75">
            <v>17646</v>
          </cell>
          <cell r="K75">
            <v>18959</v>
          </cell>
          <cell r="L75">
            <v>21408</v>
          </cell>
          <cell r="M75">
            <v>20620</v>
          </cell>
          <cell r="N75">
            <v>23783</v>
          </cell>
          <cell r="O75">
            <v>22582</v>
          </cell>
          <cell r="P75">
            <v>19751</v>
          </cell>
          <cell r="Q75">
            <v>262119</v>
          </cell>
        </row>
        <row r="76">
          <cell r="A76">
            <v>1181440</v>
          </cell>
          <cell r="B76" t="str">
            <v>NORIPURUM gotas</v>
          </cell>
          <cell r="C76">
            <v>5.83</v>
          </cell>
          <cell r="D76">
            <v>1145000</v>
          </cell>
          <cell r="E76">
            <v>101437</v>
          </cell>
          <cell r="F76">
            <v>141406</v>
          </cell>
          <cell r="G76">
            <v>93788</v>
          </cell>
          <cell r="H76">
            <v>133100</v>
          </cell>
          <cell r="I76">
            <v>62348</v>
          </cell>
          <cell r="J76">
            <v>64234</v>
          </cell>
          <cell r="K76">
            <v>88331</v>
          </cell>
          <cell r="L76">
            <v>91349</v>
          </cell>
          <cell r="M76">
            <v>87240</v>
          </cell>
          <cell r="N76">
            <v>92732</v>
          </cell>
          <cell r="O76">
            <v>98727</v>
          </cell>
          <cell r="P76">
            <v>84913</v>
          </cell>
          <cell r="Q76">
            <v>1139605</v>
          </cell>
        </row>
        <row r="77">
          <cell r="A77">
            <v>1180258</v>
          </cell>
          <cell r="B77" t="str">
            <v>NORIPURUM xarope</v>
          </cell>
          <cell r="C77">
            <v>7</v>
          </cell>
          <cell r="D77">
            <v>350000</v>
          </cell>
          <cell r="E77">
            <v>29899</v>
          </cell>
          <cell r="F77">
            <v>32566</v>
          </cell>
          <cell r="G77">
            <v>34500</v>
          </cell>
          <cell r="H77">
            <v>41702</v>
          </cell>
          <cell r="I77">
            <v>21889</v>
          </cell>
          <cell r="J77">
            <v>24366</v>
          </cell>
          <cell r="K77">
            <v>29186</v>
          </cell>
          <cell r="L77">
            <v>29995</v>
          </cell>
          <cell r="M77">
            <v>28791</v>
          </cell>
          <cell r="N77">
            <v>31329</v>
          </cell>
          <cell r="O77">
            <v>28937</v>
          </cell>
          <cell r="P77">
            <v>25984</v>
          </cell>
          <cell r="Q77">
            <v>359144</v>
          </cell>
        </row>
        <row r="78">
          <cell r="A78">
            <v>1184202</v>
          </cell>
          <cell r="B78" t="str">
            <v>NORIPURUM VIT cpr 30</v>
          </cell>
          <cell r="C78">
            <v>26.3</v>
          </cell>
          <cell r="D78">
            <v>175000</v>
          </cell>
          <cell r="E78">
            <v>14782</v>
          </cell>
          <cell r="F78">
            <v>15372</v>
          </cell>
          <cell r="G78">
            <v>17794</v>
          </cell>
          <cell r="H78">
            <v>18340</v>
          </cell>
          <cell r="I78">
            <v>12762</v>
          </cell>
          <cell r="J78">
            <v>10562</v>
          </cell>
          <cell r="K78">
            <v>15707</v>
          </cell>
          <cell r="L78">
            <v>12973</v>
          </cell>
          <cell r="M78">
            <v>15998</v>
          </cell>
          <cell r="N78">
            <v>13208</v>
          </cell>
          <cell r="O78">
            <v>13714</v>
          </cell>
          <cell r="P78">
            <v>12619</v>
          </cell>
          <cell r="Q78">
            <v>173831</v>
          </cell>
        </row>
        <row r="79">
          <cell r="A79">
            <v>1180304</v>
          </cell>
          <cell r="B79" t="str">
            <v>OPTACILIN 1000 mg</v>
          </cell>
          <cell r="C79">
            <v>4.2300000000000004</v>
          </cell>
          <cell r="D79">
            <v>85000</v>
          </cell>
          <cell r="E79">
            <v>6374</v>
          </cell>
          <cell r="F79">
            <v>4044</v>
          </cell>
          <cell r="G79">
            <v>6085</v>
          </cell>
          <cell r="H79">
            <v>7928</v>
          </cell>
          <cell r="I79">
            <v>6877</v>
          </cell>
          <cell r="J79">
            <v>8532</v>
          </cell>
          <cell r="K79">
            <v>10346</v>
          </cell>
          <cell r="L79">
            <v>8744</v>
          </cell>
          <cell r="M79">
            <v>10347</v>
          </cell>
          <cell r="N79">
            <v>9739</v>
          </cell>
          <cell r="O79">
            <v>4863</v>
          </cell>
          <cell r="P79">
            <v>3985</v>
          </cell>
          <cell r="Q79">
            <v>87864</v>
          </cell>
        </row>
        <row r="80">
          <cell r="A80">
            <v>1180282</v>
          </cell>
          <cell r="B80" t="str">
            <v>OPTACILIN 250 mg</v>
          </cell>
          <cell r="C80">
            <v>3.07</v>
          </cell>
          <cell r="D80">
            <v>175000</v>
          </cell>
          <cell r="E80">
            <v>11008</v>
          </cell>
          <cell r="F80">
            <v>3298</v>
          </cell>
          <cell r="G80">
            <v>7239</v>
          </cell>
          <cell r="H80">
            <v>13241</v>
          </cell>
          <cell r="I80">
            <v>15895</v>
          </cell>
          <cell r="J80">
            <v>18173</v>
          </cell>
          <cell r="K80">
            <v>18198</v>
          </cell>
          <cell r="L80">
            <v>11545</v>
          </cell>
          <cell r="M80">
            <v>12788</v>
          </cell>
          <cell r="N80">
            <v>9643</v>
          </cell>
          <cell r="O80">
            <v>8651</v>
          </cell>
          <cell r="P80">
            <v>5680</v>
          </cell>
          <cell r="Q80">
            <v>135359</v>
          </cell>
        </row>
        <row r="81">
          <cell r="A81">
            <v>1180290</v>
          </cell>
          <cell r="B81" t="str">
            <v>OPTACILIN 500 mg</v>
          </cell>
          <cell r="C81">
            <v>3.43</v>
          </cell>
          <cell r="D81">
            <v>230000</v>
          </cell>
          <cell r="E81">
            <v>15820</v>
          </cell>
          <cell r="F81">
            <v>7559</v>
          </cell>
          <cell r="G81">
            <v>11768</v>
          </cell>
          <cell r="H81">
            <v>15311</v>
          </cell>
          <cell r="I81">
            <v>18300</v>
          </cell>
          <cell r="J81">
            <v>21774</v>
          </cell>
          <cell r="K81">
            <v>26918</v>
          </cell>
          <cell r="L81">
            <v>19905</v>
          </cell>
          <cell r="M81">
            <v>25324</v>
          </cell>
          <cell r="N81">
            <v>22262</v>
          </cell>
          <cell r="O81">
            <v>14526</v>
          </cell>
          <cell r="P81">
            <v>9968</v>
          </cell>
          <cell r="Q81">
            <v>209435</v>
          </cell>
        </row>
        <row r="82">
          <cell r="A82">
            <v>1180339</v>
          </cell>
          <cell r="B82" t="str">
            <v>PANFUGAN cáps</v>
          </cell>
          <cell r="C82">
            <v>2.12</v>
          </cell>
          <cell r="D82">
            <v>170000</v>
          </cell>
          <cell r="E82">
            <v>14892</v>
          </cell>
          <cell r="F82">
            <v>9519</v>
          </cell>
          <cell r="G82">
            <v>11629</v>
          </cell>
          <cell r="H82">
            <v>8704</v>
          </cell>
          <cell r="I82">
            <v>13163</v>
          </cell>
          <cell r="J82">
            <v>9395</v>
          </cell>
          <cell r="K82">
            <v>12866</v>
          </cell>
          <cell r="L82">
            <v>12597</v>
          </cell>
          <cell r="M82">
            <v>11487</v>
          </cell>
          <cell r="N82">
            <v>13787</v>
          </cell>
          <cell r="O82">
            <v>14486</v>
          </cell>
          <cell r="P82">
            <v>8737</v>
          </cell>
          <cell r="Q82">
            <v>141262</v>
          </cell>
        </row>
        <row r="83">
          <cell r="A83">
            <v>1180347</v>
          </cell>
          <cell r="B83" t="str">
            <v>PANFUGAN sus AB</v>
          </cell>
          <cell r="C83">
            <v>2.42</v>
          </cell>
          <cell r="D83">
            <v>69000</v>
          </cell>
          <cell r="E83">
            <v>4930</v>
          </cell>
          <cell r="F83">
            <v>4863</v>
          </cell>
          <cell r="G83">
            <v>4515</v>
          </cell>
          <cell r="H83">
            <v>2975</v>
          </cell>
          <cell r="I83">
            <v>4867</v>
          </cell>
          <cell r="J83">
            <v>3730</v>
          </cell>
          <cell r="K83">
            <v>4014</v>
          </cell>
          <cell r="L83">
            <v>4425</v>
          </cell>
          <cell r="M83">
            <v>3534</v>
          </cell>
          <cell r="N83">
            <v>4963</v>
          </cell>
          <cell r="O83">
            <v>3748</v>
          </cell>
          <cell r="P83">
            <v>3336</v>
          </cell>
          <cell r="Q83">
            <v>49900</v>
          </cell>
        </row>
        <row r="84">
          <cell r="A84">
            <v>1180355</v>
          </cell>
          <cell r="B84" t="str">
            <v>PANFUGAN sus MO</v>
          </cell>
          <cell r="C84">
            <v>2.42</v>
          </cell>
          <cell r="D84">
            <v>158000</v>
          </cell>
          <cell r="E84">
            <v>13502</v>
          </cell>
          <cell r="F84">
            <v>10683</v>
          </cell>
          <cell r="G84">
            <v>12580</v>
          </cell>
          <cell r="H84">
            <v>11605</v>
          </cell>
          <cell r="I84">
            <v>14098</v>
          </cell>
          <cell r="J84">
            <v>11167</v>
          </cell>
          <cell r="K84">
            <v>12615</v>
          </cell>
          <cell r="L84">
            <v>13043</v>
          </cell>
          <cell r="M84">
            <v>11153</v>
          </cell>
          <cell r="N84">
            <v>12593</v>
          </cell>
          <cell r="O84">
            <v>13649</v>
          </cell>
          <cell r="P84">
            <v>9616</v>
          </cell>
          <cell r="Q84">
            <v>146304</v>
          </cell>
        </row>
        <row r="85">
          <cell r="A85">
            <v>1180363</v>
          </cell>
          <cell r="B85" t="str">
            <v>PANFUGAN sus TF</v>
          </cell>
          <cell r="C85">
            <v>2.42</v>
          </cell>
          <cell r="D85">
            <v>107000</v>
          </cell>
          <cell r="E85">
            <v>8274</v>
          </cell>
          <cell r="F85">
            <v>6773</v>
          </cell>
          <cell r="G85">
            <v>6482</v>
          </cell>
          <cell r="H85">
            <v>6011</v>
          </cell>
          <cell r="I85">
            <v>7672</v>
          </cell>
          <cell r="J85">
            <v>4730</v>
          </cell>
          <cell r="K85">
            <v>6646</v>
          </cell>
          <cell r="L85">
            <v>7335</v>
          </cell>
          <cell r="M85">
            <v>6253</v>
          </cell>
          <cell r="N85">
            <v>6580</v>
          </cell>
          <cell r="O85">
            <v>5867</v>
          </cell>
          <cell r="P85">
            <v>5869</v>
          </cell>
          <cell r="Q85">
            <v>78492</v>
          </cell>
        </row>
        <row r="86">
          <cell r="A86">
            <v>1184725</v>
          </cell>
          <cell r="B86" t="str">
            <v>PANTOZOL 20 mg  cpr  7</v>
          </cell>
          <cell r="C86">
            <v>12.5</v>
          </cell>
          <cell r="D86">
            <v>110000</v>
          </cell>
          <cell r="E86">
            <v>8406</v>
          </cell>
          <cell r="F86">
            <v>5703</v>
          </cell>
          <cell r="G86">
            <v>7580</v>
          </cell>
          <cell r="H86">
            <v>8165</v>
          </cell>
          <cell r="I86">
            <v>8594</v>
          </cell>
          <cell r="J86">
            <v>8778</v>
          </cell>
          <cell r="K86">
            <v>11172</v>
          </cell>
          <cell r="L86">
            <v>9699</v>
          </cell>
          <cell r="M86">
            <v>9750</v>
          </cell>
          <cell r="N86">
            <v>10853</v>
          </cell>
          <cell r="O86">
            <v>8900</v>
          </cell>
          <cell r="P86">
            <v>9302</v>
          </cell>
          <cell r="Q86">
            <v>106902</v>
          </cell>
        </row>
        <row r="87">
          <cell r="A87">
            <v>1184733</v>
          </cell>
          <cell r="B87" t="str">
            <v>PANTOZOL 20 mg  cpr  14</v>
          </cell>
          <cell r="C87">
            <v>21.53</v>
          </cell>
          <cell r="D87">
            <v>128000</v>
          </cell>
          <cell r="E87">
            <v>11288</v>
          </cell>
          <cell r="F87">
            <v>8145</v>
          </cell>
          <cell r="G87">
            <v>9126</v>
          </cell>
          <cell r="H87">
            <v>11203</v>
          </cell>
          <cell r="I87">
            <v>11480</v>
          </cell>
          <cell r="J87">
            <v>10993</v>
          </cell>
          <cell r="K87">
            <v>14501</v>
          </cell>
          <cell r="L87">
            <v>12773</v>
          </cell>
          <cell r="M87">
            <v>13404</v>
          </cell>
          <cell r="N87">
            <v>16170</v>
          </cell>
          <cell r="O87">
            <v>13705</v>
          </cell>
          <cell r="P87">
            <v>13632</v>
          </cell>
          <cell r="Q87">
            <v>146420</v>
          </cell>
        </row>
        <row r="88">
          <cell r="A88">
            <v>1180630</v>
          </cell>
          <cell r="B88" t="str">
            <v>PANTOZOL 20 mg  cpr  28</v>
          </cell>
          <cell r="C88">
            <v>40.54</v>
          </cell>
          <cell r="D88">
            <v>49000</v>
          </cell>
          <cell r="E88">
            <v>4870</v>
          </cell>
          <cell r="F88">
            <v>4190</v>
          </cell>
          <cell r="G88">
            <v>4536</v>
          </cell>
          <cell r="H88">
            <v>5855</v>
          </cell>
          <cell r="I88">
            <v>5137</v>
          </cell>
          <cell r="J88">
            <v>5630</v>
          </cell>
          <cell r="K88">
            <v>6850</v>
          </cell>
          <cell r="L88">
            <v>6978</v>
          </cell>
          <cell r="M88">
            <v>6649</v>
          </cell>
          <cell r="N88">
            <v>6543</v>
          </cell>
          <cell r="O88">
            <v>7700</v>
          </cell>
          <cell r="P88">
            <v>7449</v>
          </cell>
          <cell r="Q88">
            <v>72387</v>
          </cell>
        </row>
        <row r="89">
          <cell r="A89">
            <v>1184067</v>
          </cell>
          <cell r="B89" t="str">
            <v>PANTOZOL 40 mg  cpr   7</v>
          </cell>
          <cell r="C89">
            <v>20.92</v>
          </cell>
          <cell r="D89">
            <v>115000</v>
          </cell>
          <cell r="E89">
            <v>10481</v>
          </cell>
          <cell r="F89">
            <v>9029</v>
          </cell>
          <cell r="G89">
            <v>9219</v>
          </cell>
          <cell r="H89">
            <v>9866</v>
          </cell>
          <cell r="I89">
            <v>10677</v>
          </cell>
          <cell r="J89">
            <v>10651</v>
          </cell>
          <cell r="K89">
            <v>13632</v>
          </cell>
          <cell r="L89">
            <v>11470</v>
          </cell>
          <cell r="M89">
            <v>11607</v>
          </cell>
          <cell r="N89">
            <v>14912</v>
          </cell>
          <cell r="O89">
            <v>10701</v>
          </cell>
          <cell r="P89">
            <v>11066</v>
          </cell>
          <cell r="Q89">
            <v>133311</v>
          </cell>
        </row>
        <row r="90">
          <cell r="A90">
            <v>1184121</v>
          </cell>
          <cell r="B90" t="str">
            <v>PANTOZOL 40 mg cpr  14</v>
          </cell>
          <cell r="C90">
            <v>38.299999999999997</v>
          </cell>
          <cell r="D90">
            <v>110000</v>
          </cell>
          <cell r="E90">
            <v>10917</v>
          </cell>
          <cell r="F90">
            <v>9602</v>
          </cell>
          <cell r="G90">
            <v>10209</v>
          </cell>
          <cell r="H90">
            <v>11529</v>
          </cell>
          <cell r="I90">
            <v>11849</v>
          </cell>
          <cell r="J90">
            <v>10739</v>
          </cell>
          <cell r="K90">
            <v>13510</v>
          </cell>
          <cell r="L90">
            <v>12267</v>
          </cell>
          <cell r="M90">
            <v>13430</v>
          </cell>
          <cell r="N90">
            <v>16389</v>
          </cell>
          <cell r="O90">
            <v>13452</v>
          </cell>
          <cell r="P90">
            <v>11923</v>
          </cell>
          <cell r="Q90">
            <v>145816</v>
          </cell>
        </row>
        <row r="91">
          <cell r="A91">
            <v>1184423</v>
          </cell>
          <cell r="B91" t="str">
            <v>PANTOZOL 40 mg cpr  28</v>
          </cell>
          <cell r="C91">
            <v>71.42</v>
          </cell>
          <cell r="D91">
            <v>55000</v>
          </cell>
          <cell r="E91">
            <v>5206</v>
          </cell>
          <cell r="F91">
            <v>5603</v>
          </cell>
          <cell r="G91">
            <v>5471</v>
          </cell>
          <cell r="H91">
            <v>6086</v>
          </cell>
          <cell r="I91">
            <v>6055</v>
          </cell>
          <cell r="J91">
            <v>6107</v>
          </cell>
          <cell r="K91">
            <v>7491</v>
          </cell>
          <cell r="L91">
            <v>5592</v>
          </cell>
          <cell r="M91">
            <v>7912</v>
          </cell>
          <cell r="N91">
            <v>7684</v>
          </cell>
          <cell r="O91">
            <v>8411</v>
          </cell>
          <cell r="P91">
            <v>6697</v>
          </cell>
          <cell r="Q91">
            <v>78315</v>
          </cell>
        </row>
        <row r="92">
          <cell r="A92">
            <v>1180681</v>
          </cell>
          <cell r="B92" t="str">
            <v>PANTOZOL 40 mg injet 1 amp</v>
          </cell>
          <cell r="C92">
            <v>42.16</v>
          </cell>
          <cell r="D92">
            <v>230000</v>
          </cell>
          <cell r="E92">
            <v>18351</v>
          </cell>
          <cell r="F92">
            <v>20143</v>
          </cell>
          <cell r="G92">
            <v>21517</v>
          </cell>
          <cell r="H92">
            <v>14474</v>
          </cell>
          <cell r="I92">
            <v>22720</v>
          </cell>
          <cell r="J92">
            <v>15919</v>
          </cell>
          <cell r="K92">
            <v>32970</v>
          </cell>
          <cell r="L92">
            <v>31385</v>
          </cell>
          <cell r="M92">
            <v>29177</v>
          </cell>
          <cell r="N92">
            <v>33911</v>
          </cell>
          <cell r="O92">
            <v>43591</v>
          </cell>
          <cell r="P92">
            <v>17137</v>
          </cell>
          <cell r="Q92">
            <v>301295</v>
          </cell>
        </row>
        <row r="93">
          <cell r="A93">
            <v>1184962</v>
          </cell>
          <cell r="B93" t="str">
            <v>PLANTABEN env 10 x 5 g</v>
          </cell>
          <cell r="C93">
            <v>7.45</v>
          </cell>
          <cell r="D93">
            <v>114000</v>
          </cell>
          <cell r="E93">
            <v>0</v>
          </cell>
          <cell r="F93">
            <v>0</v>
          </cell>
          <cell r="G93">
            <v>0</v>
          </cell>
          <cell r="H93">
            <v>37042</v>
          </cell>
          <cell r="I93">
            <v>4518</v>
          </cell>
          <cell r="J93">
            <v>13443</v>
          </cell>
          <cell r="K93">
            <v>13743</v>
          </cell>
          <cell r="L93">
            <v>17817</v>
          </cell>
          <cell r="M93">
            <v>51382</v>
          </cell>
          <cell r="N93">
            <v>45718</v>
          </cell>
          <cell r="O93">
            <v>39481</v>
          </cell>
          <cell r="P93">
            <v>28686</v>
          </cell>
          <cell r="Q93">
            <v>251830</v>
          </cell>
        </row>
        <row r="94">
          <cell r="A94">
            <v>1184961</v>
          </cell>
          <cell r="B94" t="str">
            <v>PLANTABEN env 30 x 5 g</v>
          </cell>
          <cell r="C94">
            <v>20.54</v>
          </cell>
          <cell r="D94">
            <v>40200</v>
          </cell>
          <cell r="E94">
            <v>0</v>
          </cell>
          <cell r="F94">
            <v>0</v>
          </cell>
          <cell r="G94">
            <v>0</v>
          </cell>
          <cell r="H94">
            <v>18188</v>
          </cell>
          <cell r="I94">
            <v>1581</v>
          </cell>
          <cell r="J94">
            <v>2982</v>
          </cell>
          <cell r="K94">
            <v>8488</v>
          </cell>
          <cell r="L94">
            <v>11973</v>
          </cell>
          <cell r="M94">
            <v>3955</v>
          </cell>
          <cell r="N94">
            <v>23364</v>
          </cell>
          <cell r="O94">
            <v>15609</v>
          </cell>
          <cell r="P94">
            <v>13261</v>
          </cell>
          <cell r="Q94">
            <v>99401</v>
          </cell>
        </row>
        <row r="95">
          <cell r="A95">
            <v>1184350</v>
          </cell>
          <cell r="B95" t="str">
            <v>PONDICILINA Cer 12 past</v>
          </cell>
          <cell r="C95">
            <v>3.02</v>
          </cell>
          <cell r="D95">
            <v>138000</v>
          </cell>
          <cell r="E95">
            <v>8842</v>
          </cell>
          <cell r="F95">
            <v>3993</v>
          </cell>
          <cell r="G95">
            <v>9589</v>
          </cell>
          <cell r="H95">
            <v>12019</v>
          </cell>
          <cell r="I95">
            <v>12196</v>
          </cell>
          <cell r="J95">
            <v>15397</v>
          </cell>
          <cell r="K95">
            <v>15186</v>
          </cell>
          <cell r="L95">
            <v>12184</v>
          </cell>
          <cell r="M95">
            <v>7468</v>
          </cell>
          <cell r="N95">
            <v>11024</v>
          </cell>
          <cell r="O95">
            <v>8750</v>
          </cell>
          <cell r="P95">
            <v>7454</v>
          </cell>
          <cell r="Q95">
            <v>124102</v>
          </cell>
        </row>
        <row r="96">
          <cell r="A96">
            <v>1184342</v>
          </cell>
          <cell r="B96" t="str">
            <v>PONDICILINA Men 12 past</v>
          </cell>
          <cell r="C96">
            <v>3.02</v>
          </cell>
          <cell r="D96">
            <v>195000</v>
          </cell>
          <cell r="E96">
            <v>12843</v>
          </cell>
          <cell r="F96">
            <v>5695</v>
          </cell>
          <cell r="G96">
            <v>12306</v>
          </cell>
          <cell r="H96">
            <v>16587</v>
          </cell>
          <cell r="I96">
            <v>15932</v>
          </cell>
          <cell r="J96">
            <v>19415</v>
          </cell>
          <cell r="K96">
            <v>23081</v>
          </cell>
          <cell r="L96">
            <v>16504</v>
          </cell>
          <cell r="M96">
            <v>11067</v>
          </cell>
          <cell r="N96">
            <v>14935</v>
          </cell>
          <cell r="O96">
            <v>12552</v>
          </cell>
          <cell r="P96">
            <v>10448</v>
          </cell>
          <cell r="Q96">
            <v>171365</v>
          </cell>
        </row>
        <row r="97">
          <cell r="A97">
            <v>1184814</v>
          </cell>
          <cell r="B97" t="str">
            <v>PONDICILINA Mel 12 past</v>
          </cell>
          <cell r="C97">
            <v>3.02</v>
          </cell>
          <cell r="D97">
            <v>145000</v>
          </cell>
          <cell r="E97">
            <v>8647</v>
          </cell>
          <cell r="F97">
            <v>3928</v>
          </cell>
          <cell r="G97">
            <v>8743</v>
          </cell>
          <cell r="H97">
            <v>12039</v>
          </cell>
          <cell r="I97">
            <v>11944</v>
          </cell>
          <cell r="J97">
            <v>16199</v>
          </cell>
          <cell r="K97">
            <v>16584</v>
          </cell>
          <cell r="L97">
            <v>12180</v>
          </cell>
          <cell r="M97">
            <v>8434</v>
          </cell>
          <cell r="N97">
            <v>10728</v>
          </cell>
          <cell r="O97">
            <v>8654</v>
          </cell>
          <cell r="P97">
            <v>7927</v>
          </cell>
          <cell r="Q97">
            <v>126007</v>
          </cell>
        </row>
        <row r="98">
          <cell r="A98">
            <v>1185041</v>
          </cell>
          <cell r="B98" t="str">
            <v>PROCTYL monodose 3 g x 10</v>
          </cell>
          <cell r="C98">
            <v>21</v>
          </cell>
          <cell r="D98">
            <v>25000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1184148</v>
          </cell>
          <cell r="B99" t="str">
            <v>PROCTYL pom  30 g</v>
          </cell>
          <cell r="C99">
            <v>17.68</v>
          </cell>
          <cell r="D99">
            <v>259000</v>
          </cell>
          <cell r="E99">
            <v>26184</v>
          </cell>
          <cell r="F99">
            <v>22754</v>
          </cell>
          <cell r="G99">
            <v>27565</v>
          </cell>
          <cell r="H99">
            <v>32363</v>
          </cell>
          <cell r="I99">
            <v>23965</v>
          </cell>
          <cell r="J99">
            <v>21547</v>
          </cell>
          <cell r="K99">
            <v>28916</v>
          </cell>
          <cell r="L99">
            <v>35369</v>
          </cell>
          <cell r="M99">
            <v>28535</v>
          </cell>
          <cell r="N99">
            <v>33811</v>
          </cell>
          <cell r="O99">
            <v>33651</v>
          </cell>
          <cell r="P99">
            <v>18097</v>
          </cell>
          <cell r="Q99">
            <v>332757</v>
          </cell>
        </row>
        <row r="100">
          <cell r="A100">
            <v>1184831</v>
          </cell>
          <cell r="B100" t="str">
            <v>PROCTYL supos  10</v>
          </cell>
          <cell r="C100">
            <v>12.69</v>
          </cell>
          <cell r="D100">
            <v>252000</v>
          </cell>
          <cell r="E100">
            <v>18511</v>
          </cell>
          <cell r="F100">
            <v>14518</v>
          </cell>
          <cell r="G100">
            <v>19446</v>
          </cell>
          <cell r="H100">
            <v>25773</v>
          </cell>
          <cell r="I100">
            <v>15385</v>
          </cell>
          <cell r="J100">
            <v>15606</v>
          </cell>
          <cell r="K100">
            <v>20750</v>
          </cell>
          <cell r="L100">
            <v>24764</v>
          </cell>
          <cell r="M100">
            <v>22443</v>
          </cell>
          <cell r="N100">
            <v>23484</v>
          </cell>
          <cell r="O100">
            <v>22335</v>
          </cell>
          <cell r="P100">
            <v>19828</v>
          </cell>
          <cell r="Q100">
            <v>242843</v>
          </cell>
        </row>
        <row r="101">
          <cell r="A101">
            <v>1180843</v>
          </cell>
          <cell r="B101" t="str">
            <v>REPARIL  drg</v>
          </cell>
          <cell r="C101">
            <v>6.52</v>
          </cell>
          <cell r="D101">
            <v>66000</v>
          </cell>
          <cell r="E101">
            <v>7049</v>
          </cell>
          <cell r="F101">
            <v>5545</v>
          </cell>
          <cell r="G101">
            <v>6319</v>
          </cell>
          <cell r="H101">
            <v>7871</v>
          </cell>
          <cell r="I101">
            <v>3685</v>
          </cell>
          <cell r="J101">
            <v>4036</v>
          </cell>
          <cell r="K101">
            <v>5851</v>
          </cell>
          <cell r="L101">
            <v>5456</v>
          </cell>
          <cell r="M101">
            <v>5186</v>
          </cell>
          <cell r="N101">
            <v>6744</v>
          </cell>
          <cell r="O101">
            <v>5536</v>
          </cell>
          <cell r="P101">
            <v>4901</v>
          </cell>
          <cell r="Q101">
            <v>68179</v>
          </cell>
        </row>
        <row r="102">
          <cell r="A102">
            <v>1180851</v>
          </cell>
          <cell r="B102" t="str">
            <v>REPARIL  injet</v>
          </cell>
          <cell r="C102">
            <v>8.3699999999999992</v>
          </cell>
          <cell r="D102">
            <v>30000</v>
          </cell>
          <cell r="E102">
            <v>1677</v>
          </cell>
          <cell r="F102">
            <v>798</v>
          </cell>
          <cell r="G102">
            <v>1349</v>
          </cell>
          <cell r="H102">
            <v>1099</v>
          </cell>
          <cell r="I102">
            <v>957</v>
          </cell>
          <cell r="J102">
            <v>1346</v>
          </cell>
          <cell r="K102">
            <v>1898</v>
          </cell>
          <cell r="L102">
            <v>1748</v>
          </cell>
          <cell r="M102">
            <v>1756</v>
          </cell>
          <cell r="N102">
            <v>1704</v>
          </cell>
          <cell r="O102">
            <v>1716</v>
          </cell>
          <cell r="P102">
            <v>1328</v>
          </cell>
          <cell r="Q102">
            <v>17376</v>
          </cell>
        </row>
        <row r="103">
          <cell r="A103">
            <v>1180835</v>
          </cell>
          <cell r="B103" t="str">
            <v>REPARIL gel   100 g</v>
          </cell>
          <cell r="C103">
            <v>17.25</v>
          </cell>
          <cell r="D103">
            <v>73000</v>
          </cell>
          <cell r="E103">
            <v>5840</v>
          </cell>
          <cell r="F103">
            <v>7208</v>
          </cell>
          <cell r="G103">
            <v>7650</v>
          </cell>
          <cell r="H103">
            <v>7407</v>
          </cell>
          <cell r="I103">
            <v>5423</v>
          </cell>
          <cell r="J103">
            <v>3854</v>
          </cell>
          <cell r="K103">
            <v>6170</v>
          </cell>
          <cell r="L103">
            <v>6094</v>
          </cell>
          <cell r="M103">
            <v>6287</v>
          </cell>
          <cell r="N103">
            <v>6396</v>
          </cell>
          <cell r="O103">
            <v>7191</v>
          </cell>
          <cell r="P103">
            <v>5830</v>
          </cell>
          <cell r="Q103">
            <v>75350</v>
          </cell>
        </row>
        <row r="104">
          <cell r="A104">
            <v>1180827</v>
          </cell>
          <cell r="B104" t="str">
            <v>REPARIL gel   30 g</v>
          </cell>
          <cell r="C104">
            <v>6.48</v>
          </cell>
          <cell r="D104">
            <v>890000</v>
          </cell>
          <cell r="E104">
            <v>74987</v>
          </cell>
          <cell r="F104">
            <v>78996</v>
          </cell>
          <cell r="G104">
            <v>86884</v>
          </cell>
          <cell r="H104">
            <v>87725</v>
          </cell>
          <cell r="I104">
            <v>62486</v>
          </cell>
          <cell r="J104">
            <v>53622</v>
          </cell>
          <cell r="K104">
            <v>81164</v>
          </cell>
          <cell r="L104">
            <v>79992</v>
          </cell>
          <cell r="M104">
            <v>67582</v>
          </cell>
          <cell r="N104">
            <v>75113</v>
          </cell>
          <cell r="O104">
            <v>86068</v>
          </cell>
          <cell r="P104">
            <v>72468</v>
          </cell>
          <cell r="Q104">
            <v>907087</v>
          </cell>
        </row>
        <row r="105">
          <cell r="A105">
            <v>1184083</v>
          </cell>
          <cell r="B105" t="str">
            <v>REPARIL spray 50 ml</v>
          </cell>
          <cell r="C105">
            <v>17.02</v>
          </cell>
          <cell r="D105">
            <v>9900</v>
          </cell>
          <cell r="E105">
            <v>734</v>
          </cell>
          <cell r="F105">
            <v>523</v>
          </cell>
          <cell r="G105">
            <v>222</v>
          </cell>
          <cell r="H105">
            <v>480</v>
          </cell>
          <cell r="I105">
            <v>484</v>
          </cell>
          <cell r="J105">
            <v>237</v>
          </cell>
          <cell r="K105">
            <v>416</v>
          </cell>
          <cell r="L105">
            <v>334</v>
          </cell>
          <cell r="M105">
            <v>374</v>
          </cell>
          <cell r="N105">
            <v>406</v>
          </cell>
          <cell r="O105">
            <v>228</v>
          </cell>
          <cell r="P105">
            <v>305</v>
          </cell>
          <cell r="Q105">
            <v>4743</v>
          </cell>
        </row>
        <row r="106">
          <cell r="A106">
            <v>1181394</v>
          </cell>
          <cell r="B106" t="str">
            <v>RIOPAN  cpr</v>
          </cell>
          <cell r="C106">
            <v>6.09</v>
          </cell>
          <cell r="D106">
            <v>29000</v>
          </cell>
          <cell r="E106">
            <v>2521</v>
          </cell>
          <cell r="F106">
            <v>1316</v>
          </cell>
          <cell r="G106">
            <v>1449</v>
          </cell>
          <cell r="H106">
            <v>2064</v>
          </cell>
          <cell r="I106">
            <v>1593</v>
          </cell>
          <cell r="J106">
            <v>1343</v>
          </cell>
          <cell r="K106">
            <v>2034</v>
          </cell>
          <cell r="L106">
            <v>1821</v>
          </cell>
          <cell r="M106">
            <v>1890</v>
          </cell>
          <cell r="N106">
            <v>2063</v>
          </cell>
          <cell r="O106">
            <v>1441</v>
          </cell>
          <cell r="P106">
            <v>1517</v>
          </cell>
          <cell r="Q106">
            <v>21052</v>
          </cell>
        </row>
        <row r="107">
          <cell r="A107">
            <v>1181408</v>
          </cell>
          <cell r="B107" t="str">
            <v>RIOPAN  gel</v>
          </cell>
          <cell r="C107">
            <v>6.61</v>
          </cell>
          <cell r="D107">
            <v>99000</v>
          </cell>
          <cell r="E107">
            <v>6973</v>
          </cell>
          <cell r="F107">
            <v>5829</v>
          </cell>
          <cell r="G107">
            <v>7095</v>
          </cell>
          <cell r="H107">
            <v>8022</v>
          </cell>
          <cell r="I107">
            <v>5494</v>
          </cell>
          <cell r="J107">
            <v>5832</v>
          </cell>
          <cell r="K107">
            <v>7965</v>
          </cell>
          <cell r="L107">
            <v>6355</v>
          </cell>
          <cell r="M107">
            <v>5626</v>
          </cell>
          <cell r="N107">
            <v>6122</v>
          </cell>
          <cell r="O107">
            <v>5639</v>
          </cell>
          <cell r="P107">
            <v>5741</v>
          </cell>
          <cell r="Q107">
            <v>76693</v>
          </cell>
        </row>
        <row r="108">
          <cell r="A108">
            <v>1182129</v>
          </cell>
          <cell r="B108" t="str">
            <v>RIOPAN PLUS  cpr</v>
          </cell>
          <cell r="C108">
            <v>8.3000000000000007</v>
          </cell>
          <cell r="D108">
            <v>43000</v>
          </cell>
          <cell r="E108">
            <v>3841</v>
          </cell>
          <cell r="F108">
            <v>3108</v>
          </cell>
          <cell r="G108">
            <v>3544</v>
          </cell>
          <cell r="H108">
            <v>4853</v>
          </cell>
          <cell r="I108">
            <v>2686</v>
          </cell>
          <cell r="J108">
            <v>3326</v>
          </cell>
          <cell r="K108">
            <v>4070</v>
          </cell>
          <cell r="L108">
            <v>3590</v>
          </cell>
          <cell r="M108">
            <v>3505</v>
          </cell>
          <cell r="N108">
            <v>4159</v>
          </cell>
          <cell r="O108">
            <v>3295</v>
          </cell>
          <cell r="P108">
            <v>3162</v>
          </cell>
          <cell r="Q108">
            <v>43139</v>
          </cell>
        </row>
        <row r="109">
          <cell r="A109">
            <v>1182137</v>
          </cell>
          <cell r="B109" t="str">
            <v>RIOPAN PLUS  gel</v>
          </cell>
          <cell r="C109">
            <v>8.93</v>
          </cell>
          <cell r="D109">
            <v>155000</v>
          </cell>
          <cell r="E109">
            <v>13234</v>
          </cell>
          <cell r="F109">
            <v>10882</v>
          </cell>
          <cell r="G109">
            <v>11227</v>
          </cell>
          <cell r="H109">
            <v>15248</v>
          </cell>
          <cell r="I109">
            <v>10902</v>
          </cell>
          <cell r="J109">
            <v>10448</v>
          </cell>
          <cell r="K109">
            <v>14962</v>
          </cell>
          <cell r="L109">
            <v>12247</v>
          </cell>
          <cell r="M109">
            <v>10653</v>
          </cell>
          <cell r="N109">
            <v>13289</v>
          </cell>
          <cell r="O109">
            <v>10757</v>
          </cell>
          <cell r="P109">
            <v>10442</v>
          </cell>
          <cell r="Q109">
            <v>144291</v>
          </cell>
        </row>
        <row r="110">
          <cell r="A110">
            <v>1181505</v>
          </cell>
          <cell r="B110" t="str">
            <v>TEBONIN  40  mg  cpr 30</v>
          </cell>
          <cell r="C110">
            <v>25.17</v>
          </cell>
          <cell r="D110">
            <v>280000</v>
          </cell>
          <cell r="E110">
            <v>20405</v>
          </cell>
          <cell r="F110">
            <v>11952</v>
          </cell>
          <cell r="G110">
            <v>16273</v>
          </cell>
          <cell r="H110">
            <v>23786</v>
          </cell>
          <cell r="I110">
            <v>11251</v>
          </cell>
          <cell r="J110">
            <v>12730</v>
          </cell>
          <cell r="K110">
            <v>17777</v>
          </cell>
          <cell r="L110">
            <v>14556</v>
          </cell>
          <cell r="M110">
            <v>13858</v>
          </cell>
          <cell r="N110">
            <v>16360</v>
          </cell>
          <cell r="O110">
            <v>15425</v>
          </cell>
          <cell r="P110">
            <v>14139</v>
          </cell>
          <cell r="Q110">
            <v>188512</v>
          </cell>
        </row>
        <row r="111">
          <cell r="A111">
            <v>1182161</v>
          </cell>
          <cell r="B111" t="str">
            <v>TEBONIN  80  mg  cpr 20</v>
          </cell>
          <cell r="C111">
            <v>31.51</v>
          </cell>
          <cell r="D111">
            <v>620000</v>
          </cell>
          <cell r="E111">
            <v>45486</v>
          </cell>
          <cell r="F111">
            <v>31743</v>
          </cell>
          <cell r="G111">
            <v>44057</v>
          </cell>
          <cell r="H111">
            <v>52353</v>
          </cell>
          <cell r="I111">
            <v>30304</v>
          </cell>
          <cell r="J111">
            <v>33967</v>
          </cell>
          <cell r="K111">
            <v>43254</v>
          </cell>
          <cell r="L111">
            <v>39158</v>
          </cell>
          <cell r="M111">
            <v>38360</v>
          </cell>
          <cell r="N111">
            <v>42306</v>
          </cell>
          <cell r="O111">
            <v>38762</v>
          </cell>
          <cell r="P111">
            <v>38264</v>
          </cell>
          <cell r="Q111">
            <v>478014</v>
          </cell>
        </row>
        <row r="112">
          <cell r="A112">
            <v>1184871</v>
          </cell>
          <cell r="B112" t="str">
            <v>TEBONIN  120  mg  cpr 20</v>
          </cell>
          <cell r="C112">
            <v>44.89</v>
          </cell>
          <cell r="D112">
            <v>144000</v>
          </cell>
          <cell r="E112">
            <v>7786</v>
          </cell>
          <cell r="F112">
            <v>4834</v>
          </cell>
          <cell r="G112">
            <v>7414</v>
          </cell>
          <cell r="H112">
            <v>10768</v>
          </cell>
          <cell r="I112">
            <v>7089</v>
          </cell>
          <cell r="J112">
            <v>8249</v>
          </cell>
          <cell r="K112">
            <v>11264</v>
          </cell>
          <cell r="L112">
            <v>10210</v>
          </cell>
          <cell r="M112">
            <v>11038</v>
          </cell>
          <cell r="N112">
            <v>11631</v>
          </cell>
          <cell r="O112">
            <v>13188</v>
          </cell>
          <cell r="P112">
            <v>11656</v>
          </cell>
          <cell r="Q112">
            <v>115127</v>
          </cell>
        </row>
        <row r="113">
          <cell r="A113">
            <v>1181629</v>
          </cell>
          <cell r="B113" t="str">
            <v>TEBONIN  gotas</v>
          </cell>
          <cell r="C113">
            <v>25.17</v>
          </cell>
          <cell r="D113">
            <v>24900</v>
          </cell>
          <cell r="E113">
            <v>2006</v>
          </cell>
          <cell r="F113">
            <v>1075</v>
          </cell>
          <cell r="G113">
            <v>2125</v>
          </cell>
          <cell r="H113">
            <v>1981</v>
          </cell>
          <cell r="I113">
            <v>1164</v>
          </cell>
          <cell r="J113">
            <v>1421</v>
          </cell>
          <cell r="K113">
            <v>1785</v>
          </cell>
          <cell r="L113">
            <v>1369</v>
          </cell>
          <cell r="M113">
            <v>1138</v>
          </cell>
          <cell r="N113">
            <v>1790</v>
          </cell>
          <cell r="O113">
            <v>1649</v>
          </cell>
          <cell r="P113">
            <v>1412</v>
          </cell>
          <cell r="Q113">
            <v>18915</v>
          </cell>
        </row>
        <row r="114">
          <cell r="A114">
            <v>1180495</v>
          </cell>
          <cell r="B114" t="str">
            <v>VENALOT  drg 20</v>
          </cell>
          <cell r="C114">
            <v>11.92</v>
          </cell>
          <cell r="D114">
            <v>1500000</v>
          </cell>
          <cell r="E114">
            <v>149509</v>
          </cell>
          <cell r="F114">
            <v>165697</v>
          </cell>
          <cell r="G114">
            <v>173092</v>
          </cell>
          <cell r="H114">
            <v>195226</v>
          </cell>
          <cell r="I114">
            <v>82565</v>
          </cell>
          <cell r="J114">
            <v>97966</v>
          </cell>
          <cell r="K114">
            <v>110345</v>
          </cell>
          <cell r="L114">
            <v>123673</v>
          </cell>
          <cell r="M114">
            <v>128054</v>
          </cell>
          <cell r="N114">
            <v>146937</v>
          </cell>
          <cell r="O114">
            <v>151570</v>
          </cell>
          <cell r="P114">
            <v>133541</v>
          </cell>
          <cell r="Q114">
            <v>1658175</v>
          </cell>
        </row>
        <row r="115">
          <cell r="A115">
            <v>1184901</v>
          </cell>
          <cell r="B115" t="str">
            <v>VENALOT  drg 60</v>
          </cell>
          <cell r="C115">
            <v>29.42</v>
          </cell>
          <cell r="D115">
            <v>160000</v>
          </cell>
          <cell r="E115">
            <v>5447</v>
          </cell>
          <cell r="F115">
            <v>8484</v>
          </cell>
          <cell r="G115">
            <v>9480</v>
          </cell>
          <cell r="H115">
            <v>13323</v>
          </cell>
          <cell r="I115">
            <v>7713</v>
          </cell>
          <cell r="J115">
            <v>8155</v>
          </cell>
          <cell r="K115">
            <v>10531</v>
          </cell>
          <cell r="L115">
            <v>11344</v>
          </cell>
          <cell r="M115">
            <v>11987</v>
          </cell>
          <cell r="N115">
            <v>14518</v>
          </cell>
          <cell r="O115">
            <v>17260</v>
          </cell>
          <cell r="P115">
            <v>14859</v>
          </cell>
          <cell r="Q115">
            <v>133101</v>
          </cell>
        </row>
        <row r="116">
          <cell r="A116">
            <v>1180517</v>
          </cell>
          <cell r="B116" t="str">
            <v>VENALOT H  cre</v>
          </cell>
          <cell r="C116">
            <v>3.67</v>
          </cell>
          <cell r="D116">
            <v>315000</v>
          </cell>
          <cell r="E116">
            <v>33084</v>
          </cell>
          <cell r="F116">
            <v>30107</v>
          </cell>
          <cell r="G116">
            <v>33585</v>
          </cell>
          <cell r="H116">
            <v>41145</v>
          </cell>
          <cell r="I116">
            <v>18569</v>
          </cell>
          <cell r="J116">
            <v>20283</v>
          </cell>
          <cell r="K116">
            <v>27467</v>
          </cell>
          <cell r="L116">
            <v>28718</v>
          </cell>
          <cell r="M116">
            <v>31031</v>
          </cell>
          <cell r="N116">
            <v>36639</v>
          </cell>
          <cell r="O116">
            <v>40211</v>
          </cell>
          <cell r="P116">
            <v>34229</v>
          </cell>
          <cell r="Q116">
            <v>375068</v>
          </cell>
        </row>
        <row r="117">
          <cell r="A117">
            <v>1180533</v>
          </cell>
          <cell r="B117" t="str">
            <v>XANTINON B12 drg 100</v>
          </cell>
          <cell r="C117">
            <v>9.39</v>
          </cell>
          <cell r="D117">
            <v>285000</v>
          </cell>
          <cell r="E117">
            <v>23786</v>
          </cell>
          <cell r="F117">
            <v>35620</v>
          </cell>
          <cell r="G117">
            <v>24934</v>
          </cell>
          <cell r="H117">
            <v>24194</v>
          </cell>
          <cell r="I117">
            <v>19429</v>
          </cell>
          <cell r="J117">
            <v>18608</v>
          </cell>
          <cell r="K117">
            <v>28263</v>
          </cell>
          <cell r="L117">
            <v>26896</v>
          </cell>
          <cell r="M117">
            <v>22815</v>
          </cell>
          <cell r="N117">
            <v>21595</v>
          </cell>
          <cell r="O117">
            <v>22602</v>
          </cell>
          <cell r="P117">
            <v>28730</v>
          </cell>
          <cell r="Q117">
            <v>297472</v>
          </cell>
        </row>
        <row r="118">
          <cell r="A118">
            <v>1180525</v>
          </cell>
          <cell r="B118" t="str">
            <v>XANTINON B12 drg  20</v>
          </cell>
          <cell r="C118">
            <v>2.1800000000000002</v>
          </cell>
          <cell r="D118">
            <v>1480000</v>
          </cell>
          <cell r="E118">
            <v>140319</v>
          </cell>
          <cell r="F118">
            <v>164457</v>
          </cell>
          <cell r="G118">
            <v>135522</v>
          </cell>
          <cell r="H118">
            <v>142810</v>
          </cell>
          <cell r="I118">
            <v>111462</v>
          </cell>
          <cell r="J118">
            <v>122336</v>
          </cell>
          <cell r="K118">
            <v>144880</v>
          </cell>
          <cell r="L118">
            <v>136479</v>
          </cell>
          <cell r="M118">
            <v>135147</v>
          </cell>
          <cell r="N118">
            <v>139757</v>
          </cell>
          <cell r="O118">
            <v>155954</v>
          </cell>
          <cell r="P118">
            <v>148400</v>
          </cell>
          <cell r="Q118">
            <v>1677523</v>
          </cell>
        </row>
        <row r="119">
          <cell r="A119">
            <v>1180550</v>
          </cell>
          <cell r="B119" t="str">
            <v>XANTINON B12    3  x 5 ml</v>
          </cell>
          <cell r="C119">
            <v>3.07</v>
          </cell>
          <cell r="D119">
            <v>280000</v>
          </cell>
          <cell r="E119">
            <v>28291</v>
          </cell>
          <cell r="F119">
            <v>22102</v>
          </cell>
          <cell r="G119">
            <v>23750</v>
          </cell>
          <cell r="H119">
            <v>27955</v>
          </cell>
          <cell r="I119">
            <v>13292</v>
          </cell>
          <cell r="J119">
            <v>18898</v>
          </cell>
          <cell r="K119">
            <v>25491</v>
          </cell>
          <cell r="L119">
            <v>21812</v>
          </cell>
          <cell r="M119">
            <v>19979</v>
          </cell>
          <cell r="N119">
            <v>24954</v>
          </cell>
          <cell r="O119">
            <v>25569</v>
          </cell>
          <cell r="P119">
            <v>19909</v>
          </cell>
          <cell r="Q119">
            <v>272002</v>
          </cell>
        </row>
        <row r="120">
          <cell r="A120">
            <v>1180568</v>
          </cell>
          <cell r="B120" t="str">
            <v>XANTINON B12    96 x 5 ml</v>
          </cell>
          <cell r="C120">
            <v>90.96</v>
          </cell>
          <cell r="D120">
            <v>4500</v>
          </cell>
          <cell r="E120">
            <v>437</v>
          </cell>
          <cell r="F120">
            <v>278</v>
          </cell>
          <cell r="G120">
            <v>405</v>
          </cell>
          <cell r="H120">
            <v>277</v>
          </cell>
          <cell r="I120">
            <v>32</v>
          </cell>
          <cell r="J120">
            <v>153</v>
          </cell>
          <cell r="K120">
            <v>232</v>
          </cell>
          <cell r="L120">
            <v>292</v>
          </cell>
          <cell r="M120">
            <v>204</v>
          </cell>
          <cell r="N120">
            <v>352</v>
          </cell>
          <cell r="O120">
            <v>336</v>
          </cell>
          <cell r="P120">
            <v>181</v>
          </cell>
          <cell r="Q120">
            <v>3179</v>
          </cell>
        </row>
        <row r="121">
          <cell r="A121">
            <v>1182170</v>
          </cell>
          <cell r="B121" t="str">
            <v>XANTINON  fla   12</v>
          </cell>
          <cell r="C121">
            <v>10.19</v>
          </cell>
          <cell r="D121">
            <v>139000</v>
          </cell>
          <cell r="E121">
            <v>15118</v>
          </cell>
          <cell r="F121">
            <v>16910</v>
          </cell>
          <cell r="G121">
            <v>13816</v>
          </cell>
          <cell r="H121">
            <v>14981</v>
          </cell>
          <cell r="I121">
            <v>8909</v>
          </cell>
          <cell r="J121">
            <v>8085</v>
          </cell>
          <cell r="K121">
            <v>13745</v>
          </cell>
          <cell r="L121">
            <v>13928</v>
          </cell>
          <cell r="M121">
            <v>12473</v>
          </cell>
          <cell r="N121">
            <v>13062</v>
          </cell>
          <cell r="O121">
            <v>13589</v>
          </cell>
          <cell r="P121">
            <v>11714</v>
          </cell>
          <cell r="Q121">
            <v>156330</v>
          </cell>
        </row>
        <row r="122">
          <cell r="A122">
            <v>1180541</v>
          </cell>
          <cell r="B122" t="str">
            <v>XANTINON B12   líq</v>
          </cell>
          <cell r="C122">
            <v>3.51</v>
          </cell>
          <cell r="D122">
            <v>431000</v>
          </cell>
          <cell r="E122">
            <v>34110</v>
          </cell>
          <cell r="F122">
            <v>39875</v>
          </cell>
          <cell r="G122">
            <v>36916</v>
          </cell>
          <cell r="H122">
            <v>39522</v>
          </cell>
          <cell r="I122">
            <v>6453</v>
          </cell>
          <cell r="J122">
            <v>12123</v>
          </cell>
          <cell r="K122">
            <v>67098</v>
          </cell>
          <cell r="L122">
            <v>39651</v>
          </cell>
          <cell r="M122">
            <v>31517</v>
          </cell>
          <cell r="N122">
            <v>34026</v>
          </cell>
          <cell r="O122">
            <v>36172</v>
          </cell>
          <cell r="P122">
            <v>33653</v>
          </cell>
          <cell r="Q122">
            <v>411116</v>
          </cell>
        </row>
        <row r="123">
          <cell r="B123" t="str">
            <v>PK, VM</v>
          </cell>
          <cell r="D123">
            <v>755000</v>
          </cell>
          <cell r="F123">
            <v>-240</v>
          </cell>
          <cell r="G123">
            <v>0</v>
          </cell>
          <cell r="H123">
            <v>-32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-272</v>
          </cell>
        </row>
        <row r="124">
          <cell r="B124" t="str">
            <v>TOTAL FARMA</v>
          </cell>
          <cell r="D124">
            <v>30521216</v>
          </cell>
          <cell r="E124">
            <v>2560388</v>
          </cell>
          <cell r="F124">
            <v>2486143</v>
          </cell>
          <cell r="G124">
            <v>2632765</v>
          </cell>
          <cell r="H124">
            <v>2922515</v>
          </cell>
          <cell r="I124">
            <v>1980981</v>
          </cell>
          <cell r="J124">
            <v>2147629</v>
          </cell>
          <cell r="K124">
            <v>2836856</v>
          </cell>
          <cell r="L124">
            <v>2606457</v>
          </cell>
          <cell r="M124">
            <v>2382233</v>
          </cell>
          <cell r="N124">
            <v>2565786</v>
          </cell>
          <cell r="O124">
            <v>2614848</v>
          </cell>
          <cell r="P124">
            <v>2241521</v>
          </cell>
          <cell r="Q124">
            <v>29978122</v>
          </cell>
        </row>
        <row r="126">
          <cell r="A126">
            <v>3184421</v>
          </cell>
          <cell r="B126" t="str">
            <v>NENÊ DENT  gel</v>
          </cell>
          <cell r="C126">
            <v>3.82</v>
          </cell>
          <cell r="D126">
            <v>625000</v>
          </cell>
          <cell r="E126">
            <v>58056</v>
          </cell>
          <cell r="F126">
            <v>70164</v>
          </cell>
          <cell r="G126">
            <v>77391</v>
          </cell>
          <cell r="H126">
            <v>86175</v>
          </cell>
          <cell r="I126">
            <v>42186</v>
          </cell>
          <cell r="J126">
            <v>51658</v>
          </cell>
          <cell r="K126">
            <v>71717</v>
          </cell>
          <cell r="L126">
            <v>74906</v>
          </cell>
          <cell r="M126">
            <v>67058</v>
          </cell>
          <cell r="N126">
            <v>73459</v>
          </cell>
          <cell r="O126">
            <v>58507</v>
          </cell>
          <cell r="P126">
            <v>74205</v>
          </cell>
          <cell r="Q126">
            <v>805482</v>
          </cell>
        </row>
        <row r="127">
          <cell r="A127">
            <v>3184422</v>
          </cell>
          <cell r="B127" t="str">
            <v>NENÊ DENT  sol</v>
          </cell>
          <cell r="C127">
            <v>3.19</v>
          </cell>
          <cell r="D127">
            <v>291000</v>
          </cell>
          <cell r="E127">
            <v>33264</v>
          </cell>
          <cell r="F127">
            <v>23009</v>
          </cell>
          <cell r="G127">
            <v>24934</v>
          </cell>
          <cell r="H127">
            <v>30956</v>
          </cell>
          <cell r="I127">
            <v>16043</v>
          </cell>
          <cell r="J127">
            <v>15140</v>
          </cell>
          <cell r="K127">
            <v>27126</v>
          </cell>
          <cell r="L127">
            <v>21343</v>
          </cell>
          <cell r="M127">
            <v>19461</v>
          </cell>
          <cell r="N127">
            <v>23901</v>
          </cell>
          <cell r="O127">
            <v>26664</v>
          </cell>
          <cell r="P127">
            <v>23342</v>
          </cell>
          <cell r="Q127">
            <v>285183</v>
          </cell>
        </row>
        <row r="128">
          <cell r="B128" t="str">
            <v>TOTAL NENÊ</v>
          </cell>
          <cell r="D128">
            <v>916000</v>
          </cell>
          <cell r="E128">
            <v>91320</v>
          </cell>
          <cell r="F128">
            <v>93173</v>
          </cell>
          <cell r="G128">
            <v>102325</v>
          </cell>
          <cell r="H128">
            <v>117131</v>
          </cell>
          <cell r="I128">
            <v>58229</v>
          </cell>
          <cell r="J128">
            <v>66798</v>
          </cell>
          <cell r="K128">
            <v>98843</v>
          </cell>
          <cell r="L128">
            <v>96249</v>
          </cell>
          <cell r="M128">
            <v>86519</v>
          </cell>
          <cell r="N128">
            <v>97360</v>
          </cell>
          <cell r="O128">
            <v>85171</v>
          </cell>
          <cell r="P128">
            <v>97547</v>
          </cell>
          <cell r="Q128">
            <v>1090665</v>
          </cell>
        </row>
        <row r="129">
          <cell r="B129" t="str">
            <v>TOTAL WAU</v>
          </cell>
          <cell r="D129">
            <v>31437216</v>
          </cell>
          <cell r="E129">
            <v>2651708</v>
          </cell>
          <cell r="F129">
            <v>2579316</v>
          </cell>
          <cell r="G129">
            <v>2735090</v>
          </cell>
          <cell r="H129">
            <v>3039646</v>
          </cell>
          <cell r="I129">
            <v>2039210</v>
          </cell>
          <cell r="J129">
            <v>2214427</v>
          </cell>
          <cell r="K129">
            <v>2935699</v>
          </cell>
          <cell r="L129">
            <v>2702706</v>
          </cell>
          <cell r="M129">
            <v>2468752</v>
          </cell>
          <cell r="N129">
            <v>2663146</v>
          </cell>
          <cell r="O129">
            <v>2700019</v>
          </cell>
          <cell r="P129">
            <v>2339068</v>
          </cell>
          <cell r="Q129">
            <v>31068787</v>
          </cell>
        </row>
        <row r="130">
          <cell r="B130" t="str">
            <v>FC-0801/Vend</v>
          </cell>
          <cell r="C130">
            <v>37413</v>
          </cell>
          <cell r="G130" t="str">
            <v>cópias :</v>
          </cell>
          <cell r="H130" t="str">
            <v xml:space="preserve">   G/M/MA/MB/MC/MI/MV/FG</v>
          </cell>
          <cell r="O130" t="str">
            <v>PLANEJAMENTO E CONTROLE</v>
          </cell>
        </row>
        <row r="131">
          <cell r="J131" t="str">
            <v/>
          </cell>
        </row>
        <row r="132">
          <cell r="B132" t="str">
            <v>PREMISSAS REAJUSTE DE PREÇOS</v>
          </cell>
          <cell r="E132">
            <v>1</v>
          </cell>
          <cell r="F132">
            <v>1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O132">
            <v>1</v>
          </cell>
          <cell r="P132">
            <v>1</v>
          </cell>
        </row>
        <row r="133">
          <cell r="B133" t="str">
            <v>CÂMBIO MÉDIO FC 11/01</v>
          </cell>
          <cell r="E133">
            <v>1.9503936007650811</v>
          </cell>
          <cell r="F133">
            <v>1.992</v>
          </cell>
          <cell r="G133">
            <v>2.0897000000000001</v>
          </cell>
          <cell r="H133">
            <v>2.2042999999999999</v>
          </cell>
          <cell r="I133">
            <v>2.3003999999999998</v>
          </cell>
          <cell r="J133">
            <v>2.4300999999999999</v>
          </cell>
          <cell r="K133">
            <v>2.4237000000000002</v>
          </cell>
          <cell r="L133">
            <v>2.5099</v>
          </cell>
          <cell r="M133">
            <v>2.6732</v>
          </cell>
          <cell r="N133">
            <v>2.7370000000000001</v>
          </cell>
          <cell r="O133">
            <v>2.5350999999999999</v>
          </cell>
          <cell r="P133">
            <v>2.4203000000000001</v>
          </cell>
        </row>
        <row r="134">
          <cell r="B134" t="str">
            <v>REPASSE ICMS</v>
          </cell>
          <cell r="E134">
            <v>0.9032</v>
          </cell>
        </row>
      </sheetData>
      <sheetData sheetId="3">
        <row r="5">
          <cell r="A5">
            <v>1181750</v>
          </cell>
          <cell r="B5" t="str">
            <v>AD-TIL</v>
          </cell>
          <cell r="C5">
            <v>2.72</v>
          </cell>
          <cell r="E5">
            <v>231.92737</v>
          </cell>
          <cell r="F5">
            <v>172.56968000000001</v>
          </cell>
          <cell r="G5">
            <v>271.11694999999997</v>
          </cell>
          <cell r="H5">
            <v>365.48277999999999</v>
          </cell>
          <cell r="I5">
            <v>118.56246</v>
          </cell>
          <cell r="J5">
            <v>250.24197000000001</v>
          </cell>
          <cell r="K5">
            <v>280.69203999999996</v>
          </cell>
          <cell r="L5">
            <v>244.30948999999998</v>
          </cell>
          <cell r="M5">
            <v>206.74432000000002</v>
          </cell>
          <cell r="N5">
            <v>216.47639999999998</v>
          </cell>
          <cell r="O5">
            <v>259.57650000000001</v>
          </cell>
          <cell r="P5">
            <v>209.34179</v>
          </cell>
          <cell r="Q5">
            <v>2827.0417500000003</v>
          </cell>
          <cell r="U5" t="str">
            <v>AD-TIL</v>
          </cell>
          <cell r="X5">
            <v>118.95992</v>
          </cell>
          <cell r="Y5">
            <v>86.706620000000001</v>
          </cell>
          <cell r="Z5">
            <v>130.90224000000001</v>
          </cell>
          <cell r="AA5">
            <v>164.73454000000001</v>
          </cell>
          <cell r="AB5">
            <v>50.234909999999999</v>
          </cell>
          <cell r="AC5">
            <v>105.22450000000001</v>
          </cell>
          <cell r="AD5">
            <v>114.78749999999999</v>
          </cell>
          <cell r="AE5">
            <v>97.340990000000005</v>
          </cell>
          <cell r="AF5">
            <v>77.12</v>
          </cell>
          <cell r="AG5">
            <v>79.210419999999999</v>
          </cell>
          <cell r="AH5">
            <v>102.65822</v>
          </cell>
          <cell r="AI5">
            <v>86.150019999999998</v>
          </cell>
          <cell r="AJ5">
            <v>1214.0298800000003</v>
          </cell>
        </row>
        <row r="6">
          <cell r="A6">
            <v>1184881</v>
          </cell>
          <cell r="B6" t="str">
            <v>AGIOFIBRA 100 g</v>
          </cell>
          <cell r="C6">
            <v>14.59</v>
          </cell>
          <cell r="E6">
            <v>122.85120999999999</v>
          </cell>
          <cell r="F6">
            <v>179.73767000000001</v>
          </cell>
          <cell r="G6">
            <v>68.669749999999993</v>
          </cell>
          <cell r="H6">
            <v>175.56720999999999</v>
          </cell>
          <cell r="I6">
            <v>101.77194</v>
          </cell>
          <cell r="J6">
            <v>102.3304</v>
          </cell>
          <cell r="K6">
            <v>124.45063999999999</v>
          </cell>
          <cell r="L6">
            <v>113.58796000000001</v>
          </cell>
          <cell r="M6">
            <v>102.66121000000001</v>
          </cell>
          <cell r="N6">
            <v>108.02813</v>
          </cell>
          <cell r="O6">
            <v>126.47367</v>
          </cell>
          <cell r="P6">
            <v>91.285300000000007</v>
          </cell>
          <cell r="Q6">
            <v>1417.41509</v>
          </cell>
          <cell r="U6" t="str">
            <v>AGIOFIBRA 100 g</v>
          </cell>
          <cell r="X6">
            <v>63.002319999999997</v>
          </cell>
          <cell r="Y6">
            <v>90.060400000000001</v>
          </cell>
          <cell r="Z6">
            <v>33.022779999999997</v>
          </cell>
          <cell r="AA6">
            <v>79.53349</v>
          </cell>
          <cell r="AB6">
            <v>43.12077</v>
          </cell>
          <cell r="AC6">
            <v>42.929879999999997</v>
          </cell>
          <cell r="AD6">
            <v>50.996180000000003</v>
          </cell>
          <cell r="AE6">
            <v>45.435960000000001</v>
          </cell>
          <cell r="AF6">
            <v>38.36</v>
          </cell>
          <cell r="AG6">
            <v>39.498570000000001</v>
          </cell>
          <cell r="AH6">
            <v>49.960300000000004</v>
          </cell>
          <cell r="AI6">
            <v>37.629080000000002</v>
          </cell>
          <cell r="AJ6">
            <v>613.54973000000007</v>
          </cell>
        </row>
        <row r="7">
          <cell r="A7">
            <v>1184882</v>
          </cell>
          <cell r="B7" t="str">
            <v>AGIOFIBRA 250 g</v>
          </cell>
          <cell r="C7">
            <v>33.18</v>
          </cell>
          <cell r="E7">
            <v>100.52916999999999</v>
          </cell>
          <cell r="F7">
            <v>124.60378</v>
          </cell>
          <cell r="G7">
            <v>52.749499999999998</v>
          </cell>
          <cell r="H7">
            <v>117.24068</v>
          </cell>
          <cell r="I7">
            <v>71.279709999999994</v>
          </cell>
          <cell r="J7">
            <v>74.797359999999998</v>
          </cell>
          <cell r="K7">
            <v>79.798630000000003</v>
          </cell>
          <cell r="L7">
            <v>90.151690000000002</v>
          </cell>
          <cell r="M7">
            <v>76.413479999999993</v>
          </cell>
          <cell r="N7">
            <v>96.248649999999998</v>
          </cell>
          <cell r="O7">
            <v>82.622070000000008</v>
          </cell>
          <cell r="P7">
            <v>80.726839999999996</v>
          </cell>
          <cell r="Q7">
            <v>1047.16156</v>
          </cell>
          <cell r="U7" t="str">
            <v>AGIOFIBRA 250 g</v>
          </cell>
          <cell r="X7">
            <v>51.547730000000001</v>
          </cell>
          <cell r="Y7">
            <v>62.443829999999998</v>
          </cell>
          <cell r="Z7">
            <v>25.28584</v>
          </cell>
          <cell r="AA7">
            <v>53.189549999999997</v>
          </cell>
          <cell r="AB7">
            <v>30.201219999999999</v>
          </cell>
          <cell r="AC7">
            <v>31.44725</v>
          </cell>
          <cell r="AD7">
            <v>32.820120000000003</v>
          </cell>
          <cell r="AE7">
            <v>36.279919999999997</v>
          </cell>
          <cell r="AF7">
            <v>28.56</v>
          </cell>
          <cell r="AG7">
            <v>35.195900000000002</v>
          </cell>
          <cell r="AH7">
            <v>32.635889999999996</v>
          </cell>
          <cell r="AI7">
            <v>33.282980000000002</v>
          </cell>
          <cell r="AJ7">
            <v>452.89023000000003</v>
          </cell>
        </row>
        <row r="8">
          <cell r="A8">
            <v>1180584</v>
          </cell>
          <cell r="B8" t="str">
            <v>AGIOLAX 100 g</v>
          </cell>
          <cell r="C8">
            <v>14.59</v>
          </cell>
          <cell r="E8">
            <v>134.35699</v>
          </cell>
          <cell r="F8">
            <v>185.84743</v>
          </cell>
          <cell r="G8">
            <v>122.73847000000001</v>
          </cell>
          <cell r="H8">
            <v>193.45474999999999</v>
          </cell>
          <cell r="I8">
            <v>112.35062000000001</v>
          </cell>
          <cell r="J8">
            <v>131.41246000000001</v>
          </cell>
          <cell r="K8">
            <v>187.87753000000001</v>
          </cell>
          <cell r="L8">
            <v>164.25242</v>
          </cell>
          <cell r="M8">
            <v>148.72573</v>
          </cell>
          <cell r="N8">
            <v>172.65509</v>
          </cell>
          <cell r="O8">
            <v>187.54951</v>
          </cell>
          <cell r="P8">
            <v>145.48417999999998</v>
          </cell>
          <cell r="Q8">
            <v>1886.7051799999999</v>
          </cell>
          <cell r="U8" t="str">
            <v>AGIOLAX 100 g</v>
          </cell>
          <cell r="X8">
            <v>68.911289999999994</v>
          </cell>
          <cell r="Y8">
            <v>93.150819999999996</v>
          </cell>
          <cell r="Z8">
            <v>59.119959999999999</v>
          </cell>
          <cell r="AA8">
            <v>87.645349999999993</v>
          </cell>
          <cell r="AB8">
            <v>47.602960000000003</v>
          </cell>
          <cell r="AC8">
            <v>55.245010000000001</v>
          </cell>
          <cell r="AD8">
            <v>77.080679999999987</v>
          </cell>
          <cell r="AE8">
            <v>65.407839999999993</v>
          </cell>
          <cell r="AF8">
            <v>55.49</v>
          </cell>
          <cell r="AG8">
            <v>63.083109999999998</v>
          </cell>
          <cell r="AH8">
            <v>74.094649999999987</v>
          </cell>
          <cell r="AI8">
            <v>60.052199999999999</v>
          </cell>
          <cell r="AJ8">
            <v>806.88386999999989</v>
          </cell>
        </row>
        <row r="9">
          <cell r="A9">
            <v>1180592</v>
          </cell>
          <cell r="B9" t="str">
            <v>AGIOLAX 250 g</v>
          </cell>
          <cell r="C9">
            <v>33.18</v>
          </cell>
          <cell r="E9">
            <v>149.59766999999999</v>
          </cell>
          <cell r="F9">
            <v>181.48699999999999</v>
          </cell>
          <cell r="G9">
            <v>105.74952999999999</v>
          </cell>
          <cell r="H9">
            <v>147.43860000000001</v>
          </cell>
          <cell r="I9">
            <v>102.65123</v>
          </cell>
          <cell r="J9">
            <v>138.96063000000001</v>
          </cell>
          <cell r="K9">
            <v>140.45339000000001</v>
          </cell>
          <cell r="L9">
            <v>138.96281999999999</v>
          </cell>
          <cell r="M9">
            <v>149.03299999999999</v>
          </cell>
          <cell r="N9">
            <v>163.93744000000001</v>
          </cell>
          <cell r="O9">
            <v>164.17920000000001</v>
          </cell>
          <cell r="P9">
            <v>147.72215</v>
          </cell>
          <cell r="Q9">
            <v>1730.17266</v>
          </cell>
          <cell r="U9" t="str">
            <v>AGIOLAX 250 g</v>
          </cell>
          <cell r="X9">
            <v>76.699539999999999</v>
          </cell>
          <cell r="Y9">
            <v>91.045159999999996</v>
          </cell>
          <cell r="Z9">
            <v>50.6935</v>
          </cell>
          <cell r="AA9">
            <v>66.758840000000006</v>
          </cell>
          <cell r="AB9">
            <v>43.493319999999997</v>
          </cell>
          <cell r="AC9">
            <v>58.37097</v>
          </cell>
          <cell r="AD9">
            <v>57.491819999999997</v>
          </cell>
          <cell r="AE9">
            <v>55.5124</v>
          </cell>
          <cell r="AF9">
            <v>55.71</v>
          </cell>
          <cell r="AG9">
            <v>59.952760000000005</v>
          </cell>
          <cell r="AH9">
            <v>64.908450000000002</v>
          </cell>
          <cell r="AI9">
            <v>60.895519999999998</v>
          </cell>
          <cell r="AJ9">
            <v>741.53228000000013</v>
          </cell>
        </row>
        <row r="10">
          <cell r="A10">
            <v>1183931</v>
          </cell>
          <cell r="B10" t="str">
            <v>AGIOLAX   20 x 5 g</v>
          </cell>
          <cell r="C10">
            <v>16.399999999999999</v>
          </cell>
          <cell r="E10">
            <v>18.74267</v>
          </cell>
          <cell r="F10">
            <v>24.755649999999999</v>
          </cell>
          <cell r="G10">
            <v>11.13082</v>
          </cell>
          <cell r="H10">
            <v>31.349789999999999</v>
          </cell>
          <cell r="I10">
            <v>23.190829999999998</v>
          </cell>
          <cell r="J10">
            <v>17.28192</v>
          </cell>
          <cell r="K10">
            <v>24.687000000000001</v>
          </cell>
          <cell r="L10">
            <v>32.762070000000001</v>
          </cell>
          <cell r="M10">
            <v>27.702840000000002</v>
          </cell>
          <cell r="N10">
            <v>28.75836</v>
          </cell>
          <cell r="O10">
            <v>27.79401</v>
          </cell>
          <cell r="P10">
            <v>20.51295</v>
          </cell>
          <cell r="Q10">
            <v>288.66890999999998</v>
          </cell>
          <cell r="U10" t="str">
            <v>AGIOLAX   20 x 5 g</v>
          </cell>
          <cell r="X10">
            <v>9.6079600000000003</v>
          </cell>
          <cell r="Y10">
            <v>12.42797</v>
          </cell>
          <cell r="Z10">
            <v>5.3267199999999999</v>
          </cell>
          <cell r="AA10">
            <v>14.189360000000001</v>
          </cell>
          <cell r="AB10">
            <v>9.8259500000000006</v>
          </cell>
          <cell r="AC10">
            <v>7.27041</v>
          </cell>
          <cell r="AD10">
            <v>10.090729999999999</v>
          </cell>
          <cell r="AE10">
            <v>13.083410000000001</v>
          </cell>
          <cell r="AF10">
            <v>10.4</v>
          </cell>
          <cell r="AG10">
            <v>10.521100000000001</v>
          </cell>
          <cell r="AH10">
            <v>10.998299999999999</v>
          </cell>
          <cell r="AI10">
            <v>8.479989999999999</v>
          </cell>
          <cell r="AJ10">
            <v>122.22190000000001</v>
          </cell>
        </row>
        <row r="11">
          <cell r="A11">
            <v>1180010</v>
          </cell>
          <cell r="B11" t="str">
            <v>ALBOCRESIL gel</v>
          </cell>
          <cell r="C11">
            <v>7.83</v>
          </cell>
          <cell r="E11">
            <v>180.59398999999999</v>
          </cell>
          <cell r="F11">
            <v>135.10441</v>
          </cell>
          <cell r="G11">
            <v>212.37980999999999</v>
          </cell>
          <cell r="H11">
            <v>270.49815999999998</v>
          </cell>
          <cell r="I11">
            <v>183.31482</v>
          </cell>
          <cell r="J11">
            <v>208.87466000000001</v>
          </cell>
          <cell r="K11">
            <v>258.87976000000003</v>
          </cell>
          <cell r="L11">
            <v>262.19844000000001</v>
          </cell>
          <cell r="M11">
            <v>227.52053000000001</v>
          </cell>
          <cell r="N11">
            <v>241.53251999999998</v>
          </cell>
          <cell r="O11">
            <v>238.51766000000001</v>
          </cell>
          <cell r="P11">
            <v>146.45879000000002</v>
          </cell>
          <cell r="Q11">
            <v>2565.8735500000003</v>
          </cell>
          <cell r="U11" t="str">
            <v>ALBOCRESIL gel</v>
          </cell>
          <cell r="X11">
            <v>92.639290000000003</v>
          </cell>
          <cell r="Y11">
            <v>67.700270000000003</v>
          </cell>
          <cell r="Z11">
            <v>103.47681</v>
          </cell>
          <cell r="AA11">
            <v>122.55168</v>
          </cell>
          <cell r="AB11">
            <v>77.670479999999998</v>
          </cell>
          <cell r="AC11">
            <v>87.685649999999995</v>
          </cell>
          <cell r="AD11">
            <v>105.75707000000001</v>
          </cell>
          <cell r="AE11">
            <v>104.51549</v>
          </cell>
          <cell r="AF11">
            <v>85.08</v>
          </cell>
          <cell r="AG11">
            <v>88.229929999999996</v>
          </cell>
          <cell r="AH11">
            <v>94.163830000000004</v>
          </cell>
          <cell r="AI11">
            <v>59.949529999999996</v>
          </cell>
          <cell r="AJ11">
            <v>1089.4200300000002</v>
          </cell>
        </row>
        <row r="12">
          <cell r="A12">
            <v>1180029</v>
          </cell>
          <cell r="B12" t="str">
            <v>ALBOCRESIL óvl</v>
          </cell>
          <cell r="C12">
            <v>5.07</v>
          </cell>
          <cell r="E12">
            <v>138.58250000000001</v>
          </cell>
          <cell r="F12">
            <v>123.96392</v>
          </cell>
          <cell r="G12">
            <v>152.74952999999999</v>
          </cell>
          <cell r="H12">
            <v>201.77184</v>
          </cell>
          <cell r="I12">
            <v>137.50668999999999</v>
          </cell>
          <cell r="J12">
            <v>149.29686000000001</v>
          </cell>
          <cell r="K12">
            <v>223.66604000000001</v>
          </cell>
          <cell r="L12">
            <v>180.3219</v>
          </cell>
          <cell r="M12">
            <v>184.58029000000002</v>
          </cell>
          <cell r="N12">
            <v>183.46735000000001</v>
          </cell>
          <cell r="O12">
            <v>177.67788000000002</v>
          </cell>
          <cell r="P12">
            <v>169.91983999999999</v>
          </cell>
          <cell r="Q12">
            <v>2023.5046399999999</v>
          </cell>
          <cell r="U12" t="str">
            <v>ALBOCRESIL óvl</v>
          </cell>
          <cell r="X12">
            <v>71.09375</v>
          </cell>
          <cell r="Y12">
            <v>62.152720000000002</v>
          </cell>
          <cell r="Z12">
            <v>73.135999999999996</v>
          </cell>
          <cell r="AA12">
            <v>91.509320000000002</v>
          </cell>
          <cell r="AB12">
            <v>58.261580000000002</v>
          </cell>
          <cell r="AC12">
            <v>62.646929999999998</v>
          </cell>
          <cell r="AD12">
            <v>91.680369999999996</v>
          </cell>
          <cell r="AE12">
            <v>71.782529999999994</v>
          </cell>
          <cell r="AF12">
            <v>68.849999999999994</v>
          </cell>
          <cell r="AG12">
            <v>66.988770000000002</v>
          </cell>
          <cell r="AH12">
            <v>70.248310000000004</v>
          </cell>
          <cell r="AI12">
            <v>70.538259999999994</v>
          </cell>
          <cell r="AJ12">
            <v>858.88854000000015</v>
          </cell>
        </row>
        <row r="13">
          <cell r="A13">
            <v>1180037</v>
          </cell>
          <cell r="B13" t="str">
            <v>ALBOCRESIL sol</v>
          </cell>
          <cell r="C13">
            <v>7.88</v>
          </cell>
          <cell r="E13">
            <v>162.47997000000001</v>
          </cell>
          <cell r="F13">
            <v>167.23838000000001</v>
          </cell>
          <cell r="G13">
            <v>184.12584000000001</v>
          </cell>
          <cell r="H13">
            <v>223.02853999999999</v>
          </cell>
          <cell r="I13">
            <v>138.48876000000001</v>
          </cell>
          <cell r="J13">
            <v>125.78008</v>
          </cell>
          <cell r="K13">
            <v>162.53936999999999</v>
          </cell>
          <cell r="L13">
            <v>152.77342999999999</v>
          </cell>
          <cell r="M13">
            <v>150.26339000000002</v>
          </cell>
          <cell r="N13">
            <v>177.66307</v>
          </cell>
          <cell r="O13">
            <v>194.68476000000001</v>
          </cell>
          <cell r="P13">
            <v>152.87394</v>
          </cell>
          <cell r="Q13">
            <v>1991.9395300000001</v>
          </cell>
          <cell r="U13" t="str">
            <v>ALBOCRESIL sol</v>
          </cell>
          <cell r="X13">
            <v>83.089169999999996</v>
          </cell>
          <cell r="Y13">
            <v>83.915390000000002</v>
          </cell>
          <cell r="Z13">
            <v>88.918099999999995</v>
          </cell>
          <cell r="AA13">
            <v>101.334</v>
          </cell>
          <cell r="AB13">
            <v>58.677680000000002</v>
          </cell>
          <cell r="AC13">
            <v>52.808239999999998</v>
          </cell>
          <cell r="AD13">
            <v>66.487780000000001</v>
          </cell>
          <cell r="AE13">
            <v>60.93524</v>
          </cell>
          <cell r="AF13">
            <v>56.23</v>
          </cell>
          <cell r="AG13">
            <v>64.931349999999995</v>
          </cell>
          <cell r="AH13">
            <v>76.897639999999996</v>
          </cell>
          <cell r="AI13">
            <v>63.160899999999998</v>
          </cell>
          <cell r="AJ13">
            <v>857.38549</v>
          </cell>
        </row>
        <row r="14">
          <cell r="A14">
            <v>1184784</v>
          </cell>
          <cell r="B14" t="str">
            <v>BRONCHO-VAXOM  Inf 10 cáps</v>
          </cell>
          <cell r="C14">
            <v>19.170000000000002</v>
          </cell>
          <cell r="E14">
            <v>134.84331</v>
          </cell>
          <cell r="F14">
            <v>59.130459999999999</v>
          </cell>
          <cell r="G14">
            <v>91.370750000000001</v>
          </cell>
          <cell r="H14">
            <v>170.40813</v>
          </cell>
          <cell r="I14">
            <v>156.14194000000001</v>
          </cell>
          <cell r="J14">
            <v>190.18522999999999</v>
          </cell>
          <cell r="K14">
            <v>220.51089999999999</v>
          </cell>
          <cell r="L14">
            <v>164.75961999999998</v>
          </cell>
          <cell r="M14">
            <v>149.65598</v>
          </cell>
          <cell r="N14">
            <v>160.96081000000001</v>
          </cell>
          <cell r="O14">
            <v>173.15356</v>
          </cell>
          <cell r="P14">
            <v>129.63310000000001</v>
          </cell>
          <cell r="Q14">
            <v>1800.75379</v>
          </cell>
          <cell r="U14" t="str">
            <v>BRONCHO-VAXOM  Inf 10 cáps</v>
          </cell>
          <cell r="X14">
            <v>69.127719999999997</v>
          </cell>
          <cell r="Y14">
            <v>29.66385</v>
          </cell>
          <cell r="Z14">
            <v>44.009480000000003</v>
          </cell>
          <cell r="AA14">
            <v>77.472800000000007</v>
          </cell>
          <cell r="AB14">
            <v>66.157330000000002</v>
          </cell>
          <cell r="AC14">
            <v>79.930959999999999</v>
          </cell>
          <cell r="AD14">
            <v>90.50124000000001</v>
          </cell>
          <cell r="AE14">
            <v>65.781539999999993</v>
          </cell>
          <cell r="AF14">
            <v>56.05</v>
          </cell>
          <cell r="AG14">
            <v>58.836930000000002</v>
          </cell>
          <cell r="AH14">
            <v>68.34102</v>
          </cell>
          <cell r="AI14">
            <v>53.204800000000006</v>
          </cell>
          <cell r="AJ14">
            <v>759.07767000000001</v>
          </cell>
        </row>
        <row r="15">
          <cell r="A15">
            <v>1184792</v>
          </cell>
          <cell r="B15" t="str">
            <v>BRONCHO-VAXOM Adl 10 cáps</v>
          </cell>
          <cell r="C15">
            <v>28.36</v>
          </cell>
          <cell r="E15">
            <v>117.01432</v>
          </cell>
          <cell r="F15">
            <v>73.855950000000007</v>
          </cell>
          <cell r="G15">
            <v>103.59684</v>
          </cell>
          <cell r="H15">
            <v>158.05841000000001</v>
          </cell>
          <cell r="I15">
            <v>137.28524999999999</v>
          </cell>
          <cell r="J15">
            <v>131.32441</v>
          </cell>
          <cell r="K15">
            <v>189.09524999999999</v>
          </cell>
          <cell r="L15">
            <v>168.89644000000001</v>
          </cell>
          <cell r="M15">
            <v>134.30492999999998</v>
          </cell>
          <cell r="N15">
            <v>147.86151999999998</v>
          </cell>
          <cell r="O15">
            <v>165.33624</v>
          </cell>
          <cell r="P15">
            <v>113.28036999999999</v>
          </cell>
          <cell r="Q15">
            <v>1639.90993</v>
          </cell>
          <cell r="U15" t="str">
            <v>BRONCHO-VAXOM Adl 10 cáps</v>
          </cell>
          <cell r="X15">
            <v>59.998719999999999</v>
          </cell>
          <cell r="Y15">
            <v>37.056519999999999</v>
          </cell>
          <cell r="Z15">
            <v>49.709859999999999</v>
          </cell>
          <cell r="AA15">
            <v>71.731530000000006</v>
          </cell>
          <cell r="AB15">
            <v>58.167760000000001</v>
          </cell>
          <cell r="AC15">
            <v>55.152340000000002</v>
          </cell>
          <cell r="AD15">
            <v>77.509070000000008</v>
          </cell>
          <cell r="AE15">
            <v>67.453320000000005</v>
          </cell>
          <cell r="AF15">
            <v>50.06</v>
          </cell>
          <cell r="AG15">
            <v>54.082449999999994</v>
          </cell>
          <cell r="AH15">
            <v>65.219189999999998</v>
          </cell>
          <cell r="AI15">
            <v>46.454160000000002</v>
          </cell>
          <cell r="AJ15">
            <v>692.59492</v>
          </cell>
        </row>
        <row r="16">
          <cell r="A16">
            <v>1181920</v>
          </cell>
          <cell r="B16" t="str">
            <v>COLPOTROFINE cáp</v>
          </cell>
          <cell r="C16">
            <v>25.96</v>
          </cell>
          <cell r="E16">
            <v>150.06666999999999</v>
          </cell>
          <cell r="F16">
            <v>111.92972</v>
          </cell>
          <cell r="G16">
            <v>144.51788999999999</v>
          </cell>
          <cell r="H16">
            <v>221.01233999999999</v>
          </cell>
          <cell r="I16">
            <v>143.72900000000001</v>
          </cell>
          <cell r="J16">
            <v>188.32499999999999</v>
          </cell>
          <cell r="K16">
            <v>186.58120000000002</v>
          </cell>
          <cell r="L16">
            <v>187.98923000000002</v>
          </cell>
          <cell r="M16">
            <v>189.68566000000001</v>
          </cell>
          <cell r="N16">
            <v>202.78523000000001</v>
          </cell>
          <cell r="O16">
            <v>211.84968000000001</v>
          </cell>
          <cell r="P16">
            <v>198.06898000000001</v>
          </cell>
          <cell r="Q16">
            <v>2136.5406000000003</v>
          </cell>
          <cell r="U16" t="str">
            <v>COLPOTROFINE cáp</v>
          </cell>
          <cell r="X16">
            <v>76.959980000000002</v>
          </cell>
          <cell r="Y16">
            <v>56.161920000000002</v>
          </cell>
          <cell r="Z16">
            <v>69.549449999999993</v>
          </cell>
          <cell r="AA16">
            <v>100.11225</v>
          </cell>
          <cell r="AB16">
            <v>60.897979999999997</v>
          </cell>
          <cell r="AC16">
            <v>79.130210000000005</v>
          </cell>
          <cell r="AD16">
            <v>76.587210000000013</v>
          </cell>
          <cell r="AE16">
            <v>75.040410000000008</v>
          </cell>
          <cell r="AF16">
            <v>70.95</v>
          </cell>
          <cell r="AG16">
            <v>74.21596000000001</v>
          </cell>
          <cell r="AH16">
            <v>83.48039</v>
          </cell>
          <cell r="AI16">
            <v>81.877210000000005</v>
          </cell>
          <cell r="AJ16">
            <v>904.96297000000015</v>
          </cell>
        </row>
        <row r="17">
          <cell r="A17">
            <v>1183699</v>
          </cell>
          <cell r="B17" t="str">
            <v xml:space="preserve">COLPOTROFINE cre 30 </v>
          </cell>
          <cell r="C17">
            <v>30.17</v>
          </cell>
          <cell r="E17">
            <v>307.88164</v>
          </cell>
          <cell r="F17">
            <v>254.19890000000001</v>
          </cell>
          <cell r="G17">
            <v>240.79297</v>
          </cell>
          <cell r="H17">
            <v>150.47116</v>
          </cell>
          <cell r="I17">
            <v>475.09007000000003</v>
          </cell>
          <cell r="J17">
            <v>551.89649999999995</v>
          </cell>
          <cell r="K17">
            <v>504.57471000000004</v>
          </cell>
          <cell r="L17">
            <v>453.10917999999998</v>
          </cell>
          <cell r="M17">
            <v>390.06299000000001</v>
          </cell>
          <cell r="N17">
            <v>439.16215</v>
          </cell>
          <cell r="O17">
            <v>459.3664</v>
          </cell>
          <cell r="P17">
            <v>452.07340999999997</v>
          </cell>
          <cell r="Q17">
            <v>4678.6800800000001</v>
          </cell>
          <cell r="U17" t="str">
            <v xml:space="preserve">COLPOTROFINE cre 30 </v>
          </cell>
          <cell r="X17">
            <v>157.75991999999999</v>
          </cell>
          <cell r="Y17">
            <v>127.41200000000001</v>
          </cell>
          <cell r="Z17">
            <v>116.2825</v>
          </cell>
          <cell r="AA17">
            <v>66.772559999999999</v>
          </cell>
          <cell r="AB17">
            <v>201.29566</v>
          </cell>
          <cell r="AC17">
            <v>231.35246000000001</v>
          </cell>
          <cell r="AD17">
            <v>206.93018000000001</v>
          </cell>
          <cell r="AE17">
            <v>180.79801</v>
          </cell>
          <cell r="AF17">
            <v>145.58000000000001</v>
          </cell>
          <cell r="AG17">
            <v>160.39020000000002</v>
          </cell>
          <cell r="AH17">
            <v>181.27746999999999</v>
          </cell>
          <cell r="AI17">
            <v>187.17812000000001</v>
          </cell>
          <cell r="AJ17">
            <v>1963.02908</v>
          </cell>
        </row>
        <row r="18">
          <cell r="A18">
            <v>1182110</v>
          </cell>
          <cell r="B18" t="str">
            <v>DICETEL 50 mg cpr 20</v>
          </cell>
          <cell r="C18">
            <v>20.22</v>
          </cell>
          <cell r="E18">
            <v>286.28118000000001</v>
          </cell>
          <cell r="F18">
            <v>232.29438999999999</v>
          </cell>
          <cell r="G18">
            <v>358.35602999999998</v>
          </cell>
          <cell r="H18">
            <v>410.54579000000001</v>
          </cell>
          <cell r="I18">
            <v>206.54203999999999</v>
          </cell>
          <cell r="J18">
            <v>258.17406999999997</v>
          </cell>
          <cell r="K18">
            <v>298.40467000000001</v>
          </cell>
          <cell r="L18">
            <v>296.76997999999998</v>
          </cell>
          <cell r="M18">
            <v>284.70348999999999</v>
          </cell>
          <cell r="N18">
            <v>306.97737999999998</v>
          </cell>
          <cell r="O18">
            <v>306.54266999999999</v>
          </cell>
          <cell r="P18">
            <v>313.53032000000002</v>
          </cell>
          <cell r="Q18">
            <v>3559.1220099999996</v>
          </cell>
          <cell r="U18" t="str">
            <v>DICETEL 50 mg cpr 20</v>
          </cell>
          <cell r="X18">
            <v>146.80337</v>
          </cell>
          <cell r="Y18">
            <v>116.50015999999999</v>
          </cell>
          <cell r="Z18">
            <v>172.09186</v>
          </cell>
          <cell r="AA18">
            <v>184.02205000000001</v>
          </cell>
          <cell r="AB18">
            <v>87.511859999999999</v>
          </cell>
          <cell r="AC18">
            <v>108.46477</v>
          </cell>
          <cell r="AD18">
            <v>122.01055000000001</v>
          </cell>
          <cell r="AE18">
            <v>118.42464</v>
          </cell>
          <cell r="AF18">
            <v>106.74</v>
          </cell>
          <cell r="AG18">
            <v>112.24397</v>
          </cell>
          <cell r="AH18">
            <v>121.06199000000001</v>
          </cell>
          <cell r="AI18">
            <v>129.30575999999999</v>
          </cell>
          <cell r="AJ18">
            <v>1525.1809799999999</v>
          </cell>
        </row>
        <row r="19">
          <cell r="A19">
            <v>1180665</v>
          </cell>
          <cell r="B19" t="str">
            <v>DICETEL 100 mg cpr 20</v>
          </cell>
          <cell r="C19">
            <v>30.34</v>
          </cell>
          <cell r="E19">
            <v>463.08355999999998</v>
          </cell>
          <cell r="F19">
            <v>436.23964000000001</v>
          </cell>
          <cell r="G19">
            <v>577.88324</v>
          </cell>
          <cell r="H19">
            <v>670.37616000000003</v>
          </cell>
          <cell r="I19">
            <v>444.74937999999997</v>
          </cell>
          <cell r="J19">
            <v>448.83589000000001</v>
          </cell>
          <cell r="K19">
            <v>680.94535999999994</v>
          </cell>
          <cell r="L19">
            <v>467.82862</v>
          </cell>
          <cell r="M19">
            <v>550.05286999999998</v>
          </cell>
          <cell r="N19">
            <v>598.26356999999996</v>
          </cell>
          <cell r="O19">
            <v>614.52389000000005</v>
          </cell>
          <cell r="P19">
            <v>530.58977000000004</v>
          </cell>
          <cell r="Q19">
            <v>6483.3719500000007</v>
          </cell>
          <cell r="U19" t="str">
            <v>DICETEL 100 mg cpr 20</v>
          </cell>
          <cell r="X19">
            <v>237.43024</v>
          </cell>
          <cell r="Y19">
            <v>218.80798999999999</v>
          </cell>
          <cell r="Z19">
            <v>277.37626999999998</v>
          </cell>
          <cell r="AA19">
            <v>305.20312000000001</v>
          </cell>
          <cell r="AB19">
            <v>188.44032000000001</v>
          </cell>
          <cell r="AC19">
            <v>22.382739999999998</v>
          </cell>
          <cell r="AD19">
            <v>277.98571999999996</v>
          </cell>
          <cell r="AE19">
            <v>186.68799999999999</v>
          </cell>
          <cell r="AF19">
            <v>205.8</v>
          </cell>
          <cell r="AG19">
            <v>218.74068</v>
          </cell>
          <cell r="AH19">
            <v>242.36732999999998</v>
          </cell>
          <cell r="AI19">
            <v>219.10472000000001</v>
          </cell>
          <cell r="AJ19">
            <v>2600.3271299999997</v>
          </cell>
        </row>
        <row r="20">
          <cell r="A20">
            <v>1181670</v>
          </cell>
          <cell r="B20" t="str">
            <v>DRAMIN cpr 400</v>
          </cell>
          <cell r="C20">
            <v>61.58</v>
          </cell>
          <cell r="E20">
            <v>434.38844999999998</v>
          </cell>
          <cell r="F20">
            <v>615.63067999999998</v>
          </cell>
          <cell r="G20">
            <v>429.51274000000001</v>
          </cell>
          <cell r="H20">
            <v>449.08958000000001</v>
          </cell>
          <cell r="I20">
            <v>274.38549999999998</v>
          </cell>
          <cell r="J20">
            <v>349.69761</v>
          </cell>
          <cell r="K20">
            <v>533.41057999999998</v>
          </cell>
          <cell r="L20">
            <v>487.03305999999998</v>
          </cell>
          <cell r="M20">
            <v>385.52339000000001</v>
          </cell>
          <cell r="N20">
            <v>446.58886000000001</v>
          </cell>
          <cell r="O20">
            <v>421.27951000000002</v>
          </cell>
          <cell r="P20">
            <v>430.35077000000001</v>
          </cell>
          <cell r="Q20">
            <v>5256.8907300000001</v>
          </cell>
          <cell r="U20" t="str">
            <v>DRAMIN cpr 400</v>
          </cell>
          <cell r="X20">
            <v>222.64732000000001</v>
          </cell>
          <cell r="Y20">
            <v>308.51389</v>
          </cell>
          <cell r="Z20">
            <v>205.69505000000001</v>
          </cell>
          <cell r="AA20">
            <v>201.26048</v>
          </cell>
          <cell r="AB20">
            <v>116.25714000000001</v>
          </cell>
          <cell r="AC20">
            <v>146.86218</v>
          </cell>
          <cell r="AD20">
            <v>217.30350000000001</v>
          </cell>
          <cell r="AE20">
            <v>194.64054999999999</v>
          </cell>
          <cell r="AF20">
            <v>144.24</v>
          </cell>
          <cell r="AG20">
            <v>163.35629</v>
          </cell>
          <cell r="AH20">
            <v>166.48434</v>
          </cell>
          <cell r="AI20">
            <v>177.67914999999999</v>
          </cell>
          <cell r="AJ20">
            <v>2264.9398900000001</v>
          </cell>
        </row>
        <row r="21">
          <cell r="A21">
            <v>1181831</v>
          </cell>
          <cell r="B21" t="str">
            <v>DRAMIN B6 100 x 1 ml</v>
          </cell>
          <cell r="C21">
            <v>82.85</v>
          </cell>
          <cell r="E21">
            <v>31.136590000000002</v>
          </cell>
          <cell r="F21">
            <v>31.715450000000001</v>
          </cell>
          <cell r="G21">
            <v>42.666130000000003</v>
          </cell>
          <cell r="H21">
            <v>33.895690000000002</v>
          </cell>
          <cell r="I21">
            <v>38.506</v>
          </cell>
          <cell r="J21">
            <v>23.589400000000001</v>
          </cell>
          <cell r="K21">
            <v>37.374919999999996</v>
          </cell>
          <cell r="L21">
            <v>34.265749999999997</v>
          </cell>
          <cell r="M21">
            <v>16.7164</v>
          </cell>
          <cell r="N21">
            <v>35.469099999999997</v>
          </cell>
          <cell r="O21">
            <v>20.552040000000002</v>
          </cell>
          <cell r="P21">
            <v>68.691749999999999</v>
          </cell>
          <cell r="Q21">
            <v>414.57922000000008</v>
          </cell>
          <cell r="U21" t="str">
            <v>DRAMIN B6 100 x 1 ml</v>
          </cell>
          <cell r="X21">
            <v>15.949479999999999</v>
          </cell>
          <cell r="Y21">
            <v>15.91891</v>
          </cell>
          <cell r="Z21">
            <v>20.64453</v>
          </cell>
          <cell r="AA21">
            <v>15.51389</v>
          </cell>
          <cell r="AB21">
            <v>16.314990000000002</v>
          </cell>
          <cell r="AC21">
            <v>9.9210399999999996</v>
          </cell>
          <cell r="AD21">
            <v>15.248899999999999</v>
          </cell>
          <cell r="AE21">
            <v>13.66929</v>
          </cell>
          <cell r="AF21">
            <v>6.22</v>
          </cell>
          <cell r="AG21">
            <v>12.94449</v>
          </cell>
          <cell r="AH21">
            <v>8.0474099999999993</v>
          </cell>
          <cell r="AI21">
            <v>28.282799999999998</v>
          </cell>
          <cell r="AJ21">
            <v>178.67573000000004</v>
          </cell>
        </row>
        <row r="22">
          <cell r="A22">
            <v>1184991</v>
          </cell>
          <cell r="B22" t="str">
            <v>DRAMIN B6 cpr 20</v>
          </cell>
          <cell r="C22">
            <v>4.0599999999999996</v>
          </cell>
          <cell r="E22">
            <v>873.95659000000001</v>
          </cell>
          <cell r="F22">
            <v>1001.67729</v>
          </cell>
          <cell r="G22">
            <v>937.00212999999997</v>
          </cell>
          <cell r="H22">
            <v>643.28040999999996</v>
          </cell>
          <cell r="I22">
            <v>893.89120000000003</v>
          </cell>
          <cell r="J22">
            <v>775.99001999999996</v>
          </cell>
          <cell r="K22">
            <v>1062.6869099999999</v>
          </cell>
          <cell r="L22">
            <v>1069.1668</v>
          </cell>
          <cell r="M22">
            <v>870.21222</v>
          </cell>
          <cell r="N22">
            <v>955.91068000000007</v>
          </cell>
          <cell r="O22">
            <v>957.69477000000006</v>
          </cell>
          <cell r="P22">
            <v>854.39202</v>
          </cell>
          <cell r="Q22">
            <v>10895.86104</v>
          </cell>
          <cell r="U22" t="str">
            <v>DRAMIN B6 cpr 20</v>
          </cell>
          <cell r="X22">
            <v>448.44639999999998</v>
          </cell>
          <cell r="Y22">
            <v>502.66428999999999</v>
          </cell>
          <cell r="Z22">
            <v>449.06218000000001</v>
          </cell>
          <cell r="AA22">
            <v>295.34996000000001</v>
          </cell>
          <cell r="AB22">
            <v>378.74171000000001</v>
          </cell>
          <cell r="AC22">
            <v>325.82098000000002</v>
          </cell>
          <cell r="AD22">
            <v>434.11071999999996</v>
          </cell>
          <cell r="AE22">
            <v>425.73897999999997</v>
          </cell>
          <cell r="AF22">
            <v>326.10000000000002</v>
          </cell>
          <cell r="AG22">
            <v>349.43521000000004</v>
          </cell>
          <cell r="AH22">
            <v>378.45684999999997</v>
          </cell>
          <cell r="AI22">
            <v>353.53465999999997</v>
          </cell>
          <cell r="AJ22">
            <v>4667.4619400000001</v>
          </cell>
        </row>
        <row r="23">
          <cell r="A23">
            <v>1181688</v>
          </cell>
          <cell r="B23" t="str">
            <v>DRAMIN B6 6 x 1 ml</v>
          </cell>
          <cell r="C23">
            <v>5.8</v>
          </cell>
          <cell r="E23">
            <v>39.229730000000004</v>
          </cell>
          <cell r="F23">
            <v>32.584760000000003</v>
          </cell>
          <cell r="G23">
            <v>32.60586</v>
          </cell>
          <cell r="H23">
            <v>43.336880000000001</v>
          </cell>
          <cell r="I23">
            <v>24.76821</v>
          </cell>
          <cell r="J23">
            <v>30.989640000000001</v>
          </cell>
          <cell r="K23">
            <v>44.898669999999996</v>
          </cell>
          <cell r="L23">
            <v>49.648910000000001</v>
          </cell>
          <cell r="M23">
            <v>37.448800000000006</v>
          </cell>
          <cell r="N23">
            <v>32.529249999999998</v>
          </cell>
          <cell r="O23">
            <v>37.585059999999999</v>
          </cell>
          <cell r="P23">
            <v>37.992280000000001</v>
          </cell>
          <cell r="Q23">
            <v>443.61805000000004</v>
          </cell>
          <cell r="U23" t="str">
            <v>DRAMIN B6 6 x 1 ml</v>
          </cell>
          <cell r="X23">
            <v>20.113440000000001</v>
          </cell>
          <cell r="Y23">
            <v>16.350940000000001</v>
          </cell>
          <cell r="Z23">
            <v>15.71327</v>
          </cell>
          <cell r="AA23">
            <v>19.600390000000001</v>
          </cell>
          <cell r="AB23">
            <v>10.494289999999999</v>
          </cell>
          <cell r="AC23">
            <v>13.03163</v>
          </cell>
          <cell r="AD23">
            <v>18.33661</v>
          </cell>
          <cell r="AE23">
            <v>19.815480000000001</v>
          </cell>
          <cell r="AF23">
            <v>14.05</v>
          </cell>
          <cell r="AG23">
            <v>11.88181</v>
          </cell>
          <cell r="AH23">
            <v>14.866160000000001</v>
          </cell>
          <cell r="AI23">
            <v>15.598330000000001</v>
          </cell>
          <cell r="AJ23">
            <v>189.85235000000006</v>
          </cell>
        </row>
        <row r="24">
          <cell r="A24">
            <v>1181840</v>
          </cell>
          <cell r="B24" t="str">
            <v>DRAMIN B6 DL 100 x 10 ml</v>
          </cell>
          <cell r="C24">
            <v>100.78</v>
          </cell>
          <cell r="E24">
            <v>94.353430000000003</v>
          </cell>
          <cell r="F24">
            <v>123.96493</v>
          </cell>
          <cell r="G24">
            <v>163.46632</v>
          </cell>
          <cell r="H24">
            <v>178.26283000000001</v>
          </cell>
          <cell r="I24">
            <v>176.79436000000001</v>
          </cell>
          <cell r="J24">
            <v>136.58637999999999</v>
          </cell>
          <cell r="K24">
            <v>199.29220999999998</v>
          </cell>
          <cell r="L24">
            <v>210.10334</v>
          </cell>
          <cell r="M24">
            <v>160.71883</v>
          </cell>
          <cell r="N24">
            <v>184.49316000000002</v>
          </cell>
          <cell r="O24">
            <v>176.94143</v>
          </cell>
          <cell r="P24">
            <v>211.22205</v>
          </cell>
          <cell r="Q24">
            <v>2016.1992700000003</v>
          </cell>
          <cell r="U24" t="str">
            <v>DRAMIN B6 DL 100 x 10 ml</v>
          </cell>
          <cell r="X24">
            <v>48.301400000000001</v>
          </cell>
          <cell r="Y24">
            <v>62.139130000000002</v>
          </cell>
          <cell r="Z24">
            <v>78.646090000000001</v>
          </cell>
          <cell r="AA24">
            <v>81.111980000000003</v>
          </cell>
          <cell r="AB24">
            <v>74.907759999999996</v>
          </cell>
          <cell r="AC24">
            <v>56.946680000000001</v>
          </cell>
          <cell r="AD24">
            <v>81.481889999999993</v>
          </cell>
          <cell r="AE24">
            <v>83.70675</v>
          </cell>
          <cell r="AF24">
            <v>60.62</v>
          </cell>
          <cell r="AG24">
            <v>67.288210000000007</v>
          </cell>
          <cell r="AH24">
            <v>69.740070000000003</v>
          </cell>
          <cell r="AI24">
            <v>88.024190000000004</v>
          </cell>
          <cell r="AJ24">
            <v>852.91415000000018</v>
          </cell>
        </row>
        <row r="25">
          <cell r="A25">
            <v>1181700</v>
          </cell>
          <cell r="B25" t="str">
            <v>DRAMIN B6 gotas</v>
          </cell>
          <cell r="C25">
            <v>3.87</v>
          </cell>
          <cell r="E25">
            <v>460.63875000000002</v>
          </cell>
          <cell r="F25">
            <v>494.39535000000001</v>
          </cell>
          <cell r="G25">
            <v>383.09285999999997</v>
          </cell>
          <cell r="H25">
            <v>421.09597000000002</v>
          </cell>
          <cell r="I25">
            <v>176.88212999999999</v>
          </cell>
          <cell r="J25">
            <v>316.65785</v>
          </cell>
          <cell r="K25">
            <v>565.59400000000005</v>
          </cell>
          <cell r="L25">
            <v>482.77497</v>
          </cell>
          <cell r="M25">
            <v>392.75069000000002</v>
          </cell>
          <cell r="N25">
            <v>294.88184999999999</v>
          </cell>
          <cell r="O25">
            <v>380.48328000000004</v>
          </cell>
          <cell r="P25">
            <v>338.59929999999997</v>
          </cell>
          <cell r="Q25">
            <v>4707.8469999999998</v>
          </cell>
          <cell r="U25" t="str">
            <v>DRAMIN B6 gotas</v>
          </cell>
          <cell r="X25">
            <v>236.04414</v>
          </cell>
          <cell r="Y25">
            <v>248.43286000000001</v>
          </cell>
          <cell r="Z25">
            <v>183.97206</v>
          </cell>
          <cell r="AA25">
            <v>190.2775</v>
          </cell>
          <cell r="AB25">
            <v>74.944950000000006</v>
          </cell>
          <cell r="AC25">
            <v>133.01814999999999</v>
          </cell>
          <cell r="AD25">
            <v>230.71401999999998</v>
          </cell>
          <cell r="AE25">
            <v>192.27954</v>
          </cell>
          <cell r="AF25">
            <v>147.01</v>
          </cell>
          <cell r="AG25">
            <v>108.15503</v>
          </cell>
          <cell r="AH25">
            <v>150.43692999999999</v>
          </cell>
          <cell r="AI25">
            <v>139.91444000000001</v>
          </cell>
          <cell r="AJ25">
            <v>2035.1996199999999</v>
          </cell>
        </row>
        <row r="26">
          <cell r="A26">
            <v>1185021</v>
          </cell>
          <cell r="B26" t="str">
            <v>DRAMIN  solução oral 120 ml</v>
          </cell>
          <cell r="C26">
            <v>9.52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355.44346000000002</v>
          </cell>
          <cell r="M26">
            <v>15.20506</v>
          </cell>
          <cell r="N26">
            <v>1.8956999999999999</v>
          </cell>
          <cell r="O26">
            <v>0.85770000000000002</v>
          </cell>
          <cell r="P26">
            <v>2.6435399999999998</v>
          </cell>
          <cell r="Q26">
            <v>376.04545999999999</v>
          </cell>
          <cell r="U26" t="str">
            <v>DRAMIN  solução oral 120 ml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141.65717000000001</v>
          </cell>
          <cell r="AF26">
            <v>5.8</v>
          </cell>
          <cell r="AG26">
            <v>0.68626999999999994</v>
          </cell>
          <cell r="AH26">
            <v>0.33756999999999998</v>
          </cell>
          <cell r="AI26">
            <v>1.0681800000000001</v>
          </cell>
          <cell r="AJ26">
            <v>149.54919000000004</v>
          </cell>
        </row>
        <row r="27">
          <cell r="A27">
            <v>1192000</v>
          </cell>
          <cell r="B27" t="str">
            <v>EMOFORM 90  g</v>
          </cell>
          <cell r="C27">
            <v>5.25</v>
          </cell>
          <cell r="E27">
            <v>56.892690000000002</v>
          </cell>
          <cell r="F27">
            <v>50.323689999999999</v>
          </cell>
          <cell r="G27">
            <v>56.071420000000003</v>
          </cell>
          <cell r="H27">
            <v>58.734009999999998</v>
          </cell>
          <cell r="I27">
            <v>49.821060000000003</v>
          </cell>
          <cell r="J27">
            <v>53.108669999999996</v>
          </cell>
          <cell r="K27">
            <v>67.117460000000008</v>
          </cell>
          <cell r="L27">
            <v>65.773970000000006</v>
          </cell>
          <cell r="M27">
            <v>43.734259999999999</v>
          </cell>
          <cell r="N27">
            <v>52.83079</v>
          </cell>
          <cell r="O27">
            <v>67.493229999999997</v>
          </cell>
          <cell r="P27">
            <v>55.825859999999999</v>
          </cell>
          <cell r="Q27">
            <v>677.72711000000015</v>
          </cell>
          <cell r="U27" t="str">
            <v>EMOFORM 90  g</v>
          </cell>
          <cell r="X27">
            <v>29.20279</v>
          </cell>
          <cell r="Y27">
            <v>25.25029</v>
          </cell>
          <cell r="Z27">
            <v>26.88195</v>
          </cell>
          <cell r="AA27">
            <v>26.611149999999999</v>
          </cell>
          <cell r="AB27">
            <v>21.109169999999999</v>
          </cell>
          <cell r="AC27">
            <v>22.371369999999999</v>
          </cell>
          <cell r="AD27">
            <v>27.337019999999999</v>
          </cell>
          <cell r="AE27">
            <v>26.180959999999999</v>
          </cell>
          <cell r="AF27">
            <v>16.32</v>
          </cell>
          <cell r="AG27">
            <v>19.31887</v>
          </cell>
          <cell r="AH27">
            <v>26.617439999999998</v>
          </cell>
          <cell r="AI27">
            <v>23.039290000000001</v>
          </cell>
          <cell r="AJ27">
            <v>290.24029999999999</v>
          </cell>
        </row>
        <row r="28">
          <cell r="A28">
            <v>1192191</v>
          </cell>
          <cell r="B28" t="str">
            <v>EMOFORM CLO 90 g</v>
          </cell>
          <cell r="C28">
            <v>5.25</v>
          </cell>
          <cell r="E28">
            <v>26.280999999999999</v>
          </cell>
          <cell r="F28">
            <v>24.065950000000001</v>
          </cell>
          <cell r="G28">
            <v>29.85079</v>
          </cell>
          <cell r="H28">
            <v>28.02365</v>
          </cell>
          <cell r="I28">
            <v>25.876830000000002</v>
          </cell>
          <cell r="J28">
            <v>26.65719</v>
          </cell>
          <cell r="K28">
            <v>31.434000000000001</v>
          </cell>
          <cell r="L28">
            <v>28.96134</v>
          </cell>
          <cell r="M28">
            <v>22.733619999999998</v>
          </cell>
          <cell r="N28">
            <v>22.233240000000002</v>
          </cell>
          <cell r="O28">
            <v>31.34216</v>
          </cell>
          <cell r="P28">
            <v>22.933259999999997</v>
          </cell>
          <cell r="Q28">
            <v>320.39303000000001</v>
          </cell>
          <cell r="U28" t="str">
            <v>EMOFORM CLO 90 g</v>
          </cell>
          <cell r="X28">
            <v>13.48803</v>
          </cell>
          <cell r="Y28">
            <v>12.075469999999999</v>
          </cell>
          <cell r="Z28">
            <v>14.263640000000001</v>
          </cell>
          <cell r="AA28">
            <v>12.683770000000001</v>
          </cell>
          <cell r="AB28">
            <v>10.96401</v>
          </cell>
          <cell r="AC28">
            <v>11.20861</v>
          </cell>
          <cell r="AD28">
            <v>12.883700000000001</v>
          </cell>
          <cell r="AE28">
            <v>11.539950000000001</v>
          </cell>
          <cell r="AF28">
            <v>8.5</v>
          </cell>
          <cell r="AG28">
            <v>8.1243800000000004</v>
          </cell>
          <cell r="AH28">
            <v>12.36017</v>
          </cell>
          <cell r="AI28">
            <v>9.4927299999999999</v>
          </cell>
          <cell r="AJ28">
            <v>137.58446000000001</v>
          </cell>
        </row>
        <row r="29">
          <cell r="A29">
            <v>1183724</v>
          </cell>
          <cell r="B29" t="str">
            <v>EMOFORM AP gel</v>
          </cell>
          <cell r="C29">
            <v>6.02</v>
          </cell>
          <cell r="E29">
            <v>22.70074</v>
          </cell>
          <cell r="F29">
            <v>18.514289999999999</v>
          </cell>
          <cell r="G29">
            <v>26.35605</v>
          </cell>
          <cell r="H29">
            <v>26.114280000000001</v>
          </cell>
          <cell r="I29">
            <v>26.065480000000001</v>
          </cell>
          <cell r="J29">
            <v>22.841719999999999</v>
          </cell>
          <cell r="K29">
            <v>30.782720000000001</v>
          </cell>
          <cell r="L29">
            <v>26.27946</v>
          </cell>
          <cell r="M29">
            <v>19.4818</v>
          </cell>
          <cell r="N29">
            <v>24.909560000000003</v>
          </cell>
          <cell r="O29">
            <v>25.611840000000001</v>
          </cell>
          <cell r="P29">
            <v>22.581040000000002</v>
          </cell>
          <cell r="Q29">
            <v>292.23898000000008</v>
          </cell>
          <cell r="U29" t="str">
            <v>EMOFORM AP gel</v>
          </cell>
          <cell r="X29">
            <v>11.64142</v>
          </cell>
          <cell r="Y29">
            <v>9.2990899999999996</v>
          </cell>
          <cell r="Z29">
            <v>12.63303</v>
          </cell>
          <cell r="AA29">
            <v>11.83695</v>
          </cell>
          <cell r="AB29">
            <v>11.043939999999999</v>
          </cell>
          <cell r="AC29">
            <v>9.57897</v>
          </cell>
          <cell r="AD29">
            <v>12.57166</v>
          </cell>
          <cell r="AE29">
            <v>10.453190000000001</v>
          </cell>
          <cell r="AF29">
            <v>7.26</v>
          </cell>
          <cell r="AG29">
            <v>9.0933399999999995</v>
          </cell>
          <cell r="AH29">
            <v>10.139659999999999</v>
          </cell>
          <cell r="AI29">
            <v>9.34483</v>
          </cell>
          <cell r="AJ29">
            <v>124.89608000000001</v>
          </cell>
        </row>
        <row r="30">
          <cell r="A30">
            <v>1183732</v>
          </cell>
          <cell r="B30" t="str">
            <v>EMOFORM AT gel</v>
          </cell>
          <cell r="C30">
            <v>7.33</v>
          </cell>
          <cell r="E30">
            <v>20.181260000000002</v>
          </cell>
          <cell r="F30">
            <v>22.19678</v>
          </cell>
          <cell r="G30">
            <v>24.65579</v>
          </cell>
          <cell r="H30">
            <v>24.914090000000002</v>
          </cell>
          <cell r="I30">
            <v>21.317879999999999</v>
          </cell>
          <cell r="J30">
            <v>19.601400000000002</v>
          </cell>
          <cell r="K30">
            <v>29.615500000000001</v>
          </cell>
          <cell r="L30">
            <v>21.76868</v>
          </cell>
          <cell r="M30">
            <v>21.226189999999999</v>
          </cell>
          <cell r="N30">
            <v>21.325800000000001</v>
          </cell>
          <cell r="O30">
            <v>21.645889999999998</v>
          </cell>
          <cell r="P30">
            <v>23.42182</v>
          </cell>
          <cell r="Q30">
            <v>271.87108000000001</v>
          </cell>
          <cell r="U30" t="str">
            <v>EMOFORM AT gel</v>
          </cell>
          <cell r="X30">
            <v>10.346539999999999</v>
          </cell>
          <cell r="Y30">
            <v>11.15066</v>
          </cell>
          <cell r="Z30">
            <v>11.80578</v>
          </cell>
          <cell r="AA30">
            <v>11.299480000000001</v>
          </cell>
          <cell r="AB30">
            <v>9.0323899999999995</v>
          </cell>
          <cell r="AC30">
            <v>8.2288099999999993</v>
          </cell>
          <cell r="AD30">
            <v>12.05232</v>
          </cell>
          <cell r="AE30">
            <v>8.6705100000000002</v>
          </cell>
          <cell r="AF30">
            <v>7.97</v>
          </cell>
          <cell r="AG30">
            <v>7.7899700000000003</v>
          </cell>
          <cell r="AH30">
            <v>8.5380300000000009</v>
          </cell>
          <cell r="AI30">
            <v>9.7642199999999999</v>
          </cell>
          <cell r="AJ30">
            <v>116.64870999999999</v>
          </cell>
        </row>
        <row r="31">
          <cell r="A31">
            <v>1180690</v>
          </cell>
          <cell r="B31" t="str">
            <v>EPAREMA drg</v>
          </cell>
          <cell r="C31">
            <v>5.67</v>
          </cell>
          <cell r="E31">
            <v>274.00612000000001</v>
          </cell>
          <cell r="F31">
            <v>249.65147999999999</v>
          </cell>
          <cell r="G31">
            <v>267.34411999999998</v>
          </cell>
          <cell r="H31">
            <v>301.39132999999998</v>
          </cell>
          <cell r="I31">
            <v>211.92429999999999</v>
          </cell>
          <cell r="J31">
            <v>227.56164000000001</v>
          </cell>
          <cell r="K31">
            <v>299.51256000000001</v>
          </cell>
          <cell r="L31">
            <v>272.98465000000004</v>
          </cell>
          <cell r="M31">
            <v>250.25354000000002</v>
          </cell>
          <cell r="N31">
            <v>289.49220000000003</v>
          </cell>
          <cell r="O31">
            <v>358.83855999999997</v>
          </cell>
          <cell r="P31">
            <v>284.94096000000002</v>
          </cell>
          <cell r="Q31">
            <v>3287.90146</v>
          </cell>
          <cell r="U31" t="str">
            <v>EPAREMA drg</v>
          </cell>
          <cell r="X31">
            <v>140.51499000000001</v>
          </cell>
          <cell r="Y31">
            <v>125.36911000000001</v>
          </cell>
          <cell r="Z31">
            <v>128.13333</v>
          </cell>
          <cell r="AA31">
            <v>136.47183999999999</v>
          </cell>
          <cell r="AB31">
            <v>89.792330000000007</v>
          </cell>
          <cell r="AC31">
            <v>95.441730000000007</v>
          </cell>
          <cell r="AD31">
            <v>121.74383</v>
          </cell>
          <cell r="AE31">
            <v>108.77767</v>
          </cell>
          <cell r="AF31">
            <v>93.76</v>
          </cell>
          <cell r="AG31">
            <v>105.74163</v>
          </cell>
          <cell r="AH31">
            <v>141.91002</v>
          </cell>
          <cell r="AI31">
            <v>117.83475</v>
          </cell>
          <cell r="AJ31">
            <v>1405.4912300000001</v>
          </cell>
        </row>
        <row r="32">
          <cell r="A32">
            <v>1180703</v>
          </cell>
          <cell r="B32" t="str">
            <v>EPAREMA líq</v>
          </cell>
          <cell r="C32">
            <v>10.19</v>
          </cell>
          <cell r="E32">
            <v>461.99919999999997</v>
          </cell>
          <cell r="F32">
            <v>415.99099000000001</v>
          </cell>
          <cell r="G32">
            <v>437.98383000000001</v>
          </cell>
          <cell r="H32">
            <v>522.07524000000001</v>
          </cell>
          <cell r="I32">
            <v>332.50134000000003</v>
          </cell>
          <cell r="J32">
            <v>332.90096</v>
          </cell>
          <cell r="K32">
            <v>492.29957999999999</v>
          </cell>
          <cell r="L32">
            <v>438.0514</v>
          </cell>
          <cell r="M32">
            <v>393.02653000000004</v>
          </cell>
          <cell r="N32">
            <v>419.83109999999999</v>
          </cell>
          <cell r="O32">
            <v>494.31991999999997</v>
          </cell>
          <cell r="P32">
            <v>413.52924000000002</v>
          </cell>
          <cell r="Q32">
            <v>5154.5093299999999</v>
          </cell>
          <cell r="U32" t="str">
            <v>EPAREMA líq</v>
          </cell>
          <cell r="X32">
            <v>237.1302</v>
          </cell>
          <cell r="Y32">
            <v>208.86418</v>
          </cell>
          <cell r="Z32">
            <v>210.02216999999999</v>
          </cell>
          <cell r="AA32">
            <v>236.04366999999999</v>
          </cell>
          <cell r="AB32">
            <v>140.88081</v>
          </cell>
          <cell r="AC32">
            <v>139.85377</v>
          </cell>
          <cell r="AD32">
            <v>200.61978999999999</v>
          </cell>
          <cell r="AE32">
            <v>174.63479000000001</v>
          </cell>
          <cell r="AF32">
            <v>146.78</v>
          </cell>
          <cell r="AG32">
            <v>153.48210999999998</v>
          </cell>
          <cell r="AH32">
            <v>195.64420999999999</v>
          </cell>
          <cell r="AI32">
            <v>170.74294</v>
          </cell>
          <cell r="AJ32">
            <v>2214.6986399999996</v>
          </cell>
        </row>
        <row r="33">
          <cell r="A33">
            <v>1182145</v>
          </cell>
          <cell r="B33" t="str">
            <v>EPAREMA fla 12</v>
          </cell>
          <cell r="C33">
            <v>9.7899999999999991</v>
          </cell>
          <cell r="E33">
            <v>321.47699999999998</v>
          </cell>
          <cell r="F33">
            <v>358.22566999999998</v>
          </cell>
          <cell r="G33">
            <v>342.52093000000002</v>
          </cell>
          <cell r="H33">
            <v>344.37369000000001</v>
          </cell>
          <cell r="I33">
            <v>186.3279</v>
          </cell>
          <cell r="J33">
            <v>225.26326</v>
          </cell>
          <cell r="K33">
            <v>339.11521000000005</v>
          </cell>
          <cell r="L33">
            <v>286.41863000000001</v>
          </cell>
          <cell r="M33">
            <v>278.72159999999997</v>
          </cell>
          <cell r="N33">
            <v>319.90328999999997</v>
          </cell>
          <cell r="O33">
            <v>371.04255999999998</v>
          </cell>
          <cell r="P33">
            <v>329.19885999999997</v>
          </cell>
          <cell r="Q33">
            <v>3702.5885999999996</v>
          </cell>
          <cell r="U33" t="str">
            <v>EPAREMA fla 12</v>
          </cell>
          <cell r="X33">
            <v>164.91228000000001</v>
          </cell>
          <cell r="Y33">
            <v>179.78021000000001</v>
          </cell>
          <cell r="Z33">
            <v>164.13915</v>
          </cell>
          <cell r="AA33">
            <v>155.8929</v>
          </cell>
          <cell r="AB33">
            <v>78.947140000000005</v>
          </cell>
          <cell r="AC33">
            <v>94.461860000000001</v>
          </cell>
          <cell r="AD33">
            <v>138.02126000000001</v>
          </cell>
          <cell r="AE33">
            <v>114.01960000000001</v>
          </cell>
          <cell r="AF33">
            <v>104.26</v>
          </cell>
          <cell r="AG33">
            <v>116.99121000000001</v>
          </cell>
          <cell r="AH33">
            <v>146.71235999999999</v>
          </cell>
          <cell r="AI33">
            <v>135.61807000000002</v>
          </cell>
          <cell r="AJ33">
            <v>1593.7560399999998</v>
          </cell>
        </row>
        <row r="34">
          <cell r="A34">
            <v>1182153</v>
          </cell>
          <cell r="B34" t="str">
            <v>EPAREMA fla 60</v>
          </cell>
          <cell r="C34">
            <v>46.3</v>
          </cell>
          <cell r="E34">
            <v>283.13018</v>
          </cell>
          <cell r="F34">
            <v>358.06590999999997</v>
          </cell>
          <cell r="G34">
            <v>306.36856999999998</v>
          </cell>
          <cell r="H34">
            <v>199.81954999999999</v>
          </cell>
          <cell r="I34">
            <v>187.39653999999999</v>
          </cell>
          <cell r="J34">
            <v>241.95519999999999</v>
          </cell>
          <cell r="K34">
            <v>372.06153999999998</v>
          </cell>
          <cell r="L34">
            <v>281.57292999999999</v>
          </cell>
          <cell r="M34">
            <v>256.00101000000001</v>
          </cell>
          <cell r="N34">
            <v>311.49396000000002</v>
          </cell>
          <cell r="O34">
            <v>448.89168000000001</v>
          </cell>
          <cell r="P34">
            <v>263.53683000000001</v>
          </cell>
          <cell r="Q34">
            <v>3510.2939000000001</v>
          </cell>
          <cell r="U34" t="str">
            <v>EPAREMA fla 60</v>
          </cell>
          <cell r="X34">
            <v>144.4469</v>
          </cell>
          <cell r="Y34">
            <v>179.9966</v>
          </cell>
          <cell r="Z34">
            <v>145.46075999999999</v>
          </cell>
          <cell r="AA34">
            <v>90.403019999999998</v>
          </cell>
          <cell r="AB34">
            <v>79.399910000000006</v>
          </cell>
          <cell r="AC34">
            <v>101.58929999999999</v>
          </cell>
          <cell r="AD34">
            <v>151.54151000000002</v>
          </cell>
          <cell r="AE34">
            <v>111.70757</v>
          </cell>
          <cell r="AF34">
            <v>95.04</v>
          </cell>
          <cell r="AG34">
            <v>113.73168</v>
          </cell>
          <cell r="AH34">
            <v>178.50518</v>
          </cell>
          <cell r="AI34">
            <v>108.76526</v>
          </cell>
          <cell r="AJ34">
            <v>1500.5876900000001</v>
          </cell>
        </row>
        <row r="35">
          <cell r="A35">
            <v>1184636</v>
          </cell>
          <cell r="B35" t="str">
            <v>ESTREVA 1,5 mg  - 21</v>
          </cell>
          <cell r="C35">
            <v>9.31</v>
          </cell>
          <cell r="E35">
            <v>-29.106960000000001</v>
          </cell>
          <cell r="F35">
            <v>-9.2035199999999993</v>
          </cell>
          <cell r="G35">
            <v>-4.0447699999999998</v>
          </cell>
          <cell r="H35">
            <v>-25.798580000000001</v>
          </cell>
          <cell r="I35">
            <v>-8.3469800000000003</v>
          </cell>
          <cell r="J35">
            <v>0</v>
          </cell>
          <cell r="K35">
            <v>0</v>
          </cell>
          <cell r="L35">
            <v>-0.63412000000000002</v>
          </cell>
          <cell r="M35">
            <v>-10.407819999999999</v>
          </cell>
          <cell r="N35">
            <v>0</v>
          </cell>
          <cell r="O35">
            <v>0</v>
          </cell>
          <cell r="P35">
            <v>0</v>
          </cell>
          <cell r="Q35">
            <v>-87.542749999999998</v>
          </cell>
          <cell r="U35" t="str">
            <v>ESTREVA 1,5 mg  - 21</v>
          </cell>
          <cell r="X35">
            <v>-14.914859999999999</v>
          </cell>
          <cell r="Y35">
            <v>-4.64778</v>
          </cell>
          <cell r="Z35">
            <v>-1.9843599999999999</v>
          </cell>
          <cell r="AA35">
            <v>-11.912929999999999</v>
          </cell>
          <cell r="AB35">
            <v>-3.5366200000000001</v>
          </cell>
          <cell r="AC35">
            <v>0</v>
          </cell>
          <cell r="AD35">
            <v>0</v>
          </cell>
          <cell r="AE35">
            <v>-0.25453999999999999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-37.251089999999998</v>
          </cell>
        </row>
        <row r="36">
          <cell r="A36">
            <v>1184644</v>
          </cell>
          <cell r="B36" t="str">
            <v>ESTREVA 1,5 mg  - 28</v>
          </cell>
          <cell r="C36">
            <v>12.2</v>
          </cell>
          <cell r="E36">
            <v>-42.92436</v>
          </cell>
          <cell r="F36">
            <v>-11.690390000000001</v>
          </cell>
          <cell r="G36">
            <v>-4.8917400000000004</v>
          </cell>
          <cell r="H36">
            <v>-35.595799999999997</v>
          </cell>
          <cell r="I36">
            <v>-8.4183900000000005</v>
          </cell>
          <cell r="J36">
            <v>0</v>
          </cell>
          <cell r="K36">
            <v>0</v>
          </cell>
          <cell r="L36">
            <v>-1.3650799999999998</v>
          </cell>
          <cell r="M36">
            <v>-14.364370000000001</v>
          </cell>
          <cell r="N36">
            <v>0</v>
          </cell>
          <cell r="O36">
            <v>0</v>
          </cell>
          <cell r="P36">
            <v>0</v>
          </cell>
          <cell r="Q36">
            <v>-119.25013000000001</v>
          </cell>
          <cell r="U36" t="str">
            <v>ESTREVA 1,5 mg  - 28</v>
          </cell>
          <cell r="X36">
            <v>-21.990480000000002</v>
          </cell>
          <cell r="Y36">
            <v>-5.9036400000000002</v>
          </cell>
          <cell r="Z36">
            <v>-2.3998900000000001</v>
          </cell>
          <cell r="AA36">
            <v>-16.438079999999999</v>
          </cell>
          <cell r="AB36">
            <v>-3.5668700000000002</v>
          </cell>
          <cell r="AC36">
            <v>0</v>
          </cell>
          <cell r="AD36">
            <v>0</v>
          </cell>
          <cell r="AE36">
            <v>-0.54794000000000009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-50.846899999999998</v>
          </cell>
        </row>
        <row r="37">
          <cell r="A37">
            <v>1184628</v>
          </cell>
          <cell r="B37" t="str">
            <v>ESTREVA gel 50 g</v>
          </cell>
          <cell r="C37">
            <v>19.260000000000002</v>
          </cell>
          <cell r="E37">
            <v>418.61198000000002</v>
          </cell>
          <cell r="F37">
            <v>-0.67440999999999995</v>
          </cell>
          <cell r="G37">
            <v>0</v>
          </cell>
          <cell r="H37">
            <v>-7.4929999999999997E-2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-8.3959999999999993E-2</v>
          </cell>
          <cell r="P37">
            <v>0</v>
          </cell>
          <cell r="Q37">
            <v>417.77868000000001</v>
          </cell>
          <cell r="U37" t="str">
            <v>ESTREVA gel 50 g</v>
          </cell>
          <cell r="X37">
            <v>214.71727000000001</v>
          </cell>
          <cell r="Y37">
            <v>-0.33805000000000002</v>
          </cell>
          <cell r="Z37">
            <v>0</v>
          </cell>
          <cell r="AA37">
            <v>-3.3500000000000002E-2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-3.3729999999999996E-2</v>
          </cell>
          <cell r="AI37">
            <v>0</v>
          </cell>
          <cell r="AJ37">
            <v>214.31199000000001</v>
          </cell>
        </row>
        <row r="38">
          <cell r="A38">
            <v>1184894</v>
          </cell>
          <cell r="B38" t="str">
            <v>FIOTAN 300 mg cpr 20</v>
          </cell>
          <cell r="C38">
            <v>19.04</v>
          </cell>
          <cell r="E38">
            <v>169.28715</v>
          </cell>
          <cell r="F38">
            <v>145.68091000000001</v>
          </cell>
          <cell r="G38">
            <v>163.38845000000001</v>
          </cell>
          <cell r="H38">
            <v>225.91236000000001</v>
          </cell>
          <cell r="I38">
            <v>102.37842000000001</v>
          </cell>
          <cell r="J38">
            <v>106.11391</v>
          </cell>
          <cell r="K38">
            <v>145.09198999999998</v>
          </cell>
          <cell r="L38">
            <v>122.51517999999999</v>
          </cell>
          <cell r="M38">
            <v>125.47175</v>
          </cell>
          <cell r="N38">
            <v>138.40994000000001</v>
          </cell>
          <cell r="O38">
            <v>129.44754</v>
          </cell>
          <cell r="P38">
            <v>120.70309</v>
          </cell>
          <cell r="Q38">
            <v>1694.4006899999999</v>
          </cell>
          <cell r="U38" t="str">
            <v>FIOTAN 300 mg cpr 20</v>
          </cell>
          <cell r="X38">
            <v>86.843580000000003</v>
          </cell>
          <cell r="Y38">
            <v>73.045879999999997</v>
          </cell>
          <cell r="Z38">
            <v>78.402640000000005</v>
          </cell>
          <cell r="AA38">
            <v>102.58123999999999</v>
          </cell>
          <cell r="AB38">
            <v>43.37773</v>
          </cell>
          <cell r="AC38">
            <v>44.53163</v>
          </cell>
          <cell r="AD38">
            <v>59.3551</v>
          </cell>
          <cell r="AE38">
            <v>48.973050000000001</v>
          </cell>
          <cell r="AF38">
            <v>46.8</v>
          </cell>
          <cell r="AG38">
            <v>50.641800000000003</v>
          </cell>
          <cell r="AH38">
            <v>51.051769999999998</v>
          </cell>
          <cell r="AI38">
            <v>49.765680000000003</v>
          </cell>
          <cell r="AJ38">
            <v>735.37009999999998</v>
          </cell>
        </row>
        <row r="39">
          <cell r="A39">
            <v>1184953</v>
          </cell>
          <cell r="B39" t="str">
            <v>FIOTAN 300 mg cpr 60</v>
          </cell>
          <cell r="C39">
            <v>37.03</v>
          </cell>
          <cell r="E39">
            <v>0</v>
          </cell>
          <cell r="F39">
            <v>0</v>
          </cell>
          <cell r="G39">
            <v>533.97333000000003</v>
          </cell>
          <cell r="H39">
            <v>52.104480000000002</v>
          </cell>
          <cell r="I39">
            <v>4.9562999999999997</v>
          </cell>
          <cell r="J39">
            <v>2.7949000000000002</v>
          </cell>
          <cell r="K39">
            <v>9.5067900000000005</v>
          </cell>
          <cell r="L39">
            <v>4.4870700000000001</v>
          </cell>
          <cell r="M39">
            <v>15.948129999999999</v>
          </cell>
          <cell r="N39">
            <v>17.915869999999998</v>
          </cell>
          <cell r="O39">
            <v>15.59564</v>
          </cell>
          <cell r="P39">
            <v>15.276870000000001</v>
          </cell>
          <cell r="Q39">
            <v>672.55938000000015</v>
          </cell>
          <cell r="U39" t="str">
            <v>FIOTAN 300 mg cpr 60</v>
          </cell>
          <cell r="X39">
            <v>0</v>
          </cell>
          <cell r="Y39">
            <v>0</v>
          </cell>
          <cell r="Z39">
            <v>251.39922999999999</v>
          </cell>
          <cell r="AA39">
            <v>23.924299999999999</v>
          </cell>
          <cell r="AB39">
            <v>2.09999</v>
          </cell>
          <cell r="AC39">
            <v>1.20262</v>
          </cell>
          <cell r="AD39">
            <v>3.92875</v>
          </cell>
          <cell r="AE39">
            <v>1.8324100000000001</v>
          </cell>
          <cell r="AF39">
            <v>5.98</v>
          </cell>
          <cell r="AG39">
            <v>6.5357399999999997</v>
          </cell>
          <cell r="AH39">
            <v>6.1683999999999992</v>
          </cell>
          <cell r="AI39">
            <v>6.3554399999999998</v>
          </cell>
          <cell r="AJ39">
            <v>309.42687999999998</v>
          </cell>
        </row>
        <row r="40">
          <cell r="A40">
            <v>1184326</v>
          </cell>
          <cell r="B40" t="str">
            <v>FONTOL 650 mg 20 cpr</v>
          </cell>
          <cell r="C40">
            <v>5.83</v>
          </cell>
          <cell r="E40">
            <v>3.2645200000000001</v>
          </cell>
          <cell r="F40">
            <v>2.3715899999999999</v>
          </cell>
          <cell r="G40">
            <v>1.4088499999999999</v>
          </cell>
          <cell r="H40">
            <v>1.5255700000000001</v>
          </cell>
          <cell r="I40">
            <v>2.77684</v>
          </cell>
          <cell r="J40">
            <v>3.3562799999999999</v>
          </cell>
          <cell r="K40">
            <v>3.8621699999999999</v>
          </cell>
          <cell r="L40">
            <v>2.3597199999999998</v>
          </cell>
          <cell r="M40">
            <v>2.0758800000000002</v>
          </cell>
          <cell r="N40">
            <v>1.3058399999999999</v>
          </cell>
          <cell r="O40">
            <v>3.3766400000000001</v>
          </cell>
          <cell r="P40">
            <v>1.42672</v>
          </cell>
          <cell r="Q40">
            <v>29.110620000000001</v>
          </cell>
          <cell r="U40" t="str">
            <v>FONTOL 650 mg 20 cpr</v>
          </cell>
          <cell r="X40">
            <v>1.67883</v>
          </cell>
          <cell r="Y40">
            <v>1.1889799999999999</v>
          </cell>
          <cell r="Z40">
            <v>0.67301</v>
          </cell>
          <cell r="AA40">
            <v>0.68684999999999996</v>
          </cell>
          <cell r="AB40">
            <v>1.17655</v>
          </cell>
          <cell r="AC40">
            <v>1.40395</v>
          </cell>
          <cell r="AD40">
            <v>1.5943000000000001</v>
          </cell>
          <cell r="AE40">
            <v>0.93855</v>
          </cell>
          <cell r="AF40">
            <v>0.77</v>
          </cell>
          <cell r="AG40">
            <v>0.47691</v>
          </cell>
          <cell r="AH40">
            <v>1.3425799999999999</v>
          </cell>
          <cell r="AI40">
            <v>0.59401999999999999</v>
          </cell>
          <cell r="AJ40">
            <v>12.524529999999999</v>
          </cell>
        </row>
        <row r="41">
          <cell r="A41">
            <v>1184334</v>
          </cell>
          <cell r="B41" t="str">
            <v>FONTOL 650 mg 100 cpr</v>
          </cell>
          <cell r="C41">
            <v>24.87</v>
          </cell>
          <cell r="E41">
            <v>65.305850000000007</v>
          </cell>
          <cell r="F41">
            <v>53.845190000000002</v>
          </cell>
          <cell r="G41">
            <v>72.743899999999996</v>
          </cell>
          <cell r="H41">
            <v>58.597189999999998</v>
          </cell>
          <cell r="I41">
            <v>47.942689999999999</v>
          </cell>
          <cell r="J41">
            <v>52.327710000000003</v>
          </cell>
          <cell r="K41">
            <v>62.873460000000001</v>
          </cell>
          <cell r="L41">
            <v>71.597160000000002</v>
          </cell>
          <cell r="M41">
            <v>64.483519999999999</v>
          </cell>
          <cell r="N41">
            <v>41.57002</v>
          </cell>
          <cell r="O41">
            <v>63.530629999999995</v>
          </cell>
          <cell r="P41">
            <v>54.207339999999995</v>
          </cell>
          <cell r="Q41">
            <v>709.02466000000015</v>
          </cell>
          <cell r="U41" t="str">
            <v>FONTOL 650 mg 100 cpr</v>
          </cell>
          <cell r="X41">
            <v>33.546750000000003</v>
          </cell>
          <cell r="Y41">
            <v>27.025169999999999</v>
          </cell>
          <cell r="Z41">
            <v>34.813989999999997</v>
          </cell>
          <cell r="AA41">
            <v>26.39021</v>
          </cell>
          <cell r="AB41">
            <v>20.313320000000001</v>
          </cell>
          <cell r="AC41">
            <v>22.056170000000002</v>
          </cell>
          <cell r="AD41">
            <v>25.547009999999997</v>
          </cell>
          <cell r="AE41">
            <v>28.719650000000001</v>
          </cell>
          <cell r="AF41">
            <v>24.07</v>
          </cell>
          <cell r="AG41">
            <v>15.16023</v>
          </cell>
          <cell r="AH41">
            <v>24.997790000000002</v>
          </cell>
          <cell r="AI41">
            <v>22.33689</v>
          </cell>
          <cell r="AJ41">
            <v>304.97717999999998</v>
          </cell>
        </row>
        <row r="42">
          <cell r="A42">
            <v>1182064</v>
          </cell>
          <cell r="B42" t="str">
            <v>HIDRAFIX Framboeza - flaconetes</v>
          </cell>
          <cell r="C42">
            <v>79.94</v>
          </cell>
          <cell r="E42">
            <v>112.79848</v>
          </cell>
          <cell r="F42">
            <v>103.49609</v>
          </cell>
          <cell r="G42">
            <v>102.43183000000001</v>
          </cell>
          <cell r="H42">
            <v>60.624029999999998</v>
          </cell>
          <cell r="I42">
            <v>32.11121</v>
          </cell>
          <cell r="J42">
            <v>57.349670000000003</v>
          </cell>
          <cell r="K42">
            <v>73.462879999999998</v>
          </cell>
          <cell r="L42">
            <v>95.706600000000009</v>
          </cell>
          <cell r="M42">
            <v>72.410219999999995</v>
          </cell>
          <cell r="N42">
            <v>57.584720000000004</v>
          </cell>
          <cell r="O42">
            <v>111.01528</v>
          </cell>
          <cell r="P42">
            <v>80.039860000000004</v>
          </cell>
          <cell r="Q42">
            <v>959.03086999999982</v>
          </cell>
          <cell r="U42" t="str">
            <v>HIDRAFIX Framboeza - flaconetes</v>
          </cell>
          <cell r="X42">
            <v>57.851210000000002</v>
          </cell>
          <cell r="Y42">
            <v>51.9482</v>
          </cell>
          <cell r="Z42">
            <v>50.244160000000001</v>
          </cell>
          <cell r="AA42">
            <v>27.5306</v>
          </cell>
          <cell r="AB42">
            <v>13.60552</v>
          </cell>
          <cell r="AC42">
            <v>24.131229999999999</v>
          </cell>
          <cell r="AD42">
            <v>30.01915</v>
          </cell>
          <cell r="AE42">
            <v>38.172719999999998</v>
          </cell>
          <cell r="AF42">
            <v>27.29</v>
          </cell>
          <cell r="AG42">
            <v>21.06861</v>
          </cell>
          <cell r="AH42">
            <v>43.812870000000004</v>
          </cell>
          <cell r="AI42">
            <v>33.121459999999999</v>
          </cell>
          <cell r="AJ42">
            <v>418.79572999999999</v>
          </cell>
        </row>
        <row r="43">
          <cell r="A43">
            <v>1182072</v>
          </cell>
          <cell r="B43" t="str">
            <v>HIDRAFIX Laranja - flaconetes</v>
          </cell>
          <cell r="C43">
            <v>79.94</v>
          </cell>
          <cell r="E43">
            <v>129.61385000000001</v>
          </cell>
          <cell r="F43">
            <v>125.82929</v>
          </cell>
          <cell r="G43">
            <v>105.29161999999999</v>
          </cell>
          <cell r="H43">
            <v>78.161150000000006</v>
          </cell>
          <cell r="I43">
            <v>30.40258</v>
          </cell>
          <cell r="J43">
            <v>53.488779999999998</v>
          </cell>
          <cell r="K43">
            <v>91.176380000000009</v>
          </cell>
          <cell r="L43">
            <v>105.66174000000001</v>
          </cell>
          <cell r="M43">
            <v>80.797020000000003</v>
          </cell>
          <cell r="N43">
            <v>70.131679999999989</v>
          </cell>
          <cell r="O43">
            <v>124.69883999999999</v>
          </cell>
          <cell r="P43">
            <v>98.000110000000006</v>
          </cell>
          <cell r="Q43">
            <v>1093.2530400000001</v>
          </cell>
          <cell r="U43" t="str">
            <v>HIDRAFIX Laranja - flaconetes</v>
          </cell>
          <cell r="X43">
            <v>66.462379999999996</v>
          </cell>
          <cell r="Y43">
            <v>63.148150000000001</v>
          </cell>
          <cell r="Z43">
            <v>51.471060000000001</v>
          </cell>
          <cell r="AA43">
            <v>35.576090000000001</v>
          </cell>
          <cell r="AB43">
            <v>12.88158</v>
          </cell>
          <cell r="AC43">
            <v>22.51294</v>
          </cell>
          <cell r="AD43">
            <v>37.265000000000001</v>
          </cell>
          <cell r="AE43">
            <v>42.181739999999998</v>
          </cell>
          <cell r="AF43">
            <v>30.44</v>
          </cell>
          <cell r="AG43">
            <v>25.659779999999998</v>
          </cell>
          <cell r="AH43">
            <v>49.197009999999999</v>
          </cell>
          <cell r="AI43">
            <v>40.571730000000002</v>
          </cell>
          <cell r="AJ43">
            <v>477.36745999999994</v>
          </cell>
        </row>
        <row r="44">
          <cell r="A44">
            <v>1182226</v>
          </cell>
          <cell r="B44" t="str">
            <v>HIDRAFIX Limão - flaconetes</v>
          </cell>
          <cell r="C44">
            <v>79.94</v>
          </cell>
          <cell r="E44">
            <v>30.26099</v>
          </cell>
          <cell r="F44">
            <v>29.761369999999999</v>
          </cell>
          <cell r="G44">
            <v>22.65353</v>
          </cell>
          <cell r="H44">
            <v>16.59168</v>
          </cell>
          <cell r="I44">
            <v>4.8129200000000001</v>
          </cell>
          <cell r="J44">
            <v>4.8535599999999999</v>
          </cell>
          <cell r="K44">
            <v>12.771360000000001</v>
          </cell>
          <cell r="L44">
            <v>16.143740000000001</v>
          </cell>
          <cell r="M44">
            <v>14.04988</v>
          </cell>
          <cell r="N44">
            <v>11.0304</v>
          </cell>
          <cell r="O44">
            <v>18.479599999999998</v>
          </cell>
          <cell r="P44">
            <v>14.232239999999999</v>
          </cell>
          <cell r="Q44">
            <v>195.64127000000002</v>
          </cell>
          <cell r="U44" t="str">
            <v>HIDRAFIX Limão - flaconetes</v>
          </cell>
          <cell r="X44">
            <v>15.51365</v>
          </cell>
          <cell r="Y44">
            <v>14.96105</v>
          </cell>
          <cell r="Z44">
            <v>11.066739999999999</v>
          </cell>
          <cell r="AA44">
            <v>7.5430999999999999</v>
          </cell>
          <cell r="AB44">
            <v>2.0392299999999999</v>
          </cell>
          <cell r="AC44">
            <v>2.0138799999999999</v>
          </cell>
          <cell r="AD44">
            <v>5.1994300000000004</v>
          </cell>
          <cell r="AE44">
            <v>6.4604200000000001</v>
          </cell>
          <cell r="AF44">
            <v>5.3</v>
          </cell>
          <cell r="AG44">
            <v>4.0381499999999999</v>
          </cell>
          <cell r="AH44">
            <v>7.2914300000000001</v>
          </cell>
          <cell r="AI44">
            <v>5.8861099999999995</v>
          </cell>
          <cell r="AJ44">
            <v>87.313190000000006</v>
          </cell>
        </row>
        <row r="45">
          <cell r="A45">
            <v>1182218</v>
          </cell>
          <cell r="B45" t="str">
            <v>HIDRAFIX Uva - flaconetes</v>
          </cell>
          <cell r="C45">
            <v>79.94</v>
          </cell>
          <cell r="E45">
            <v>63.028039999999997</v>
          </cell>
          <cell r="F45">
            <v>66.342380000000006</v>
          </cell>
          <cell r="G45">
            <v>43.14179</v>
          </cell>
          <cell r="H45">
            <v>45.909860000000002</v>
          </cell>
          <cell r="I45">
            <v>22.029530000000001</v>
          </cell>
          <cell r="J45">
            <v>22.850439999999999</v>
          </cell>
          <cell r="K45">
            <v>47.32076</v>
          </cell>
          <cell r="L45">
            <v>54.492699999999999</v>
          </cell>
          <cell r="M45">
            <v>44.187919999999998</v>
          </cell>
          <cell r="N45">
            <v>35.894599999999997</v>
          </cell>
          <cell r="O45">
            <v>53.662519999999994</v>
          </cell>
          <cell r="P45">
            <v>50.018239999999999</v>
          </cell>
          <cell r="Q45">
            <v>548.87878000000001</v>
          </cell>
          <cell r="U45" t="str">
            <v>HIDRAFIX Uva - flaconetes</v>
          </cell>
          <cell r="X45">
            <v>32.314109999999999</v>
          </cell>
          <cell r="Y45">
            <v>33.318989999999999</v>
          </cell>
          <cell r="Z45">
            <v>21.64443</v>
          </cell>
          <cell r="AA45">
            <v>20.515560000000001</v>
          </cell>
          <cell r="AB45">
            <v>9.3339200000000009</v>
          </cell>
          <cell r="AC45">
            <v>9.5865799999999997</v>
          </cell>
          <cell r="AD45">
            <v>19.388310000000001</v>
          </cell>
          <cell r="AE45">
            <v>21.746970000000001</v>
          </cell>
          <cell r="AF45">
            <v>16.71</v>
          </cell>
          <cell r="AG45">
            <v>13.124120000000001</v>
          </cell>
          <cell r="AH45">
            <v>21.192080000000001</v>
          </cell>
          <cell r="AI45">
            <v>20.721</v>
          </cell>
          <cell r="AJ45">
            <v>239.59607000000003</v>
          </cell>
        </row>
        <row r="46">
          <cell r="A46">
            <v>1182080</v>
          </cell>
          <cell r="B46" t="str">
            <v>HIDRAFIX 90  - flaconetes</v>
          </cell>
          <cell r="C46">
            <v>79.94</v>
          </cell>
          <cell r="E46">
            <v>9.44</v>
          </cell>
          <cell r="F46">
            <v>11.774190000000001</v>
          </cell>
          <cell r="G46">
            <v>6.8841900000000003</v>
          </cell>
          <cell r="H46">
            <v>3.78931</v>
          </cell>
          <cell r="I46">
            <v>4.3709600000000002</v>
          </cell>
          <cell r="J46">
            <v>3.1831399999999999</v>
          </cell>
          <cell r="K46">
            <v>8.0841200000000004</v>
          </cell>
          <cell r="L46">
            <v>8.1758400000000009</v>
          </cell>
          <cell r="M46">
            <v>7.1403400000000001</v>
          </cell>
          <cell r="N46">
            <v>5.1662600000000003</v>
          </cell>
          <cell r="O46">
            <v>7.8864799999999997</v>
          </cell>
          <cell r="P46">
            <v>5.0808800000000005</v>
          </cell>
          <cell r="Q46">
            <v>80.975710000000021</v>
          </cell>
          <cell r="U46" t="str">
            <v>HIDRAFIX 90  - flaconetes</v>
          </cell>
          <cell r="X46">
            <v>4.8292700000000002</v>
          </cell>
          <cell r="Y46">
            <v>5.9010499999999997</v>
          </cell>
          <cell r="Z46">
            <v>3.4318599999999999</v>
          </cell>
          <cell r="AA46">
            <v>1.7194499999999999</v>
          </cell>
          <cell r="AB46">
            <v>1.85198</v>
          </cell>
          <cell r="AC46">
            <v>1.3382499999999999</v>
          </cell>
          <cell r="AD46">
            <v>3.3554499999999998</v>
          </cell>
          <cell r="AE46">
            <v>3.2572299999999998</v>
          </cell>
          <cell r="AF46">
            <v>2.68</v>
          </cell>
          <cell r="AG46">
            <v>1.8917599999999999</v>
          </cell>
          <cell r="AH46">
            <v>3.1099200000000002</v>
          </cell>
          <cell r="AI46">
            <v>2.1118200000000003</v>
          </cell>
          <cell r="AJ46">
            <v>35.47804</v>
          </cell>
        </row>
        <row r="47">
          <cell r="A47">
            <v>1184547</v>
          </cell>
          <cell r="B47" t="str">
            <v>HIDRAFIX  Framboeza - frasco 250 ml</v>
          </cell>
          <cell r="C47">
            <v>4.54</v>
          </cell>
          <cell r="E47">
            <v>23.730899999999998</v>
          </cell>
          <cell r="F47">
            <v>31.71773</v>
          </cell>
          <cell r="G47">
            <v>22.50065</v>
          </cell>
          <cell r="H47">
            <v>22.928989999999999</v>
          </cell>
          <cell r="I47">
            <v>13.44617</v>
          </cell>
          <cell r="J47">
            <v>21.518740000000001</v>
          </cell>
          <cell r="K47">
            <v>34.577889999999996</v>
          </cell>
          <cell r="L47">
            <v>30.824099999999998</v>
          </cell>
          <cell r="M47">
            <v>21.899060000000002</v>
          </cell>
          <cell r="N47">
            <v>19.286020000000001</v>
          </cell>
          <cell r="O47">
            <v>23.553240000000002</v>
          </cell>
          <cell r="P47">
            <v>22.793659999999999</v>
          </cell>
          <cell r="Q47">
            <v>288.77714999999995</v>
          </cell>
          <cell r="U47" t="str">
            <v>HIDRAFIX  Framboeza - frasco 250 ml</v>
          </cell>
          <cell r="X47">
            <v>12.155060000000001</v>
          </cell>
          <cell r="Y47">
            <v>15.91825</v>
          </cell>
          <cell r="Z47">
            <v>11.00689</v>
          </cell>
          <cell r="AA47">
            <v>10.40253</v>
          </cell>
          <cell r="AB47">
            <v>5.6971499999999997</v>
          </cell>
          <cell r="AC47">
            <v>9.0121500000000001</v>
          </cell>
          <cell r="AD47">
            <v>14.23565</v>
          </cell>
          <cell r="AE47">
            <v>12.300559999999999</v>
          </cell>
          <cell r="AF47">
            <v>8.24</v>
          </cell>
          <cell r="AG47">
            <v>7.0525000000000002</v>
          </cell>
          <cell r="AH47">
            <v>9.3128899999999994</v>
          </cell>
          <cell r="AI47">
            <v>9.4357299999999995</v>
          </cell>
          <cell r="AJ47">
            <v>124.76936000000001</v>
          </cell>
        </row>
        <row r="48">
          <cell r="A48">
            <v>1184555</v>
          </cell>
          <cell r="B48" t="str">
            <v>HIDRAFIX Laranja - frasco 250 ml</v>
          </cell>
          <cell r="C48">
            <v>4.54</v>
          </cell>
          <cell r="E48">
            <v>27.063939999999999</v>
          </cell>
          <cell r="F48">
            <v>31.584199999999999</v>
          </cell>
          <cell r="G48">
            <v>24.776399999999999</v>
          </cell>
          <cell r="H48">
            <v>24.518370000000001</v>
          </cell>
          <cell r="I48">
            <v>10.91877</v>
          </cell>
          <cell r="J48">
            <v>22.369730000000001</v>
          </cell>
          <cell r="K48">
            <v>34.859279999999998</v>
          </cell>
          <cell r="L48">
            <v>32.06514</v>
          </cell>
          <cell r="M48">
            <v>22.217009999999998</v>
          </cell>
          <cell r="N48">
            <v>17.193169999999999</v>
          </cell>
          <cell r="O48">
            <v>27.942730000000001</v>
          </cell>
          <cell r="P48">
            <v>26.038720000000001</v>
          </cell>
          <cell r="Q48">
            <v>301.54746</v>
          </cell>
          <cell r="U48" t="str">
            <v>HIDRAFIX Laranja - frasco 250 ml</v>
          </cell>
          <cell r="X48">
            <v>13.86782</v>
          </cell>
          <cell r="Y48">
            <v>15.8568</v>
          </cell>
          <cell r="Z48">
            <v>12.029249999999999</v>
          </cell>
          <cell r="AA48">
            <v>11.106769999999999</v>
          </cell>
          <cell r="AB48">
            <v>4.6262800000000004</v>
          </cell>
          <cell r="AC48">
            <v>9.3522499999999997</v>
          </cell>
          <cell r="AD48">
            <v>14.29677</v>
          </cell>
          <cell r="AE48">
            <v>12.782249999999999</v>
          </cell>
          <cell r="AF48">
            <v>8.3699999999999992</v>
          </cell>
          <cell r="AG48">
            <v>6.2902500000000003</v>
          </cell>
          <cell r="AH48">
            <v>11.04336</v>
          </cell>
          <cell r="AI48">
            <v>10.76627</v>
          </cell>
          <cell r="AJ48">
            <v>130.38807</v>
          </cell>
        </row>
        <row r="49">
          <cell r="A49">
            <v>1184563</v>
          </cell>
          <cell r="B49" t="str">
            <v>HIDRAFIX Limão - frasco 250 ml</v>
          </cell>
          <cell r="C49">
            <v>4.54</v>
          </cell>
          <cell r="E49">
            <v>4.3524900000000004</v>
          </cell>
          <cell r="F49">
            <v>4.3606800000000003</v>
          </cell>
          <cell r="G49">
            <v>2.9490500000000002</v>
          </cell>
          <cell r="H49">
            <v>2.2524899999999999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-8.4390000000000007E-2</v>
          </cell>
          <cell r="O49">
            <v>0</v>
          </cell>
          <cell r="P49">
            <v>0</v>
          </cell>
          <cell r="Q49">
            <v>13.83032</v>
          </cell>
          <cell r="U49" t="str">
            <v>HIDRAFIX Limão - frasco 250 ml</v>
          </cell>
          <cell r="X49">
            <v>2.2296499999999999</v>
          </cell>
          <cell r="Y49">
            <v>2.1919</v>
          </cell>
          <cell r="Z49">
            <v>1.45336</v>
          </cell>
          <cell r="AA49">
            <v>1.0355700000000001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-3.1059999999999997E-2</v>
          </cell>
          <cell r="AH49">
            <v>0</v>
          </cell>
          <cell r="AI49">
            <v>0</v>
          </cell>
          <cell r="AJ49">
            <v>6.8794199999999996</v>
          </cell>
        </row>
        <row r="50">
          <cell r="A50">
            <v>1184571</v>
          </cell>
          <cell r="B50" t="str">
            <v>HIDRAFIX Uva - frasco 250 ml</v>
          </cell>
          <cell r="C50">
            <v>4.54</v>
          </cell>
          <cell r="E50">
            <v>17.12735</v>
          </cell>
          <cell r="F50">
            <v>17.01407</v>
          </cell>
          <cell r="G50">
            <v>12.51634</v>
          </cell>
          <cell r="H50">
            <v>12.607620000000001</v>
          </cell>
          <cell r="I50">
            <v>9.7317599999999995</v>
          </cell>
          <cell r="J50">
            <v>13.85394</v>
          </cell>
          <cell r="K50">
            <v>21.78248</v>
          </cell>
          <cell r="L50">
            <v>17.88344</v>
          </cell>
          <cell r="M50">
            <v>13.792440000000001</v>
          </cell>
          <cell r="N50">
            <v>10.69558</v>
          </cell>
          <cell r="O50">
            <v>14.09661</v>
          </cell>
          <cell r="P50">
            <v>13.23578</v>
          </cell>
          <cell r="Q50">
            <v>174.33741000000001</v>
          </cell>
          <cell r="U50" t="str">
            <v>HIDRAFIX Uva - frasco 250 ml</v>
          </cell>
          <cell r="X50">
            <v>8.7790900000000001</v>
          </cell>
          <cell r="Y50">
            <v>8.5451300000000003</v>
          </cell>
          <cell r="Z50">
            <v>6.1932499999999999</v>
          </cell>
          <cell r="AA50">
            <v>5.7111700000000001</v>
          </cell>
          <cell r="AB50">
            <v>4.1233500000000003</v>
          </cell>
          <cell r="AC50">
            <v>5.8047599999999999</v>
          </cell>
          <cell r="AD50">
            <v>8.9525799999999993</v>
          </cell>
          <cell r="AE50">
            <v>7.1228999999999996</v>
          </cell>
          <cell r="AF50">
            <v>5.19</v>
          </cell>
          <cell r="AG50">
            <v>3.9055599999999999</v>
          </cell>
          <cell r="AH50">
            <v>5.5702400000000001</v>
          </cell>
          <cell r="AI50">
            <v>5.4748799999999997</v>
          </cell>
          <cell r="AJ50">
            <v>75.37290999999999</v>
          </cell>
        </row>
        <row r="51">
          <cell r="A51">
            <v>1184580</v>
          </cell>
          <cell r="B51" t="str">
            <v>HIDRAFIX 90- frasco 250 ml</v>
          </cell>
          <cell r="C51">
            <v>4.54</v>
          </cell>
          <cell r="E51">
            <v>7.2920199999999999</v>
          </cell>
          <cell r="F51">
            <v>7.05192</v>
          </cell>
          <cell r="G51">
            <v>6.5089100000000002</v>
          </cell>
          <cell r="H51">
            <v>5.7027999999999999</v>
          </cell>
          <cell r="I51">
            <v>3.9681000000000002</v>
          </cell>
          <cell r="J51">
            <v>5.6525499999999997</v>
          </cell>
          <cell r="K51">
            <v>10.392760000000001</v>
          </cell>
          <cell r="L51">
            <v>9.2840600000000002</v>
          </cell>
          <cell r="M51">
            <v>5.9897999999999998</v>
          </cell>
          <cell r="N51">
            <v>4.0584600000000002</v>
          </cell>
          <cell r="O51">
            <v>7.3636800000000004</v>
          </cell>
          <cell r="P51">
            <v>5.4277799999999994</v>
          </cell>
          <cell r="Q51">
            <v>78.692840000000004</v>
          </cell>
          <cell r="U51" t="str">
            <v>HIDRAFIX 90- frasco 250 ml</v>
          </cell>
          <cell r="X51">
            <v>3.7385799999999998</v>
          </cell>
          <cell r="Y51">
            <v>3.5422500000000001</v>
          </cell>
          <cell r="Z51">
            <v>3.15435</v>
          </cell>
          <cell r="AA51">
            <v>2.5816599999999998</v>
          </cell>
          <cell r="AB51">
            <v>1.6812800000000001</v>
          </cell>
          <cell r="AC51">
            <v>2.3732799999999998</v>
          </cell>
          <cell r="AD51">
            <v>4.2546999999999997</v>
          </cell>
          <cell r="AE51">
            <v>3.6962100000000002</v>
          </cell>
          <cell r="AF51">
            <v>2.25</v>
          </cell>
          <cell r="AG51">
            <v>1.4851700000000001</v>
          </cell>
          <cell r="AH51">
            <v>2.9229799999999999</v>
          </cell>
          <cell r="AI51">
            <v>2.2439299999999998</v>
          </cell>
          <cell r="AJ51">
            <v>33.924390000000002</v>
          </cell>
        </row>
        <row r="52">
          <cell r="A52">
            <v>1184504</v>
          </cell>
          <cell r="B52" t="str">
            <v>LAITAN 100 mg caps 20</v>
          </cell>
          <cell r="C52">
            <v>16.489999999999998</v>
          </cell>
          <cell r="E52">
            <v>428.20591000000002</v>
          </cell>
          <cell r="F52">
            <v>262.15386000000001</v>
          </cell>
          <cell r="G52">
            <v>399.08312000000001</v>
          </cell>
          <cell r="H52">
            <v>589.72925999999995</v>
          </cell>
          <cell r="I52">
            <v>291.35271999999998</v>
          </cell>
          <cell r="J52">
            <v>373.76607999999999</v>
          </cell>
          <cell r="K52">
            <v>422.9819</v>
          </cell>
          <cell r="L52">
            <v>385.10366999999997</v>
          </cell>
          <cell r="M52">
            <v>392.06319000000002</v>
          </cell>
          <cell r="N52">
            <v>397.69029</v>
          </cell>
          <cell r="O52">
            <v>399.22303999999997</v>
          </cell>
          <cell r="P52">
            <v>356.88454999999999</v>
          </cell>
          <cell r="Q52">
            <v>4698.2375899999988</v>
          </cell>
          <cell r="U52" t="str">
            <v>LAITAN 100 mg caps 20</v>
          </cell>
          <cell r="X52">
            <v>219.68805</v>
          </cell>
          <cell r="Y52">
            <v>131.48319000000001</v>
          </cell>
          <cell r="Z52">
            <v>191.50873999999999</v>
          </cell>
          <cell r="AA52">
            <v>267.34994</v>
          </cell>
          <cell r="AB52">
            <v>123.44615</v>
          </cell>
          <cell r="AC52">
            <v>156.95650000000001</v>
          </cell>
          <cell r="AD52">
            <v>173.10267000000002</v>
          </cell>
          <cell r="AE52">
            <v>153.62899999999999</v>
          </cell>
          <cell r="AF52">
            <v>147.07</v>
          </cell>
          <cell r="AG52">
            <v>145.36058</v>
          </cell>
          <cell r="AH52">
            <v>157.27998000000002</v>
          </cell>
          <cell r="AI52">
            <v>147.60655</v>
          </cell>
          <cell r="AJ52">
            <v>2014.4813499999998</v>
          </cell>
        </row>
        <row r="53">
          <cell r="A53">
            <v>1184776</v>
          </cell>
          <cell r="B53" t="str">
            <v>LEGALON 140 mg cáps</v>
          </cell>
          <cell r="C53">
            <v>17.61</v>
          </cell>
          <cell r="E53">
            <v>153.67920000000001</v>
          </cell>
          <cell r="F53">
            <v>130.66908000000001</v>
          </cell>
          <cell r="G53">
            <v>148.01366999999999</v>
          </cell>
          <cell r="H53">
            <v>169.19672</v>
          </cell>
          <cell r="I53">
            <v>123.24826</v>
          </cell>
          <cell r="J53">
            <v>106.2578</v>
          </cell>
          <cell r="K53">
            <v>156.85368</v>
          </cell>
          <cell r="L53">
            <v>127.55089</v>
          </cell>
          <cell r="M53">
            <v>145.18110999999999</v>
          </cell>
          <cell r="N53">
            <v>148.29647</v>
          </cell>
          <cell r="O53">
            <v>143.38517000000002</v>
          </cell>
          <cell r="P53">
            <v>141.31839000000002</v>
          </cell>
          <cell r="Q53">
            <v>1693.6504399999999</v>
          </cell>
          <cell r="U53" t="str">
            <v>LEGALON 140 mg cáps</v>
          </cell>
          <cell r="X53">
            <v>78.794589999999999</v>
          </cell>
          <cell r="Y53">
            <v>65.535889999999995</v>
          </cell>
          <cell r="Z53">
            <v>71.195629999999994</v>
          </cell>
          <cell r="AA53">
            <v>77.103849999999994</v>
          </cell>
          <cell r="AB53">
            <v>52.220289999999999</v>
          </cell>
          <cell r="AC53">
            <v>44.51679</v>
          </cell>
          <cell r="AD53">
            <v>64.102419999999995</v>
          </cell>
          <cell r="AE53">
            <v>50.829989999999995</v>
          </cell>
          <cell r="AF53">
            <v>54.04</v>
          </cell>
          <cell r="AG53">
            <v>54.165879999999994</v>
          </cell>
          <cell r="AH53">
            <v>56.619239999999998</v>
          </cell>
          <cell r="AI53">
            <v>58.522769999999994</v>
          </cell>
          <cell r="AJ53">
            <v>727.64733999999999</v>
          </cell>
        </row>
        <row r="54">
          <cell r="A54">
            <v>1181416</v>
          </cell>
          <cell r="B54" t="str">
            <v>LEGALON 70 mg drg</v>
          </cell>
          <cell r="C54">
            <v>13.02</v>
          </cell>
          <cell r="E54">
            <v>134.78842</v>
          </cell>
          <cell r="F54">
            <v>133.38407000000001</v>
          </cell>
          <cell r="G54">
            <v>137.84815</v>
          </cell>
          <cell r="H54">
            <v>160.12354999999999</v>
          </cell>
          <cell r="I54">
            <v>100.72538</v>
          </cell>
          <cell r="J54">
            <v>116.32356</v>
          </cell>
          <cell r="K54">
            <v>154.44626</v>
          </cell>
          <cell r="L54">
            <v>133.95285000000001</v>
          </cell>
          <cell r="M54">
            <v>143.95688000000001</v>
          </cell>
          <cell r="N54">
            <v>143.49862999999999</v>
          </cell>
          <cell r="O54">
            <v>151.74718999999999</v>
          </cell>
          <cell r="P54">
            <v>126.54749000000001</v>
          </cell>
          <cell r="Q54">
            <v>1637.3424299999999</v>
          </cell>
          <cell r="U54" t="str">
            <v>LEGALON 70 mg drg</v>
          </cell>
          <cell r="X54">
            <v>69.100290000000001</v>
          </cell>
          <cell r="Y54">
            <v>66.876009999999994</v>
          </cell>
          <cell r="Z54">
            <v>66.278390000000002</v>
          </cell>
          <cell r="AA54">
            <v>72.542249999999996</v>
          </cell>
          <cell r="AB54">
            <v>42.677340000000001</v>
          </cell>
          <cell r="AC54">
            <v>48.834919999999997</v>
          </cell>
          <cell r="AD54">
            <v>62.981160000000003</v>
          </cell>
          <cell r="AE54">
            <v>53.329010000000004</v>
          </cell>
          <cell r="AF54">
            <v>53.68</v>
          </cell>
          <cell r="AG54">
            <v>52.356529999999999</v>
          </cell>
          <cell r="AH54">
            <v>59.932749999999999</v>
          </cell>
          <cell r="AI54">
            <v>52.56514</v>
          </cell>
          <cell r="AJ54">
            <v>701.15378999999996</v>
          </cell>
        </row>
        <row r="55">
          <cell r="A55">
            <v>1180746</v>
          </cell>
          <cell r="B55" t="str">
            <v>LEGALON  sus</v>
          </cell>
          <cell r="C55">
            <v>8.18</v>
          </cell>
          <cell r="E55">
            <v>87.807599999999994</v>
          </cell>
          <cell r="F55">
            <v>76.988470000000007</v>
          </cell>
          <cell r="G55">
            <v>88.658640000000005</v>
          </cell>
          <cell r="H55">
            <v>111.76732</v>
          </cell>
          <cell r="I55">
            <v>58.926360000000003</v>
          </cell>
          <cell r="J55">
            <v>77.164299999999997</v>
          </cell>
          <cell r="K55">
            <v>107.24839999999999</v>
          </cell>
          <cell r="L55">
            <v>89.67174</v>
          </cell>
          <cell r="M55">
            <v>93.971279999999993</v>
          </cell>
          <cell r="N55">
            <v>100.17794000000001</v>
          </cell>
          <cell r="O55">
            <v>101.17158999999999</v>
          </cell>
          <cell r="P55">
            <v>80.303619999999995</v>
          </cell>
          <cell r="Q55">
            <v>1073.85726</v>
          </cell>
          <cell r="U55" t="str">
            <v>LEGALON  sus</v>
          </cell>
          <cell r="X55">
            <v>45.022329999999997</v>
          </cell>
          <cell r="Y55">
            <v>38.596939999999996</v>
          </cell>
          <cell r="Z55">
            <v>42.878680000000003</v>
          </cell>
          <cell r="AA55">
            <v>50.671259999999997</v>
          </cell>
          <cell r="AB55">
            <v>24.967099999999999</v>
          </cell>
          <cell r="AC55">
            <v>32.437199999999997</v>
          </cell>
          <cell r="AD55">
            <v>43.722279999999998</v>
          </cell>
          <cell r="AE55">
            <v>35.683480000000003</v>
          </cell>
          <cell r="AF55">
            <v>34.979999999999997</v>
          </cell>
          <cell r="AG55">
            <v>36.577400000000004</v>
          </cell>
          <cell r="AH55">
            <v>39.9604</v>
          </cell>
          <cell r="AI55">
            <v>33.412649999999999</v>
          </cell>
          <cell r="AJ55">
            <v>458.90971999999994</v>
          </cell>
        </row>
        <row r="56">
          <cell r="A56">
            <v>1184921</v>
          </cell>
          <cell r="B56" t="str">
            <v>LOMEXIN creme 40 g</v>
          </cell>
          <cell r="C56">
            <v>16.329999999999998</v>
          </cell>
          <cell r="E56">
            <v>72.60772</v>
          </cell>
          <cell r="F56">
            <v>67.940719999999999</v>
          </cell>
          <cell r="G56">
            <v>109.94604</v>
          </cell>
          <cell r="H56">
            <v>171.20647</v>
          </cell>
          <cell r="I56">
            <v>102.43608</v>
          </cell>
          <cell r="J56">
            <v>125.95874999999999</v>
          </cell>
          <cell r="K56">
            <v>160.92976999999999</v>
          </cell>
          <cell r="L56">
            <v>127.69942999999999</v>
          </cell>
          <cell r="M56">
            <v>135.50085000000001</v>
          </cell>
          <cell r="N56">
            <v>148.70963</v>
          </cell>
          <cell r="O56">
            <v>137.47001</v>
          </cell>
          <cell r="P56">
            <v>143.54078000000001</v>
          </cell>
          <cell r="Q56">
            <v>1503.9462500000002</v>
          </cell>
          <cell r="U56" t="str">
            <v>LOMEXIN creme 40 g</v>
          </cell>
          <cell r="X56">
            <v>37.228679999999997</v>
          </cell>
          <cell r="Y56">
            <v>34.078870000000002</v>
          </cell>
          <cell r="Z56">
            <v>52.578139999999998</v>
          </cell>
          <cell r="AA56">
            <v>77.576070000000001</v>
          </cell>
          <cell r="AB56">
            <v>43.402169999999998</v>
          </cell>
          <cell r="AC56">
            <v>52.918570000000003</v>
          </cell>
          <cell r="AD56">
            <v>65.832800000000006</v>
          </cell>
          <cell r="AE56">
            <v>50.859730000000006</v>
          </cell>
          <cell r="AF56">
            <v>50.75</v>
          </cell>
          <cell r="AG56">
            <v>54.329560000000001</v>
          </cell>
          <cell r="AH56">
            <v>54.204730000000005</v>
          </cell>
          <cell r="AI56">
            <v>59.352830000000004</v>
          </cell>
          <cell r="AJ56">
            <v>633.11215000000004</v>
          </cell>
        </row>
        <row r="57">
          <cell r="A57">
            <v>1184922</v>
          </cell>
          <cell r="B57" t="str">
            <v>LOMEXIN óvulos 600 mg</v>
          </cell>
          <cell r="C57">
            <v>15.54</v>
          </cell>
          <cell r="E57">
            <v>29.380099999999999</v>
          </cell>
          <cell r="F57">
            <v>25.102160000000001</v>
          </cell>
          <cell r="G57">
            <v>35.99044</v>
          </cell>
          <cell r="H57">
            <v>62.338819999999998</v>
          </cell>
          <cell r="I57">
            <v>42.632800000000003</v>
          </cell>
          <cell r="J57">
            <v>46.13579</v>
          </cell>
          <cell r="K57">
            <v>67.225229999999996</v>
          </cell>
          <cell r="L57">
            <v>56.352199999999996</v>
          </cell>
          <cell r="M57">
            <v>56.396480000000004</v>
          </cell>
          <cell r="N57">
            <v>69.769600000000011</v>
          </cell>
          <cell r="O57">
            <v>64.053440000000009</v>
          </cell>
          <cell r="P57">
            <v>58.550760000000004</v>
          </cell>
          <cell r="Q57">
            <v>613.92782</v>
          </cell>
          <cell r="U57" t="str">
            <v>LOMEXIN óvulos 600 mg</v>
          </cell>
          <cell r="X57">
            <v>15.062239999999999</v>
          </cell>
          <cell r="Y57">
            <v>12.57512</v>
          </cell>
          <cell r="Z57">
            <v>17.32536</v>
          </cell>
          <cell r="AA57">
            <v>28.269819999999999</v>
          </cell>
          <cell r="AB57">
            <v>18.06352</v>
          </cell>
          <cell r="AC57">
            <v>19.387979999999999</v>
          </cell>
          <cell r="AD57">
            <v>27.516349999999999</v>
          </cell>
          <cell r="AE57">
            <v>22.456979999999998</v>
          </cell>
          <cell r="AF57">
            <v>21.11</v>
          </cell>
          <cell r="AG57">
            <v>25.508509999999998</v>
          </cell>
          <cell r="AH57">
            <v>25.265759999999997</v>
          </cell>
          <cell r="AI57">
            <v>24.209869999999999</v>
          </cell>
          <cell r="AJ57">
            <v>256.75151</v>
          </cell>
        </row>
        <row r="58">
          <cell r="A58">
            <v>1183923</v>
          </cell>
          <cell r="B58" t="str">
            <v>LUTENIL 5 mg - 10</v>
          </cell>
          <cell r="C58">
            <v>19.100000000000001</v>
          </cell>
          <cell r="E58">
            <v>0.29699999999999999</v>
          </cell>
          <cell r="F58">
            <v>-0.76941000000000004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-2.0474299999999999</v>
          </cell>
          <cell r="N58">
            <v>0</v>
          </cell>
          <cell r="O58">
            <v>-3.5920000000000001E-2</v>
          </cell>
          <cell r="P58">
            <v>0</v>
          </cell>
          <cell r="Q58">
            <v>-2.5557599999999998</v>
          </cell>
          <cell r="U58" t="str">
            <v>LUTENIL 5 mg - 10</v>
          </cell>
          <cell r="X58">
            <v>0.15126000000000001</v>
          </cell>
          <cell r="Y58">
            <v>-0.38678000000000001</v>
          </cell>
          <cell r="Z58">
            <v>1.32E-3</v>
          </cell>
          <cell r="AA58">
            <v>1.7760000000000001E-2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-2.09</v>
          </cell>
          <cell r="AG58">
            <v>0</v>
          </cell>
          <cell r="AH58">
            <v>-1.4279999999999999E-2</v>
          </cell>
          <cell r="AI58">
            <v>0</v>
          </cell>
          <cell r="AJ58">
            <v>-2.3207199999999997</v>
          </cell>
        </row>
        <row r="59">
          <cell r="A59">
            <v>1184318</v>
          </cell>
          <cell r="B59" t="str">
            <v>LUTENIL 5 mg - 14</v>
          </cell>
          <cell r="C59">
            <v>25.46</v>
          </cell>
          <cell r="E59">
            <v>1.15998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-4.7840000000000001E-2</v>
          </cell>
          <cell r="N59">
            <v>0</v>
          </cell>
          <cell r="O59">
            <v>0</v>
          </cell>
          <cell r="P59">
            <v>0</v>
          </cell>
          <cell r="Q59">
            <v>1.1121399999999999</v>
          </cell>
          <cell r="U59" t="str">
            <v>LUTENIL 5 mg - 14</v>
          </cell>
          <cell r="X59">
            <v>0.58764000000000005</v>
          </cell>
          <cell r="Y59">
            <v>0</v>
          </cell>
          <cell r="Z59">
            <v>1.7600000000000001E-3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0.58940000000000003</v>
          </cell>
        </row>
        <row r="60">
          <cell r="A60">
            <v>1184951</v>
          </cell>
          <cell r="B60" t="str">
            <v>MESACOL 400 mg cpr 30</v>
          </cell>
          <cell r="C60">
            <v>35.24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U60" t="str">
            <v>MESACOL 400 mg cpr 30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A61">
            <v>1184952</v>
          </cell>
          <cell r="B61" t="str">
            <v>MESACOL 800 mg cpr 30</v>
          </cell>
          <cell r="C61">
            <v>55.83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U61" t="str">
            <v>MESACOL 800 mg cpr 30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</row>
        <row r="62">
          <cell r="A62">
            <v>1184963</v>
          </cell>
          <cell r="B62" t="str">
            <v>MESACOL 250 mg sup 10</v>
          </cell>
          <cell r="C62">
            <v>11.16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U62" t="str">
            <v>MESACOL 250 mg sup 10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</row>
        <row r="63">
          <cell r="A63">
            <v>1184971</v>
          </cell>
          <cell r="B63" t="str">
            <v>MESACOL 500 mg sup 10</v>
          </cell>
          <cell r="C63">
            <v>22.33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U63" t="str">
            <v>MESACOL 500 mg sup 10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</row>
        <row r="64">
          <cell r="A64">
            <v>1184893</v>
          </cell>
          <cell r="B64" t="str">
            <v>MUCOLITIC xar Adulto</v>
          </cell>
          <cell r="C64">
            <v>9.2200000000000006</v>
          </cell>
          <cell r="E64">
            <v>108.35236</v>
          </cell>
          <cell r="F64">
            <v>56.572279999999999</v>
          </cell>
          <cell r="G64">
            <v>117.51276</v>
          </cell>
          <cell r="H64">
            <v>173.91462000000001</v>
          </cell>
          <cell r="I64">
            <v>147.37148999999999</v>
          </cell>
          <cell r="J64">
            <v>250.98975999999999</v>
          </cell>
          <cell r="K64">
            <v>315.03242</v>
          </cell>
          <cell r="L64">
            <v>194.34735000000001</v>
          </cell>
          <cell r="M64">
            <v>139.05032</v>
          </cell>
          <cell r="N64">
            <v>160.06484</v>
          </cell>
          <cell r="O64">
            <v>136.46856</v>
          </cell>
          <cell r="P64">
            <v>114.95217</v>
          </cell>
          <cell r="Q64">
            <v>1914.6289300000001</v>
          </cell>
          <cell r="U64" t="str">
            <v>MUCOLITIC xar Adulto</v>
          </cell>
          <cell r="X64">
            <v>55.585729999999998</v>
          </cell>
          <cell r="Y64">
            <v>28.389040000000001</v>
          </cell>
          <cell r="Z64">
            <v>56.547910000000002</v>
          </cell>
          <cell r="AA64">
            <v>78.799930000000003</v>
          </cell>
          <cell r="AB64">
            <v>62.441299999999998</v>
          </cell>
          <cell r="AC64">
            <v>105.18828000000001</v>
          </cell>
          <cell r="AD64">
            <v>129.06407999999999</v>
          </cell>
          <cell r="AE64">
            <v>77.598820000000003</v>
          </cell>
          <cell r="AF64">
            <v>52.15</v>
          </cell>
          <cell r="AG64">
            <v>58.526760000000003</v>
          </cell>
          <cell r="AH64">
            <v>53.843269999999997</v>
          </cell>
          <cell r="AI64">
            <v>47.652339999999995</v>
          </cell>
          <cell r="AJ64">
            <v>805.78746000000001</v>
          </cell>
        </row>
        <row r="65">
          <cell r="A65">
            <v>1184892</v>
          </cell>
          <cell r="B65" t="str">
            <v>MUCOLITIC xar Infantil</v>
          </cell>
          <cell r="C65">
            <v>6.11</v>
          </cell>
          <cell r="E65">
            <v>142.45473999999999</v>
          </cell>
          <cell r="F65">
            <v>49.503329999999998</v>
          </cell>
          <cell r="G65">
            <v>180.51301000000001</v>
          </cell>
          <cell r="H65">
            <v>405.90708000000001</v>
          </cell>
          <cell r="I65">
            <v>327.08945999999997</v>
          </cell>
          <cell r="J65">
            <v>314.18565000000001</v>
          </cell>
          <cell r="K65">
            <v>326.77239000000003</v>
          </cell>
          <cell r="L65">
            <v>145.98919000000001</v>
          </cell>
          <cell r="M65">
            <v>173.18355</v>
          </cell>
          <cell r="N65">
            <v>185.27094</v>
          </cell>
          <cell r="O65">
            <v>183.17142000000001</v>
          </cell>
          <cell r="P65">
            <v>130.75948</v>
          </cell>
          <cell r="Q65">
            <v>2564.80024</v>
          </cell>
          <cell r="U65" t="str">
            <v>MUCOLITIC xar Infantil</v>
          </cell>
          <cell r="X65">
            <v>73.089659999999995</v>
          </cell>
          <cell r="Y65">
            <v>24.841449999999998</v>
          </cell>
          <cell r="Z65">
            <v>86.546499999999995</v>
          </cell>
          <cell r="AA65">
            <v>182.42117999999999</v>
          </cell>
          <cell r="AB65">
            <v>138.58779999999999</v>
          </cell>
          <cell r="AC65">
            <v>131.81671</v>
          </cell>
          <cell r="AD65">
            <v>133.76486</v>
          </cell>
          <cell r="AE65">
            <v>58.20364</v>
          </cell>
          <cell r="AF65">
            <v>64.83</v>
          </cell>
          <cell r="AG65">
            <v>67.723889999999997</v>
          </cell>
          <cell r="AH65">
            <v>72.259929999999997</v>
          </cell>
          <cell r="AI65">
            <v>54.110309999999998</v>
          </cell>
          <cell r="AJ65">
            <v>1088.1959300000001</v>
          </cell>
        </row>
        <row r="66">
          <cell r="A66">
            <v>1184891</v>
          </cell>
          <cell r="B66" t="str">
            <v>MUCOLITIC gotas</v>
          </cell>
          <cell r="C66">
            <v>4.6900000000000004</v>
          </cell>
          <cell r="E66">
            <v>167.50541000000001</v>
          </cell>
          <cell r="F66">
            <v>96.275639999999996</v>
          </cell>
          <cell r="G66">
            <v>230.43478999999999</v>
          </cell>
          <cell r="H66">
            <v>445.15507000000002</v>
          </cell>
          <cell r="I66">
            <v>310.87882999999999</v>
          </cell>
          <cell r="J66">
            <v>341.05229000000003</v>
          </cell>
          <cell r="K66">
            <v>409.87849999999997</v>
          </cell>
          <cell r="L66">
            <v>174.07321999999999</v>
          </cell>
          <cell r="M66">
            <v>160.35473999999999</v>
          </cell>
          <cell r="N66">
            <v>208.46545999999998</v>
          </cell>
          <cell r="O66">
            <v>146.47013000000001</v>
          </cell>
          <cell r="P66">
            <v>174.86798999999999</v>
          </cell>
          <cell r="Q66">
            <v>2865.4120699999999</v>
          </cell>
          <cell r="U66" t="str">
            <v>MUCOLITIC gotas</v>
          </cell>
          <cell r="X66">
            <v>85.95778</v>
          </cell>
          <cell r="Y66">
            <v>48.351419999999997</v>
          </cell>
          <cell r="Z66">
            <v>110.36636</v>
          </cell>
          <cell r="AA66">
            <v>200.70214999999999</v>
          </cell>
          <cell r="AB66">
            <v>131.71937</v>
          </cell>
          <cell r="AC66">
            <v>144.01114000000001</v>
          </cell>
          <cell r="AD66">
            <v>167.89711</v>
          </cell>
          <cell r="AE66">
            <v>69.34235000000001</v>
          </cell>
          <cell r="AF66">
            <v>59.97</v>
          </cell>
          <cell r="AG66">
            <v>76.218399999999988</v>
          </cell>
          <cell r="AH66">
            <v>57.412210000000002</v>
          </cell>
          <cell r="AI66">
            <v>72.301339999999996</v>
          </cell>
          <cell r="AJ66">
            <v>1224.24963</v>
          </cell>
        </row>
        <row r="67">
          <cell r="A67">
            <v>1185015</v>
          </cell>
          <cell r="B67" t="str">
            <v>MUCOLITIC env Lar adu 250 mg - 15</v>
          </cell>
          <cell r="C67">
            <v>12.04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316.52972</v>
          </cell>
          <cell r="K67">
            <v>112.13522</v>
          </cell>
          <cell r="L67">
            <v>10.987860000000001</v>
          </cell>
          <cell r="M67">
            <v>10.15437</v>
          </cell>
          <cell r="N67">
            <v>8.0157799999999995</v>
          </cell>
          <cell r="O67">
            <v>12.399179999999999</v>
          </cell>
          <cell r="P67">
            <v>10.04003</v>
          </cell>
          <cell r="Q67">
            <v>480.26216000000005</v>
          </cell>
          <cell r="U67" t="str">
            <v>MUCOLITIC env Lar adu 250 mg - 15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131.77992</v>
          </cell>
          <cell r="AD67">
            <v>40.992230000000006</v>
          </cell>
          <cell r="AE67">
            <v>4.4103000000000003</v>
          </cell>
          <cell r="AF67">
            <v>3.77</v>
          </cell>
          <cell r="AG67">
            <v>2.9263600000000003</v>
          </cell>
          <cell r="AH67">
            <v>4.9056899999999999</v>
          </cell>
          <cell r="AI67">
            <v>4.1929499999999997</v>
          </cell>
          <cell r="AJ67">
            <v>192.97745</v>
          </cell>
        </row>
        <row r="68">
          <cell r="A68">
            <v>1185014</v>
          </cell>
          <cell r="B68" t="str">
            <v>MUCOLITIC env Lar ped 100 mg - 15</v>
          </cell>
          <cell r="C68">
            <v>11.04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207.5215</v>
          </cell>
          <cell r="K68">
            <v>67.696730000000002</v>
          </cell>
          <cell r="L68">
            <v>11.22148</v>
          </cell>
          <cell r="M68">
            <v>2.8899599999999999</v>
          </cell>
          <cell r="N68">
            <v>4.5195600000000002</v>
          </cell>
          <cell r="O68">
            <v>4.6997799999999996</v>
          </cell>
          <cell r="P68">
            <v>3.3353999999999999</v>
          </cell>
          <cell r="Q68">
            <v>301.88440999999995</v>
          </cell>
          <cell r="U68" t="str">
            <v>MUCOLITIC env Lar ped 100 mg - 15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86.412520000000001</v>
          </cell>
          <cell r="AD68">
            <v>25.995360000000002</v>
          </cell>
          <cell r="AE68">
            <v>4.51938</v>
          </cell>
          <cell r="AF68">
            <v>1.08</v>
          </cell>
          <cell r="AG68">
            <v>1.6506800000000001</v>
          </cell>
          <cell r="AH68">
            <v>1.83548</v>
          </cell>
          <cell r="AI68">
            <v>1.38408</v>
          </cell>
          <cell r="AJ68">
            <v>122.8775</v>
          </cell>
        </row>
        <row r="69">
          <cell r="A69">
            <v>1180177</v>
          </cell>
          <cell r="B69" t="str">
            <v>NEBACETIN 15  g</v>
          </cell>
          <cell r="C69">
            <v>3.74</v>
          </cell>
          <cell r="E69">
            <v>1062.9309900000001</v>
          </cell>
          <cell r="F69">
            <v>1190.21549</v>
          </cell>
          <cell r="G69">
            <v>1294.1484599999999</v>
          </cell>
          <cell r="H69">
            <v>1053.5258100000001</v>
          </cell>
          <cell r="I69">
            <v>858.61915999999997</v>
          </cell>
          <cell r="J69">
            <v>705.60454000000004</v>
          </cell>
          <cell r="K69">
            <v>985.75768000000005</v>
          </cell>
          <cell r="L69">
            <v>846.90728999999999</v>
          </cell>
          <cell r="M69">
            <v>740.86534999999992</v>
          </cell>
          <cell r="N69">
            <v>819.93259</v>
          </cell>
          <cell r="O69">
            <v>894.29604000000006</v>
          </cell>
          <cell r="P69">
            <v>708.06816000000003</v>
          </cell>
          <cell r="Q69">
            <v>11160.871560000001</v>
          </cell>
          <cell r="U69" t="str">
            <v>NEBACETIN 15  g</v>
          </cell>
          <cell r="X69">
            <v>545.07529999999997</v>
          </cell>
          <cell r="Y69">
            <v>597.49081999999999</v>
          </cell>
          <cell r="Z69">
            <v>627.23455000000001</v>
          </cell>
          <cell r="AA69">
            <v>479.87729000000002</v>
          </cell>
          <cell r="AB69">
            <v>363.79694000000001</v>
          </cell>
          <cell r="AC69">
            <v>296.15935000000002</v>
          </cell>
          <cell r="AD69">
            <v>402.33990999999997</v>
          </cell>
          <cell r="AE69">
            <v>337.75175999999999</v>
          </cell>
          <cell r="AF69">
            <v>277.88</v>
          </cell>
          <cell r="AG69">
            <v>299.69121000000001</v>
          </cell>
          <cell r="AH69">
            <v>352.96569</v>
          </cell>
          <cell r="AI69">
            <v>294.85639000000003</v>
          </cell>
          <cell r="AJ69">
            <v>4875.1192100000007</v>
          </cell>
        </row>
        <row r="70">
          <cell r="A70">
            <v>1180193</v>
          </cell>
          <cell r="B70" t="str">
            <v>NEBACETIN 50  g</v>
          </cell>
          <cell r="C70">
            <v>7.72</v>
          </cell>
          <cell r="E70">
            <v>303.58659</v>
          </cell>
          <cell r="F70">
            <v>330.42358000000002</v>
          </cell>
          <cell r="G70">
            <v>312.29579999999999</v>
          </cell>
          <cell r="H70">
            <v>347.33138000000002</v>
          </cell>
          <cell r="I70">
            <v>205.90794</v>
          </cell>
          <cell r="J70">
            <v>183.07665</v>
          </cell>
          <cell r="K70">
            <v>257.30304000000001</v>
          </cell>
          <cell r="L70">
            <v>223.22123999999999</v>
          </cell>
          <cell r="M70">
            <v>204.565</v>
          </cell>
          <cell r="N70">
            <v>249.96521999999999</v>
          </cell>
          <cell r="O70">
            <v>249.40573999999998</v>
          </cell>
          <cell r="P70">
            <v>221.17345</v>
          </cell>
          <cell r="Q70">
            <v>3088.2556300000006</v>
          </cell>
          <cell r="U70" t="str">
            <v>NEBACETIN 50  g</v>
          </cell>
          <cell r="X70">
            <v>155.62592000000001</v>
          </cell>
          <cell r="Y70">
            <v>165.86371</v>
          </cell>
          <cell r="Z70">
            <v>150.19784999999999</v>
          </cell>
          <cell r="AA70">
            <v>158.63657000000001</v>
          </cell>
          <cell r="AB70">
            <v>87.243200000000002</v>
          </cell>
          <cell r="AC70">
            <v>76.848079999999996</v>
          </cell>
          <cell r="AD70">
            <v>105.02760000000001</v>
          </cell>
          <cell r="AE70">
            <v>89.104820000000004</v>
          </cell>
          <cell r="AF70">
            <v>76.69</v>
          </cell>
          <cell r="AG70">
            <v>91.31129</v>
          </cell>
          <cell r="AH70">
            <v>98.429400000000001</v>
          </cell>
          <cell r="AI70">
            <v>91.467749999999995</v>
          </cell>
          <cell r="AJ70">
            <v>1346.4461900000001</v>
          </cell>
        </row>
        <row r="71">
          <cell r="A71">
            <v>1184130</v>
          </cell>
          <cell r="B71" t="str">
            <v>NEBACETIN spray 30 ml</v>
          </cell>
          <cell r="C71">
            <v>17.239999999999998</v>
          </cell>
          <cell r="E71">
            <v>49.452170000000002</v>
          </cell>
          <cell r="F71">
            <v>57.328940000000003</v>
          </cell>
          <cell r="G71">
            <v>48.368160000000003</v>
          </cell>
          <cell r="H71">
            <v>43.705669999999998</v>
          </cell>
          <cell r="I71">
            <v>37.72784</v>
          </cell>
          <cell r="J71">
            <v>30.63062</v>
          </cell>
          <cell r="K71">
            <v>45.700360000000003</v>
          </cell>
          <cell r="L71">
            <v>38.023420000000002</v>
          </cell>
          <cell r="M71">
            <v>36.628250000000001</v>
          </cell>
          <cell r="N71">
            <v>38.564519999999995</v>
          </cell>
          <cell r="O71">
            <v>39.853389999999997</v>
          </cell>
          <cell r="P71">
            <v>33.90625</v>
          </cell>
          <cell r="Q71">
            <v>499.88959</v>
          </cell>
          <cell r="U71" t="str">
            <v>NEBACETIN spray 30 ml</v>
          </cell>
          <cell r="X71">
            <v>25.335650000000001</v>
          </cell>
          <cell r="Y71">
            <v>28.77496</v>
          </cell>
          <cell r="Z71">
            <v>23.2577</v>
          </cell>
          <cell r="AA71">
            <v>19.940270000000002</v>
          </cell>
          <cell r="AB71">
            <v>15.985279999999999</v>
          </cell>
          <cell r="AC71">
            <v>12.828989999999999</v>
          </cell>
          <cell r="AD71">
            <v>18.823150000000002</v>
          </cell>
          <cell r="AE71">
            <v>15.147410000000001</v>
          </cell>
          <cell r="AF71">
            <v>13.76</v>
          </cell>
          <cell r="AG71">
            <v>14.07776</v>
          </cell>
          <cell r="AH71">
            <v>15.728159999999999</v>
          </cell>
          <cell r="AI71">
            <v>13.97484</v>
          </cell>
          <cell r="AJ71">
            <v>217.63417000000004</v>
          </cell>
        </row>
        <row r="72">
          <cell r="A72">
            <v>1184415</v>
          </cell>
          <cell r="B72" t="str">
            <v>NORIPURUM 5 x 2 ml</v>
          </cell>
          <cell r="C72">
            <v>23.08</v>
          </cell>
          <cell r="E72">
            <v>207.59234000000001</v>
          </cell>
          <cell r="F72">
            <v>239.84576000000001</v>
          </cell>
          <cell r="G72">
            <v>256.63526000000002</v>
          </cell>
          <cell r="H72">
            <v>323.47662000000003</v>
          </cell>
          <cell r="I72">
            <v>146.05546000000001</v>
          </cell>
          <cell r="J72">
            <v>187.61904000000001</v>
          </cell>
          <cell r="K72">
            <v>213.49737999999999</v>
          </cell>
          <cell r="L72">
            <v>190.03054</v>
          </cell>
          <cell r="M72">
            <v>191.00961999999998</v>
          </cell>
          <cell r="N72">
            <v>246.55614000000003</v>
          </cell>
          <cell r="O72">
            <v>255.09581</v>
          </cell>
          <cell r="P72">
            <v>230.11661999999998</v>
          </cell>
          <cell r="Q72">
            <v>2687.5305899999998</v>
          </cell>
          <cell r="U72" t="str">
            <v>NORIPURUM 5 x 2 ml</v>
          </cell>
          <cell r="X72">
            <v>106.36754999999999</v>
          </cell>
          <cell r="Y72">
            <v>120.36479</v>
          </cell>
          <cell r="Z72">
            <v>123.31683</v>
          </cell>
          <cell r="AA72">
            <v>146.65437</v>
          </cell>
          <cell r="AB72">
            <v>61.883699999999997</v>
          </cell>
          <cell r="AC72">
            <v>78.742410000000007</v>
          </cell>
          <cell r="AD72">
            <v>87.435770000000005</v>
          </cell>
          <cell r="AE72">
            <v>75.708749999999995</v>
          </cell>
          <cell r="AF72">
            <v>71.459999999999994</v>
          </cell>
          <cell r="AG72">
            <v>90.125140000000002</v>
          </cell>
          <cell r="AH72">
            <v>100.64919</v>
          </cell>
          <cell r="AI72">
            <v>94.940740000000005</v>
          </cell>
          <cell r="AJ72">
            <v>1157.64924</v>
          </cell>
        </row>
        <row r="73">
          <cell r="A73">
            <v>1184407</v>
          </cell>
          <cell r="B73" t="str">
            <v>NORIPURUM 5 x 5 ml</v>
          </cell>
          <cell r="C73">
            <v>21.45</v>
          </cell>
          <cell r="E73">
            <v>578.78732000000002</v>
          </cell>
          <cell r="F73">
            <v>630.37908000000004</v>
          </cell>
          <cell r="G73">
            <v>703.64274</v>
          </cell>
          <cell r="H73">
            <v>584.52230999999995</v>
          </cell>
          <cell r="I73">
            <v>490.99315999999999</v>
          </cell>
          <cell r="J73">
            <v>370.74464</v>
          </cell>
          <cell r="K73">
            <v>497.25599</v>
          </cell>
          <cell r="L73">
            <v>807.80138999999997</v>
          </cell>
          <cell r="M73">
            <v>673.73271999999997</v>
          </cell>
          <cell r="N73">
            <v>474.74647999999996</v>
          </cell>
          <cell r="O73">
            <v>415.10561999999999</v>
          </cell>
          <cell r="P73">
            <v>414.89681000000002</v>
          </cell>
          <cell r="Q73">
            <v>6642.60826</v>
          </cell>
          <cell r="U73" t="str">
            <v>NORIPURUM 5 x 5 ml</v>
          </cell>
          <cell r="X73">
            <v>297.46996000000001</v>
          </cell>
          <cell r="Y73">
            <v>317.52377000000001</v>
          </cell>
          <cell r="Z73">
            <v>336.15604000000002</v>
          </cell>
          <cell r="AA73">
            <v>264.47766000000001</v>
          </cell>
          <cell r="AB73">
            <v>208.03380999999999</v>
          </cell>
          <cell r="AC73">
            <v>156.2663</v>
          </cell>
          <cell r="AD73">
            <v>205.36863</v>
          </cell>
          <cell r="AE73">
            <v>320.22995000000003</v>
          </cell>
          <cell r="AF73">
            <v>252.55</v>
          </cell>
          <cell r="AG73">
            <v>173.60874999999999</v>
          </cell>
          <cell r="AH73">
            <v>163.13987</v>
          </cell>
          <cell r="AI73">
            <v>169.30717999999999</v>
          </cell>
          <cell r="AJ73">
            <v>2864.1319199999998</v>
          </cell>
        </row>
        <row r="74">
          <cell r="A74">
            <v>1181300</v>
          </cell>
          <cell r="B74" t="str">
            <v>NORIPURUM cpr</v>
          </cell>
          <cell r="C74">
            <v>11.71</v>
          </cell>
          <cell r="E74">
            <v>201.65599</v>
          </cell>
          <cell r="F74">
            <v>191.65186</v>
          </cell>
          <cell r="G74">
            <v>263.8691</v>
          </cell>
          <cell r="H74">
            <v>329.20190000000002</v>
          </cell>
          <cell r="I74">
            <v>144.50530000000001</v>
          </cell>
          <cell r="J74">
            <v>176.35851</v>
          </cell>
          <cell r="K74">
            <v>208.45639000000003</v>
          </cell>
          <cell r="L74">
            <v>196.36089999999999</v>
          </cell>
          <cell r="M74">
            <v>209.86291</v>
          </cell>
          <cell r="N74">
            <v>210.53046000000001</v>
          </cell>
          <cell r="O74">
            <v>235.52341000000001</v>
          </cell>
          <cell r="P74">
            <v>203.36303000000001</v>
          </cell>
          <cell r="Q74">
            <v>2571.3397600000003</v>
          </cell>
          <cell r="U74" t="str">
            <v>NORIPURUM cpr</v>
          </cell>
          <cell r="X74">
            <v>103.37615</v>
          </cell>
          <cell r="Y74">
            <v>95.995279999999994</v>
          </cell>
          <cell r="Z74">
            <v>127.01090000000001</v>
          </cell>
          <cell r="AA74">
            <v>149.23498000000001</v>
          </cell>
          <cell r="AB74">
            <v>61.226900000000001</v>
          </cell>
          <cell r="AC74">
            <v>73.982960000000006</v>
          </cell>
          <cell r="AD74">
            <v>85.308070000000001</v>
          </cell>
          <cell r="AE74">
            <v>78.339119999999994</v>
          </cell>
          <cell r="AF74">
            <v>78.430000000000007</v>
          </cell>
          <cell r="AG74">
            <v>76.97417999999999</v>
          </cell>
          <cell r="AH74">
            <v>92.929869999999994</v>
          </cell>
          <cell r="AI74">
            <v>84.144679999999994</v>
          </cell>
          <cell r="AJ74">
            <v>1106.95309</v>
          </cell>
        </row>
        <row r="75">
          <cell r="A75">
            <v>1181580</v>
          </cell>
          <cell r="B75" t="str">
            <v>NORIPURUM FÓL cpr</v>
          </cell>
          <cell r="C75">
            <v>12.26</v>
          </cell>
          <cell r="E75">
            <v>174.18361999999999</v>
          </cell>
          <cell r="F75">
            <v>288.18538999999998</v>
          </cell>
          <cell r="G75">
            <v>245.64622</v>
          </cell>
          <cell r="H75">
            <v>336.40777000000003</v>
          </cell>
          <cell r="I75">
            <v>169.62178</v>
          </cell>
          <cell r="J75">
            <v>192.84386000000001</v>
          </cell>
          <cell r="K75">
            <v>206.77939999999998</v>
          </cell>
          <cell r="L75">
            <v>228.08432000000002</v>
          </cell>
          <cell r="M75">
            <v>215.37835999999999</v>
          </cell>
          <cell r="N75">
            <v>247.77264000000002</v>
          </cell>
          <cell r="O75">
            <v>249.49067000000002</v>
          </cell>
          <cell r="P75">
            <v>216.48372000000001</v>
          </cell>
          <cell r="Q75">
            <v>2770.8777500000001</v>
          </cell>
          <cell r="U75" t="str">
            <v>NORIPURUM FÓL cpr</v>
          </cell>
          <cell r="X75">
            <v>89.008629999999997</v>
          </cell>
          <cell r="Y75">
            <v>144.5752</v>
          </cell>
          <cell r="Z75">
            <v>118.38097</v>
          </cell>
          <cell r="AA75">
            <v>152.66028</v>
          </cell>
          <cell r="AB75">
            <v>71.868750000000006</v>
          </cell>
          <cell r="AC75">
            <v>80.959299999999999</v>
          </cell>
          <cell r="AD75">
            <v>84.79101</v>
          </cell>
          <cell r="AE75">
            <v>91.039229999999989</v>
          </cell>
          <cell r="AF75">
            <v>80.61</v>
          </cell>
          <cell r="AG75">
            <v>90.513580000000005</v>
          </cell>
          <cell r="AH75">
            <v>98.501139999999992</v>
          </cell>
          <cell r="AI75">
            <v>89.291589999999999</v>
          </cell>
          <cell r="AJ75">
            <v>1192.1996800000002</v>
          </cell>
        </row>
        <row r="76">
          <cell r="A76">
            <v>1181440</v>
          </cell>
          <cell r="B76" t="str">
            <v>NORIPURUM gotas</v>
          </cell>
          <cell r="C76">
            <v>5.83</v>
          </cell>
          <cell r="E76">
            <v>477.89323999999999</v>
          </cell>
          <cell r="F76">
            <v>696.53824999999995</v>
          </cell>
          <cell r="G76">
            <v>467.30745000000002</v>
          </cell>
          <cell r="H76">
            <v>661.29997000000003</v>
          </cell>
          <cell r="I76">
            <v>324.81745000000001</v>
          </cell>
          <cell r="J76">
            <v>335.45513999999997</v>
          </cell>
          <cell r="K76">
            <v>460.93034999999998</v>
          </cell>
          <cell r="L76">
            <v>467.24816999999996</v>
          </cell>
          <cell r="M76">
            <v>433.68036000000001</v>
          </cell>
          <cell r="N76">
            <v>462.34654999999998</v>
          </cell>
          <cell r="O76">
            <v>521.04736000000003</v>
          </cell>
          <cell r="P76">
            <v>442.99693000000002</v>
          </cell>
          <cell r="Q76">
            <v>5751.5612200000005</v>
          </cell>
          <cell r="U76" t="str">
            <v>NORIPURUM gotas</v>
          </cell>
          <cell r="X76">
            <v>245.01061000000001</v>
          </cell>
          <cell r="Y76">
            <v>349.78917999999999</v>
          </cell>
          <cell r="Z76">
            <v>224.99757</v>
          </cell>
          <cell r="AA76">
            <v>299.63483000000002</v>
          </cell>
          <cell r="AB76">
            <v>137.62514999999999</v>
          </cell>
          <cell r="AC76">
            <v>140.88551000000001</v>
          </cell>
          <cell r="AD76">
            <v>188.16737000000001</v>
          </cell>
          <cell r="AE76">
            <v>186.10424</v>
          </cell>
          <cell r="AF76">
            <v>162.46</v>
          </cell>
          <cell r="AG76">
            <v>169.01587000000001</v>
          </cell>
          <cell r="AH76">
            <v>205.72612000000001</v>
          </cell>
          <cell r="AI76">
            <v>183.06071</v>
          </cell>
          <cell r="AJ76">
            <v>2492.4771600000004</v>
          </cell>
        </row>
        <row r="77">
          <cell r="A77">
            <v>1180258</v>
          </cell>
          <cell r="B77" t="str">
            <v>NORIPURUM xarope</v>
          </cell>
          <cell r="C77">
            <v>7</v>
          </cell>
          <cell r="E77">
            <v>167.20577</v>
          </cell>
          <cell r="F77">
            <v>191.77295000000001</v>
          </cell>
          <cell r="G77">
            <v>202.45614</v>
          </cell>
          <cell r="H77">
            <v>245.04302000000001</v>
          </cell>
          <cell r="I77">
            <v>134.05457000000001</v>
          </cell>
          <cell r="J77">
            <v>150.29299</v>
          </cell>
          <cell r="K77">
            <v>179.21624</v>
          </cell>
          <cell r="L77">
            <v>181.02312000000001</v>
          </cell>
          <cell r="M77">
            <v>171.10542999999998</v>
          </cell>
          <cell r="N77">
            <v>186.27072000000001</v>
          </cell>
          <cell r="O77">
            <v>181.27585999999999</v>
          </cell>
          <cell r="P77">
            <v>162.47870999999998</v>
          </cell>
          <cell r="Q77">
            <v>2152.1955200000002</v>
          </cell>
          <cell r="U77" t="str">
            <v>NORIPURUM xarope</v>
          </cell>
          <cell r="X77">
            <v>85.755859999999998</v>
          </cell>
          <cell r="Y77">
            <v>96.20308</v>
          </cell>
          <cell r="Z77">
            <v>97.568650000000005</v>
          </cell>
          <cell r="AA77">
            <v>111.08165</v>
          </cell>
          <cell r="AB77">
            <v>56.798920000000003</v>
          </cell>
          <cell r="AC77">
            <v>63.107810000000001</v>
          </cell>
          <cell r="AD77">
            <v>73.40391000000001</v>
          </cell>
          <cell r="AE77">
            <v>72.114620000000002</v>
          </cell>
          <cell r="AF77">
            <v>63.94</v>
          </cell>
          <cell r="AG77">
            <v>68.068280000000001</v>
          </cell>
          <cell r="AH77">
            <v>71.649460000000005</v>
          </cell>
          <cell r="AI77">
            <v>67.220490000000012</v>
          </cell>
          <cell r="AJ77">
            <v>926.91273000000001</v>
          </cell>
        </row>
        <row r="78">
          <cell r="A78">
            <v>1184202</v>
          </cell>
          <cell r="B78" t="str">
            <v>NORIPURUM VIT cpr 30</v>
          </cell>
          <cell r="C78">
            <v>26.3</v>
          </cell>
          <cell r="E78">
            <v>312.72640000000001</v>
          </cell>
          <cell r="F78">
            <v>341.81110000000001</v>
          </cell>
          <cell r="G78">
            <v>393.23415</v>
          </cell>
          <cell r="H78">
            <v>405.30910999999998</v>
          </cell>
          <cell r="I78">
            <v>298.99189999999999</v>
          </cell>
          <cell r="J78">
            <v>247.46520000000001</v>
          </cell>
          <cell r="K78">
            <v>365.49854999999997</v>
          </cell>
          <cell r="L78">
            <v>298.44659000000001</v>
          </cell>
          <cell r="M78">
            <v>361.15196999999995</v>
          </cell>
          <cell r="N78">
            <v>295.69027</v>
          </cell>
          <cell r="O78">
            <v>324.30253999999996</v>
          </cell>
          <cell r="P78">
            <v>296.88254999999998</v>
          </cell>
          <cell r="Q78">
            <v>3941.5103300000001</v>
          </cell>
          <cell r="U78" t="str">
            <v>NORIPURUM VIT cpr 30</v>
          </cell>
          <cell r="X78">
            <v>160.34</v>
          </cell>
          <cell r="Y78">
            <v>171.52158</v>
          </cell>
          <cell r="Z78">
            <v>190.05777</v>
          </cell>
          <cell r="AA78">
            <v>184.99623</v>
          </cell>
          <cell r="AB78">
            <v>126.68286999999999</v>
          </cell>
          <cell r="AC78">
            <v>103.89883</v>
          </cell>
          <cell r="AD78">
            <v>149.12742</v>
          </cell>
          <cell r="AE78">
            <v>118.98842</v>
          </cell>
          <cell r="AF78">
            <v>134.72</v>
          </cell>
          <cell r="AG78">
            <v>108.24810000000001</v>
          </cell>
          <cell r="AH78">
            <v>128.35234</v>
          </cell>
          <cell r="AI78">
            <v>122.62000999999999</v>
          </cell>
          <cell r="AJ78">
            <v>1699.5535699999998</v>
          </cell>
        </row>
        <row r="79">
          <cell r="A79">
            <v>1180304</v>
          </cell>
          <cell r="B79" t="str">
            <v>OPTACILIN 1000 mg</v>
          </cell>
          <cell r="C79">
            <v>4.2300000000000004</v>
          </cell>
          <cell r="E79">
            <v>24.791429999999998</v>
          </cell>
          <cell r="F79">
            <v>16.639669999999999</v>
          </cell>
          <cell r="G79">
            <v>25.09525</v>
          </cell>
          <cell r="H79">
            <v>32.770139999999998</v>
          </cell>
          <cell r="I79">
            <v>25.710439999999998</v>
          </cell>
          <cell r="J79">
            <v>32.239040000000003</v>
          </cell>
          <cell r="K79">
            <v>38.836480000000002</v>
          </cell>
          <cell r="L79">
            <v>32.034559999999999</v>
          </cell>
          <cell r="M79">
            <v>37.561599999999999</v>
          </cell>
          <cell r="N79">
            <v>35.129260000000002</v>
          </cell>
          <cell r="O79">
            <v>18.589500000000001</v>
          </cell>
          <cell r="P79">
            <v>15.013249999999999</v>
          </cell>
          <cell r="Q79">
            <v>334.41061999999999</v>
          </cell>
          <cell r="U79" t="str">
            <v>OPTACILIN 1000 mg</v>
          </cell>
          <cell r="X79">
            <v>12.72316</v>
          </cell>
          <cell r="Y79">
            <v>8.3570799999999998</v>
          </cell>
          <cell r="Z79">
            <v>12.739929999999999</v>
          </cell>
          <cell r="AA79">
            <v>14.902520000000001</v>
          </cell>
          <cell r="AB79">
            <v>10.893509999999999</v>
          </cell>
          <cell r="AC79">
            <v>13.557079999999999</v>
          </cell>
          <cell r="AD79">
            <v>15.883790000000001</v>
          </cell>
          <cell r="AE79">
            <v>12.78107</v>
          </cell>
          <cell r="AF79">
            <v>14.11</v>
          </cell>
          <cell r="AG79">
            <v>12.82231</v>
          </cell>
          <cell r="AH79">
            <v>7.3748100000000001</v>
          </cell>
          <cell r="AI79">
            <v>6.1985799999999998</v>
          </cell>
          <cell r="AJ79">
            <v>142.34384</v>
          </cell>
        </row>
        <row r="80">
          <cell r="A80">
            <v>1180282</v>
          </cell>
          <cell r="B80" t="str">
            <v>OPTACILIN 250 mg</v>
          </cell>
          <cell r="C80">
            <v>3.07</v>
          </cell>
          <cell r="E80">
            <v>31.266870000000001</v>
          </cell>
          <cell r="F80">
            <v>9.9262599999999992</v>
          </cell>
          <cell r="G80">
            <v>21.711649999999999</v>
          </cell>
          <cell r="H80">
            <v>39.772640000000003</v>
          </cell>
          <cell r="I80">
            <v>43.345149999999997</v>
          </cell>
          <cell r="J80">
            <v>49.360489999999999</v>
          </cell>
          <cell r="K80">
            <v>49.345739999999999</v>
          </cell>
          <cell r="L80">
            <v>30.49025</v>
          </cell>
          <cell r="M80">
            <v>33.5259</v>
          </cell>
          <cell r="N80">
            <v>25.313590000000001</v>
          </cell>
          <cell r="O80">
            <v>23.83381</v>
          </cell>
          <cell r="P80">
            <v>15.534700000000001</v>
          </cell>
          <cell r="Q80">
            <v>373.42704999999995</v>
          </cell>
          <cell r="U80" t="str">
            <v>OPTACILIN 250 mg</v>
          </cell>
          <cell r="X80">
            <v>16.043199999999999</v>
          </cell>
          <cell r="Y80">
            <v>4.97525</v>
          </cell>
          <cell r="Z80">
            <v>10.626849999999999</v>
          </cell>
          <cell r="AA80">
            <v>18.041070000000001</v>
          </cell>
          <cell r="AB80">
            <v>18.36534</v>
          </cell>
          <cell r="AC80">
            <v>20.740860000000001</v>
          </cell>
          <cell r="AD80">
            <v>20.15166</v>
          </cell>
          <cell r="AE80">
            <v>12.178040000000001</v>
          </cell>
          <cell r="AF80">
            <v>12.58</v>
          </cell>
          <cell r="AG80">
            <v>9.2547099999999993</v>
          </cell>
          <cell r="AH80">
            <v>9.410639999999999</v>
          </cell>
          <cell r="AI80">
            <v>6.42286</v>
          </cell>
          <cell r="AJ80">
            <v>158.79048</v>
          </cell>
        </row>
        <row r="81">
          <cell r="A81">
            <v>1180290</v>
          </cell>
          <cell r="B81" t="str">
            <v>OPTACILIN 500 mg</v>
          </cell>
          <cell r="C81">
            <v>3.43</v>
          </cell>
          <cell r="E81">
            <v>49.652949999999997</v>
          </cell>
          <cell r="F81">
            <v>25.1663</v>
          </cell>
          <cell r="G81">
            <v>38.964849999999998</v>
          </cell>
          <cell r="H81">
            <v>51.064599999999999</v>
          </cell>
          <cell r="I81">
            <v>55.29674</v>
          </cell>
          <cell r="J81">
            <v>65.675520000000006</v>
          </cell>
          <cell r="K81">
            <v>80.95008</v>
          </cell>
          <cell r="L81">
            <v>58.686160000000001</v>
          </cell>
          <cell r="M81">
            <v>74.175929999999994</v>
          </cell>
          <cell r="N81">
            <v>65.052059999999997</v>
          </cell>
          <cell r="O81">
            <v>44.62753</v>
          </cell>
          <cell r="P81">
            <v>30.47786</v>
          </cell>
          <cell r="Q81">
            <v>639.79057999999998</v>
          </cell>
          <cell r="U81" t="str">
            <v>OPTACILIN 500 mg</v>
          </cell>
          <cell r="X81">
            <v>25.496849999999998</v>
          </cell>
          <cell r="Y81">
            <v>12.62581</v>
          </cell>
          <cell r="Z81">
            <v>19.087679999999999</v>
          </cell>
          <cell r="AA81">
            <v>23.245170000000002</v>
          </cell>
          <cell r="AB81">
            <v>23.42923</v>
          </cell>
          <cell r="AC81">
            <v>27.636790000000001</v>
          </cell>
          <cell r="AD81">
            <v>33.0625</v>
          </cell>
          <cell r="AE81">
            <v>23.425650000000001</v>
          </cell>
          <cell r="AF81">
            <v>27.8</v>
          </cell>
          <cell r="AG81">
            <v>23.758310000000002</v>
          </cell>
          <cell r="AH81">
            <v>17.618939999999998</v>
          </cell>
          <cell r="AI81">
            <v>12.64265</v>
          </cell>
          <cell r="AJ81">
            <v>269.82958000000002</v>
          </cell>
        </row>
        <row r="82">
          <cell r="A82">
            <v>1180339</v>
          </cell>
          <cell r="B82" t="str">
            <v>PANFUGAN cáps</v>
          </cell>
          <cell r="C82">
            <v>2.12</v>
          </cell>
          <cell r="E82">
            <v>29.008320000000001</v>
          </cell>
          <cell r="F82">
            <v>19.044119999999999</v>
          </cell>
          <cell r="G82">
            <v>23.32235</v>
          </cell>
          <cell r="H82">
            <v>17.524470000000001</v>
          </cell>
          <cell r="I82">
            <v>23.97504</v>
          </cell>
          <cell r="J82">
            <v>17.168089999999999</v>
          </cell>
          <cell r="K82">
            <v>23.356770000000001</v>
          </cell>
          <cell r="L82">
            <v>22.665299999999998</v>
          </cell>
          <cell r="M82">
            <v>20.50188</v>
          </cell>
          <cell r="N82">
            <v>24.71651</v>
          </cell>
          <cell r="O82">
            <v>27.29</v>
          </cell>
          <cell r="P82">
            <v>16.370170000000002</v>
          </cell>
          <cell r="Q82">
            <v>264.94302000000005</v>
          </cell>
          <cell r="U82" t="str">
            <v>PANFUGAN cáps</v>
          </cell>
          <cell r="X82">
            <v>14.885149999999999</v>
          </cell>
          <cell r="Y82">
            <v>9.5441099999999999</v>
          </cell>
          <cell r="Z82">
            <v>11.587400000000001</v>
          </cell>
          <cell r="AA82">
            <v>8.0039599999999993</v>
          </cell>
          <cell r="AB82">
            <v>10.15823</v>
          </cell>
          <cell r="AC82">
            <v>7.22499</v>
          </cell>
          <cell r="AD82">
            <v>9.5499400000000012</v>
          </cell>
          <cell r="AE82">
            <v>9.0407900000000012</v>
          </cell>
          <cell r="AF82">
            <v>7.69</v>
          </cell>
          <cell r="AG82">
            <v>9.0138499999999997</v>
          </cell>
          <cell r="AH82">
            <v>10.795920000000001</v>
          </cell>
          <cell r="AI82">
            <v>6.8193000000000001</v>
          </cell>
          <cell r="AJ82">
            <v>114.31363999999999</v>
          </cell>
        </row>
        <row r="83">
          <cell r="A83">
            <v>1180347</v>
          </cell>
          <cell r="B83" t="str">
            <v>PANFUGAN sus AB</v>
          </cell>
          <cell r="C83">
            <v>2.42</v>
          </cell>
          <cell r="E83">
            <v>10.98446</v>
          </cell>
          <cell r="F83">
            <v>11.196160000000001</v>
          </cell>
          <cell r="G83">
            <v>10.40147</v>
          </cell>
          <cell r="H83">
            <v>6.8748199999999997</v>
          </cell>
          <cell r="I83">
            <v>10.177569999999999</v>
          </cell>
          <cell r="J83">
            <v>7.8029000000000002</v>
          </cell>
          <cell r="K83">
            <v>8.3510600000000004</v>
          </cell>
          <cell r="L83">
            <v>9.0691100000000002</v>
          </cell>
          <cell r="M83">
            <v>7.2027000000000001</v>
          </cell>
          <cell r="N83">
            <v>10.132850000000001</v>
          </cell>
          <cell r="O83">
            <v>8.0314499999999995</v>
          </cell>
          <cell r="P83">
            <v>7.1404499999999995</v>
          </cell>
          <cell r="Q83">
            <v>107.36499999999999</v>
          </cell>
          <cell r="U83" t="str">
            <v>PANFUGAN sus AB</v>
          </cell>
          <cell r="X83">
            <v>5.63476</v>
          </cell>
          <cell r="Y83">
            <v>5.6121299999999996</v>
          </cell>
          <cell r="Z83">
            <v>4.9884000000000004</v>
          </cell>
          <cell r="AA83">
            <v>3.1462599999999998</v>
          </cell>
          <cell r="AB83">
            <v>4.3122400000000001</v>
          </cell>
          <cell r="AC83">
            <v>3.2728999999999999</v>
          </cell>
          <cell r="AD83">
            <v>3.41839</v>
          </cell>
          <cell r="AE83">
            <v>3.6171100000000003</v>
          </cell>
          <cell r="AF83">
            <v>2.7</v>
          </cell>
          <cell r="AG83">
            <v>3.70235</v>
          </cell>
          <cell r="AH83">
            <v>3.17258</v>
          </cell>
          <cell r="AI83">
            <v>2.9687899999999998</v>
          </cell>
          <cell r="AJ83">
            <v>46.545910000000006</v>
          </cell>
        </row>
        <row r="84">
          <cell r="A84">
            <v>1180355</v>
          </cell>
          <cell r="B84" t="str">
            <v>PANFUGAN sus MO</v>
          </cell>
          <cell r="C84">
            <v>2.42</v>
          </cell>
          <cell r="E84">
            <v>30.429110000000001</v>
          </cell>
          <cell r="F84">
            <v>24.761479999999999</v>
          </cell>
          <cell r="G84">
            <v>29.158159999999999</v>
          </cell>
          <cell r="H84">
            <v>26.972180000000002</v>
          </cell>
          <cell r="I84">
            <v>29.580100000000002</v>
          </cell>
          <cell r="J84">
            <v>23.53145</v>
          </cell>
          <cell r="K84">
            <v>26.543230000000001</v>
          </cell>
          <cell r="L84">
            <v>27.161930000000002</v>
          </cell>
          <cell r="M84">
            <v>22.8066</v>
          </cell>
          <cell r="N84">
            <v>25.82807</v>
          </cell>
          <cell r="O84">
            <v>29.417189999999998</v>
          </cell>
          <cell r="P84">
            <v>20.59487</v>
          </cell>
          <cell r="Q84">
            <v>316.78437000000002</v>
          </cell>
          <cell r="U84" t="str">
            <v>PANFUGAN sus MO</v>
          </cell>
          <cell r="X84">
            <v>15.61483</v>
          </cell>
          <cell r="Y84">
            <v>12.417579999999999</v>
          </cell>
          <cell r="Z84">
            <v>14.070410000000001</v>
          </cell>
          <cell r="AA84">
            <v>12.3062</v>
          </cell>
          <cell r="AB84">
            <v>12.53309</v>
          </cell>
          <cell r="AC84">
            <v>9.8759700000000006</v>
          </cell>
          <cell r="AD84">
            <v>10.85618</v>
          </cell>
          <cell r="AE84">
            <v>10.82789</v>
          </cell>
          <cell r="AF84">
            <v>8.5500000000000007</v>
          </cell>
          <cell r="AG84">
            <v>9.4280300000000015</v>
          </cell>
          <cell r="AH84">
            <v>11.61284</v>
          </cell>
          <cell r="AI84">
            <v>8.556239999999999</v>
          </cell>
          <cell r="AJ84">
            <v>136.64926</v>
          </cell>
        </row>
        <row r="85">
          <cell r="A85">
            <v>1180363</v>
          </cell>
          <cell r="B85" t="str">
            <v>PANFUGAN sus TF</v>
          </cell>
          <cell r="C85">
            <v>2.42</v>
          </cell>
          <cell r="E85">
            <v>18.699400000000001</v>
          </cell>
          <cell r="F85">
            <v>15.70176</v>
          </cell>
          <cell r="G85">
            <v>15.07184</v>
          </cell>
          <cell r="H85">
            <v>13.984730000000001</v>
          </cell>
          <cell r="I85">
            <v>16.159040000000001</v>
          </cell>
          <cell r="J85">
            <v>10.004060000000001</v>
          </cell>
          <cell r="K85">
            <v>14.01146</v>
          </cell>
          <cell r="L85">
            <v>15.264010000000001</v>
          </cell>
          <cell r="M85">
            <v>12.80935</v>
          </cell>
          <cell r="N85">
            <v>13.503690000000001</v>
          </cell>
          <cell r="O85">
            <v>12.648100000000001</v>
          </cell>
          <cell r="P85">
            <v>12.56724</v>
          </cell>
          <cell r="Q85">
            <v>170.42468</v>
          </cell>
          <cell r="U85" t="str">
            <v>PANFUGAN sus TF</v>
          </cell>
          <cell r="X85">
            <v>9.5928500000000003</v>
          </cell>
          <cell r="Y85">
            <v>7.8628600000000004</v>
          </cell>
          <cell r="Z85">
            <v>7.2065900000000003</v>
          </cell>
          <cell r="AA85">
            <v>6.38713</v>
          </cell>
          <cell r="AB85">
            <v>6.84659</v>
          </cell>
          <cell r="AC85">
            <v>4.19116</v>
          </cell>
          <cell r="AD85">
            <v>5.7394399999999992</v>
          </cell>
          <cell r="AE85">
            <v>6.0834200000000003</v>
          </cell>
          <cell r="AF85">
            <v>4.8</v>
          </cell>
          <cell r="AG85">
            <v>4.9283700000000001</v>
          </cell>
          <cell r="AH85">
            <v>4.9912299999999998</v>
          </cell>
          <cell r="AI85">
            <v>5.22004</v>
          </cell>
          <cell r="AJ85">
            <v>73.849680000000006</v>
          </cell>
        </row>
        <row r="86">
          <cell r="A86">
            <v>1184725</v>
          </cell>
          <cell r="B86" t="str">
            <v>PANTOZOL 20 mg  cpr  7</v>
          </cell>
          <cell r="C86">
            <v>12.5</v>
          </cell>
          <cell r="E86">
            <v>101.99809999999999</v>
          </cell>
          <cell r="F86">
            <v>69.641400000000004</v>
          </cell>
          <cell r="G86">
            <v>92.336529999999996</v>
          </cell>
          <cell r="H86">
            <v>99.190010000000001</v>
          </cell>
          <cell r="I86">
            <v>95.504140000000007</v>
          </cell>
          <cell r="J86">
            <v>97.551400000000001</v>
          </cell>
          <cell r="K86">
            <v>123.78467999999999</v>
          </cell>
          <cell r="L86">
            <v>105.38946</v>
          </cell>
          <cell r="M86">
            <v>104.14288999999999</v>
          </cell>
          <cell r="N86">
            <v>115.95228999999999</v>
          </cell>
          <cell r="O86">
            <v>100.14353999999999</v>
          </cell>
          <cell r="P86">
            <v>103.83385000000001</v>
          </cell>
          <cell r="Q86">
            <v>1209.4682899999998</v>
          </cell>
          <cell r="U86" t="str">
            <v>PANTOZOL 20 mg  cpr  7</v>
          </cell>
          <cell r="X86">
            <v>52.31606</v>
          </cell>
          <cell r="Y86">
            <v>34.923090000000002</v>
          </cell>
          <cell r="Z86">
            <v>44.796959999999999</v>
          </cell>
          <cell r="AA86">
            <v>45.227739999999997</v>
          </cell>
          <cell r="AB86">
            <v>40.4651</v>
          </cell>
          <cell r="AC86">
            <v>40.895719999999997</v>
          </cell>
          <cell r="AD86">
            <v>50.592390000000002</v>
          </cell>
          <cell r="AE86">
            <v>42.012540000000001</v>
          </cell>
          <cell r="AF86">
            <v>39.06</v>
          </cell>
          <cell r="AG86">
            <v>42.357870000000005</v>
          </cell>
          <cell r="AH86">
            <v>39.533449999999995</v>
          </cell>
          <cell r="AI86">
            <v>42.953789999999998</v>
          </cell>
          <cell r="AJ86">
            <v>515.13471000000004</v>
          </cell>
        </row>
        <row r="87">
          <cell r="A87">
            <v>1184733</v>
          </cell>
          <cell r="B87" t="str">
            <v>PANTOZOL 20 mg  cpr  14</v>
          </cell>
          <cell r="C87">
            <v>21.53</v>
          </cell>
          <cell r="E87">
            <v>237.47407000000001</v>
          </cell>
          <cell r="F87">
            <v>171.68582000000001</v>
          </cell>
          <cell r="G87">
            <v>191.65786</v>
          </cell>
          <cell r="H87">
            <v>234.97407000000001</v>
          </cell>
          <cell r="I87">
            <v>221.32989000000001</v>
          </cell>
          <cell r="J87">
            <v>211.21552</v>
          </cell>
          <cell r="K87">
            <v>277.96202</v>
          </cell>
          <cell r="L87">
            <v>240.50973000000002</v>
          </cell>
          <cell r="M87">
            <v>247.39501999999999</v>
          </cell>
          <cell r="N87">
            <v>298.22770000000003</v>
          </cell>
          <cell r="O87">
            <v>265.92509999999999</v>
          </cell>
          <cell r="P87">
            <v>262.75628999999998</v>
          </cell>
          <cell r="Q87">
            <v>2861.1130899999998</v>
          </cell>
          <cell r="U87" t="str">
            <v>PANTOZOL 20 mg  cpr  14</v>
          </cell>
          <cell r="X87">
            <v>121.80399</v>
          </cell>
          <cell r="Y87">
            <v>86.130920000000003</v>
          </cell>
          <cell r="Z87">
            <v>92.096649999999997</v>
          </cell>
          <cell r="AA87">
            <v>106.93013999999999</v>
          </cell>
          <cell r="AB87">
            <v>93.777479999999997</v>
          </cell>
          <cell r="AC87">
            <v>88.642420000000001</v>
          </cell>
          <cell r="AD87">
            <v>113.54406</v>
          </cell>
          <cell r="AE87">
            <v>96.030419999999992</v>
          </cell>
          <cell r="AF87">
            <v>92.69</v>
          </cell>
          <cell r="AG87">
            <v>109.01732000000001</v>
          </cell>
          <cell r="AH87">
            <v>104.83247</v>
          </cell>
          <cell r="AI87">
            <v>108.58878</v>
          </cell>
          <cell r="AJ87">
            <v>1214.0846500000002</v>
          </cell>
        </row>
        <row r="88">
          <cell r="A88">
            <v>1180630</v>
          </cell>
          <cell r="B88" t="str">
            <v>PANTOZOL 20 mg  cpr  28</v>
          </cell>
          <cell r="C88">
            <v>40.54</v>
          </cell>
          <cell r="E88">
            <v>193.00698</v>
          </cell>
          <cell r="F88">
            <v>166.36374000000001</v>
          </cell>
          <cell r="G88">
            <v>179.28359</v>
          </cell>
          <cell r="H88">
            <v>232.18697</v>
          </cell>
          <cell r="I88">
            <v>185.99266</v>
          </cell>
          <cell r="J88">
            <v>203.43534</v>
          </cell>
          <cell r="K88">
            <v>248.16951999999998</v>
          </cell>
          <cell r="L88">
            <v>248.90159</v>
          </cell>
          <cell r="M88">
            <v>232.2774</v>
          </cell>
          <cell r="N88">
            <v>228.94619</v>
          </cell>
          <cell r="O88">
            <v>283.98165</v>
          </cell>
          <cell r="P88">
            <v>272.99288000000001</v>
          </cell>
          <cell r="Q88">
            <v>2675.5385100000003</v>
          </cell>
          <cell r="U88" t="str">
            <v>PANTOZOL 20 mg  cpr  28</v>
          </cell>
          <cell r="X88">
            <v>98.938079999999999</v>
          </cell>
          <cell r="Y88">
            <v>83.482979999999998</v>
          </cell>
          <cell r="Z88">
            <v>86.312010000000001</v>
          </cell>
          <cell r="AA88">
            <v>105.79402</v>
          </cell>
          <cell r="AB88">
            <v>78.805090000000007</v>
          </cell>
          <cell r="AC88">
            <v>85.380859999999998</v>
          </cell>
          <cell r="AD88">
            <v>101.69669</v>
          </cell>
          <cell r="AE88">
            <v>99.452179999999998</v>
          </cell>
          <cell r="AF88">
            <v>85.81</v>
          </cell>
          <cell r="AG88">
            <v>83.649299999999997</v>
          </cell>
          <cell r="AH88">
            <v>111.89177000000001</v>
          </cell>
          <cell r="AI88">
            <v>113.04733</v>
          </cell>
          <cell r="AJ88">
            <v>1134.2603100000001</v>
          </cell>
        </row>
        <row r="89">
          <cell r="A89">
            <v>1184067</v>
          </cell>
          <cell r="B89" t="str">
            <v>PANTOZOL 40 mg  cpr   7</v>
          </cell>
          <cell r="C89">
            <v>20.92</v>
          </cell>
          <cell r="E89">
            <v>213.99911</v>
          </cell>
          <cell r="F89">
            <v>184.20553000000001</v>
          </cell>
          <cell r="G89">
            <v>187.43620000000001</v>
          </cell>
          <cell r="H89">
            <v>201.17350999999999</v>
          </cell>
          <cell r="I89">
            <v>199.41231999999999</v>
          </cell>
          <cell r="J89">
            <v>198.25185999999999</v>
          </cell>
          <cell r="K89">
            <v>253.07268999999999</v>
          </cell>
          <cell r="L89">
            <v>209.63670000000002</v>
          </cell>
          <cell r="M89">
            <v>209.61592000000002</v>
          </cell>
          <cell r="N89">
            <v>267.31036</v>
          </cell>
          <cell r="O89">
            <v>202.14373999999998</v>
          </cell>
          <cell r="P89">
            <v>208.68815000000001</v>
          </cell>
          <cell r="Q89">
            <v>2534.9460899999999</v>
          </cell>
          <cell r="U89" t="str">
            <v>PANTOZOL 40 mg  cpr   7</v>
          </cell>
          <cell r="X89">
            <v>109.76851000000001</v>
          </cell>
          <cell r="Y89">
            <v>92.485510000000005</v>
          </cell>
          <cell r="Z89">
            <v>90.352639999999994</v>
          </cell>
          <cell r="AA89">
            <v>91.781499999999994</v>
          </cell>
          <cell r="AB89">
            <v>84.490989999999996</v>
          </cell>
          <cell r="AC89">
            <v>83.245159999999998</v>
          </cell>
          <cell r="AD89">
            <v>103.36878</v>
          </cell>
          <cell r="AE89">
            <v>83.552909999999997</v>
          </cell>
          <cell r="AF89">
            <v>77.290000000000006</v>
          </cell>
          <cell r="AG89">
            <v>97.749460000000013</v>
          </cell>
          <cell r="AH89">
            <v>79.700990000000004</v>
          </cell>
          <cell r="AI89">
            <v>86.323630000000009</v>
          </cell>
          <cell r="AJ89">
            <v>1080.1100800000002</v>
          </cell>
        </row>
        <row r="90">
          <cell r="A90">
            <v>1184121</v>
          </cell>
          <cell r="B90" t="str">
            <v>PANTOZOL 40 mg cpr  14</v>
          </cell>
          <cell r="C90">
            <v>38.299999999999997</v>
          </cell>
          <cell r="E90">
            <v>409.23581999999999</v>
          </cell>
          <cell r="F90">
            <v>359.46208999999999</v>
          </cell>
          <cell r="G90">
            <v>382.01843000000002</v>
          </cell>
          <cell r="H90">
            <v>430.10100999999997</v>
          </cell>
          <cell r="I90">
            <v>406.09026</v>
          </cell>
          <cell r="J90">
            <v>366.17784</v>
          </cell>
          <cell r="K90">
            <v>459.50023999999996</v>
          </cell>
          <cell r="L90">
            <v>411.74286000000001</v>
          </cell>
          <cell r="M90">
            <v>440.99349000000001</v>
          </cell>
          <cell r="N90">
            <v>537.25613999999996</v>
          </cell>
          <cell r="O90">
            <v>465.99832000000004</v>
          </cell>
          <cell r="P90">
            <v>411.94961999999998</v>
          </cell>
          <cell r="Q90">
            <v>5080.5261199999986</v>
          </cell>
          <cell r="U90" t="str">
            <v>PANTOZOL 40 mg cpr  14</v>
          </cell>
          <cell r="X90">
            <v>209.58795000000001</v>
          </cell>
          <cell r="Y90">
            <v>180.3262</v>
          </cell>
          <cell r="Z90">
            <v>183.87156999999999</v>
          </cell>
          <cell r="AA90">
            <v>196.16104000000001</v>
          </cell>
          <cell r="AB90">
            <v>172.06044</v>
          </cell>
          <cell r="AC90">
            <v>154.04874000000001</v>
          </cell>
          <cell r="AD90">
            <v>188.22179</v>
          </cell>
          <cell r="AE90">
            <v>164.35238000000001</v>
          </cell>
          <cell r="AF90">
            <v>165.46</v>
          </cell>
          <cell r="AG90">
            <v>196.23705999999999</v>
          </cell>
          <cell r="AH90">
            <v>183.67626999999999</v>
          </cell>
          <cell r="AI90">
            <v>170.62404999999998</v>
          </cell>
          <cell r="AJ90">
            <v>2164.6274899999999</v>
          </cell>
        </row>
        <row r="91">
          <cell r="A91">
            <v>1184423</v>
          </cell>
          <cell r="B91" t="str">
            <v>PANTOZOL 40 mg cpr  28</v>
          </cell>
          <cell r="C91">
            <v>71.42</v>
          </cell>
          <cell r="E91">
            <v>362.62729000000002</v>
          </cell>
          <cell r="F91">
            <v>392.73102</v>
          </cell>
          <cell r="G91">
            <v>380.03626000000003</v>
          </cell>
          <cell r="H91">
            <v>420.87682000000001</v>
          </cell>
          <cell r="I91">
            <v>386.83747</v>
          </cell>
          <cell r="J91">
            <v>388.73597000000001</v>
          </cell>
          <cell r="K91">
            <v>475.58384999999998</v>
          </cell>
          <cell r="L91">
            <v>352.22678999999999</v>
          </cell>
          <cell r="M91">
            <v>488.33992999999998</v>
          </cell>
          <cell r="N91">
            <v>469.59573999999998</v>
          </cell>
          <cell r="O91">
            <v>544.03036999999995</v>
          </cell>
          <cell r="P91">
            <v>433.59465</v>
          </cell>
          <cell r="Q91">
            <v>5095.2161600000009</v>
          </cell>
          <cell r="U91" t="str">
            <v>PANTOZOL 40 mg cpr  28</v>
          </cell>
          <cell r="X91">
            <v>185.9213</v>
          </cell>
          <cell r="Y91">
            <v>197.08537000000001</v>
          </cell>
          <cell r="Z91">
            <v>182.96779000000001</v>
          </cell>
          <cell r="AA91">
            <v>191.93566000000001</v>
          </cell>
          <cell r="AB91">
            <v>163.90303</v>
          </cell>
          <cell r="AC91">
            <v>163.33878999999999</v>
          </cell>
          <cell r="AD91">
            <v>194.79779000000002</v>
          </cell>
          <cell r="AE91">
            <v>141.89852999999999</v>
          </cell>
          <cell r="AF91">
            <v>183.15</v>
          </cell>
          <cell r="AG91">
            <v>171.44432</v>
          </cell>
          <cell r="AH91">
            <v>214.2946</v>
          </cell>
          <cell r="AI91">
            <v>179.49340000000001</v>
          </cell>
          <cell r="AJ91">
            <v>2170.2305799999999</v>
          </cell>
        </row>
        <row r="92">
          <cell r="A92">
            <v>1180681</v>
          </cell>
          <cell r="B92" t="str">
            <v>PANTOZOL 40 mg injet 1 amp</v>
          </cell>
          <cell r="C92">
            <v>42.16</v>
          </cell>
          <cell r="E92">
            <v>799.18640000000005</v>
          </cell>
          <cell r="F92">
            <v>881.01891000000001</v>
          </cell>
          <cell r="G92">
            <v>945.57087999999999</v>
          </cell>
          <cell r="H92">
            <v>652.49589000000003</v>
          </cell>
          <cell r="I92">
            <v>915.59947999999997</v>
          </cell>
          <cell r="J92">
            <v>655.23180000000002</v>
          </cell>
          <cell r="K92">
            <v>1325.83833</v>
          </cell>
          <cell r="L92">
            <v>1281.6645800000001</v>
          </cell>
          <cell r="M92">
            <v>1184.9760800000001</v>
          </cell>
          <cell r="N92">
            <v>1364.33978</v>
          </cell>
          <cell r="O92">
            <v>1750.9498500000002</v>
          </cell>
          <cell r="P92">
            <v>702.97924</v>
          </cell>
          <cell r="Q92">
            <v>12459.851220000004</v>
          </cell>
          <cell r="U92" t="str">
            <v>PANTOZOL 40 mg injet 1 amp</v>
          </cell>
          <cell r="X92">
            <v>409.70636999999999</v>
          </cell>
          <cell r="Y92">
            <v>441.78115000000003</v>
          </cell>
          <cell r="Z92">
            <v>449.60737</v>
          </cell>
          <cell r="AA92">
            <v>296.46625</v>
          </cell>
          <cell r="AB92">
            <v>387.93950000000001</v>
          </cell>
          <cell r="AC92">
            <v>275.20506999999998</v>
          </cell>
          <cell r="AD92">
            <v>541.84255000000007</v>
          </cell>
          <cell r="AE92">
            <v>510.84474</v>
          </cell>
          <cell r="AF92">
            <v>445.14</v>
          </cell>
          <cell r="AG92">
            <v>497.04642999999999</v>
          </cell>
          <cell r="AH92">
            <v>713.56025</v>
          </cell>
          <cell r="AI92">
            <v>284.29444000000001</v>
          </cell>
          <cell r="AJ92">
            <v>5253.4341199999999</v>
          </cell>
        </row>
        <row r="93">
          <cell r="A93">
            <v>1184962</v>
          </cell>
          <cell r="B93" t="str">
            <v>PLANTABEN env 10 x 5 g</v>
          </cell>
          <cell r="C93">
            <v>7.45</v>
          </cell>
          <cell r="E93">
            <v>0</v>
          </cell>
          <cell r="F93">
            <v>0</v>
          </cell>
          <cell r="G93">
            <v>0</v>
          </cell>
          <cell r="H93">
            <v>242.33819</v>
          </cell>
          <cell r="I93">
            <v>31.18994</v>
          </cell>
          <cell r="J93">
            <v>92.328509999999994</v>
          </cell>
          <cell r="K93">
            <v>94.818089999999998</v>
          </cell>
          <cell r="L93">
            <v>122.82421000000001</v>
          </cell>
          <cell r="M93">
            <v>342.77161999999998</v>
          </cell>
          <cell r="N93">
            <v>305.33588000000003</v>
          </cell>
          <cell r="O93">
            <v>263.93146999999999</v>
          </cell>
          <cell r="P93">
            <v>192.61788000000001</v>
          </cell>
          <cell r="Q93">
            <v>1688.15579</v>
          </cell>
          <cell r="U93" t="str">
            <v>PLANTABEN env 10 x 5 g</v>
          </cell>
          <cell r="X93">
            <v>0</v>
          </cell>
          <cell r="Y93">
            <v>0</v>
          </cell>
          <cell r="Z93">
            <v>0</v>
          </cell>
          <cell r="AA93">
            <v>112.62949</v>
          </cell>
          <cell r="AB93">
            <v>13.21518</v>
          </cell>
          <cell r="AC93">
            <v>38.758450000000003</v>
          </cell>
          <cell r="AD93">
            <v>39.32</v>
          </cell>
          <cell r="AE93">
            <v>49.030650000000001</v>
          </cell>
          <cell r="AF93">
            <v>128.37</v>
          </cell>
          <cell r="AG93">
            <v>111.63978</v>
          </cell>
          <cell r="AH93">
            <v>105.82178999999999</v>
          </cell>
          <cell r="AI93">
            <v>80.138999999999996</v>
          </cell>
          <cell r="AJ93">
            <v>678.92434000000003</v>
          </cell>
        </row>
        <row r="94">
          <cell r="A94">
            <v>1184961</v>
          </cell>
          <cell r="B94" t="str">
            <v>PLANTABEN env 30 x 5 g</v>
          </cell>
          <cell r="C94">
            <v>20.54</v>
          </cell>
          <cell r="E94">
            <v>0</v>
          </cell>
          <cell r="F94">
            <v>0</v>
          </cell>
          <cell r="G94">
            <v>0</v>
          </cell>
          <cell r="H94">
            <v>300.16374000000002</v>
          </cell>
          <cell r="I94">
            <v>27.445820000000001</v>
          </cell>
          <cell r="J94">
            <v>51.327120000000001</v>
          </cell>
          <cell r="K94">
            <v>147.20004999999998</v>
          </cell>
          <cell r="L94">
            <v>205.83354</v>
          </cell>
          <cell r="M94">
            <v>73.42067999999999</v>
          </cell>
          <cell r="N94">
            <v>434.78661999999997</v>
          </cell>
          <cell r="O94">
            <v>290.07815999999997</v>
          </cell>
          <cell r="P94">
            <v>248.36485999999999</v>
          </cell>
          <cell r="Q94">
            <v>1778.6205899999998</v>
          </cell>
          <cell r="U94" t="str">
            <v>PLANTABEN env 30 x 5 g</v>
          </cell>
          <cell r="X94">
            <v>0</v>
          </cell>
          <cell r="Y94">
            <v>0</v>
          </cell>
          <cell r="Z94">
            <v>0</v>
          </cell>
          <cell r="AA94">
            <v>133.16092</v>
          </cell>
          <cell r="AB94">
            <v>11.62879</v>
          </cell>
          <cell r="AC94">
            <v>21.613440000000001</v>
          </cell>
          <cell r="AD94">
            <v>60.379930000000002</v>
          </cell>
          <cell r="AE94">
            <v>80.811630000000008</v>
          </cell>
          <cell r="AF94">
            <v>28.22</v>
          </cell>
          <cell r="AG94">
            <v>157.60022000000001</v>
          </cell>
          <cell r="AH94">
            <v>115.22489999999999</v>
          </cell>
          <cell r="AI94">
            <v>103.87010000000001</v>
          </cell>
          <cell r="AJ94">
            <v>712.50993000000005</v>
          </cell>
        </row>
        <row r="95">
          <cell r="A95">
            <v>1184350</v>
          </cell>
          <cell r="B95" t="str">
            <v>PONDICILINA Cer 12 past</v>
          </cell>
          <cell r="C95">
            <v>3.02</v>
          </cell>
          <cell r="E95">
            <v>22.176729999999999</v>
          </cell>
          <cell r="F95">
            <v>10.250120000000001</v>
          </cell>
          <cell r="G95">
            <v>24.857610000000001</v>
          </cell>
          <cell r="H95">
            <v>31.321819999999999</v>
          </cell>
          <cell r="I95">
            <v>33.63438</v>
          </cell>
          <cell r="J95">
            <v>42.56062</v>
          </cell>
          <cell r="K95">
            <v>41.773859999999999</v>
          </cell>
          <cell r="L95">
            <v>32.567309999999999</v>
          </cell>
          <cell r="M95">
            <v>19.4742</v>
          </cell>
          <cell r="N95">
            <v>28.530200000000001</v>
          </cell>
          <cell r="O95">
            <v>23.75666</v>
          </cell>
          <cell r="P95">
            <v>20.151019999999999</v>
          </cell>
          <cell r="Q95">
            <v>331.05453</v>
          </cell>
          <cell r="U95" t="str">
            <v>PONDICILINA Cer 12 past</v>
          </cell>
          <cell r="X95">
            <v>11.377940000000001</v>
          </cell>
          <cell r="Y95">
            <v>5.1489099999999999</v>
          </cell>
          <cell r="Z95">
            <v>11.90382</v>
          </cell>
          <cell r="AA95">
            <v>14.183400000000001</v>
          </cell>
          <cell r="AB95">
            <v>14.25088</v>
          </cell>
          <cell r="AC95">
            <v>17.898019999999999</v>
          </cell>
          <cell r="AD95">
            <v>17.032970000000002</v>
          </cell>
          <cell r="AE95">
            <v>12.997579999999999</v>
          </cell>
          <cell r="AF95">
            <v>7.28</v>
          </cell>
          <cell r="AG95">
            <v>10.43351</v>
          </cell>
          <cell r="AH95">
            <v>9.3512299999999993</v>
          </cell>
          <cell r="AI95">
            <v>8.3142300000000002</v>
          </cell>
          <cell r="AJ95">
            <v>140.17249000000001</v>
          </cell>
        </row>
        <row r="96">
          <cell r="A96">
            <v>1184342</v>
          </cell>
          <cell r="B96" t="str">
            <v>PONDICILINA Men 12 past</v>
          </cell>
          <cell r="C96">
            <v>3.02</v>
          </cell>
          <cell r="E96">
            <v>31.96658</v>
          </cell>
          <cell r="F96">
            <v>14.508050000000001</v>
          </cell>
          <cell r="G96">
            <v>31.913740000000001</v>
          </cell>
          <cell r="H96">
            <v>43.026429999999998</v>
          </cell>
          <cell r="I96">
            <v>43.776620000000001</v>
          </cell>
          <cell r="J96">
            <v>53.436320000000002</v>
          </cell>
          <cell r="K96">
            <v>63.313890000000001</v>
          </cell>
          <cell r="L96">
            <v>43.968389999999999</v>
          </cell>
          <cell r="M96">
            <v>28.737680000000001</v>
          </cell>
          <cell r="N96">
            <v>38.650309999999998</v>
          </cell>
          <cell r="O96">
            <v>34.019839999999995</v>
          </cell>
          <cell r="P96">
            <v>28.319900000000001</v>
          </cell>
          <cell r="Q96">
            <v>455.63775000000004</v>
          </cell>
          <cell r="U96" t="str">
            <v>PONDICILINA Men 12 past</v>
          </cell>
          <cell r="X96">
            <v>16.40907</v>
          </cell>
          <cell r="Y96">
            <v>7.2856199999999998</v>
          </cell>
          <cell r="Z96">
            <v>15.24567</v>
          </cell>
          <cell r="AA96">
            <v>19.46611</v>
          </cell>
          <cell r="AB96">
            <v>18.548159999999999</v>
          </cell>
          <cell r="AC96">
            <v>22.467300000000002</v>
          </cell>
          <cell r="AD96">
            <v>25.824330000000003</v>
          </cell>
          <cell r="AE96">
            <v>17.53661</v>
          </cell>
          <cell r="AF96">
            <v>10.73</v>
          </cell>
          <cell r="AG96">
            <v>14.127649999999999</v>
          </cell>
          <cell r="AH96">
            <v>13.41747</v>
          </cell>
          <cell r="AI96">
            <v>11.72063</v>
          </cell>
          <cell r="AJ96">
            <v>192.77861999999999</v>
          </cell>
        </row>
        <row r="97">
          <cell r="A97">
            <v>1184814</v>
          </cell>
          <cell r="B97" t="str">
            <v>PONDICILINA Mel 12 past</v>
          </cell>
          <cell r="C97">
            <v>3.02</v>
          </cell>
          <cell r="E97">
            <v>21.74248</v>
          </cell>
          <cell r="F97">
            <v>10.08799</v>
          </cell>
          <cell r="G97">
            <v>22.53613</v>
          </cell>
          <cell r="H97">
            <v>31.363209999999999</v>
          </cell>
          <cell r="I97">
            <v>32.95044</v>
          </cell>
          <cell r="J97">
            <v>44.896520000000002</v>
          </cell>
          <cell r="K97">
            <v>45.649140000000003</v>
          </cell>
          <cell r="L97">
            <v>32.684429999999999</v>
          </cell>
          <cell r="M97">
            <v>22.179400000000001</v>
          </cell>
          <cell r="N97">
            <v>27.943740000000002</v>
          </cell>
          <cell r="O97">
            <v>23.576419999999999</v>
          </cell>
          <cell r="P97">
            <v>21.292570000000001</v>
          </cell>
          <cell r="Q97">
            <v>336.90246999999999</v>
          </cell>
          <cell r="U97" t="str">
            <v>PONDICILINA Mel 12 past</v>
          </cell>
          <cell r="X97">
            <v>11.1549</v>
          </cell>
          <cell r="Y97">
            <v>5.06616</v>
          </cell>
          <cell r="Z97">
            <v>10.77251</v>
          </cell>
          <cell r="AA97">
            <v>14.211169999999999</v>
          </cell>
          <cell r="AB97">
            <v>13.96109</v>
          </cell>
          <cell r="AC97">
            <v>18.828520000000001</v>
          </cell>
          <cell r="AD97">
            <v>18.59066</v>
          </cell>
          <cell r="AE97">
            <v>13.017790000000002</v>
          </cell>
          <cell r="AF97">
            <v>8.3000000000000007</v>
          </cell>
          <cell r="AG97">
            <v>10.214889999999999</v>
          </cell>
          <cell r="AH97">
            <v>9.3121700000000001</v>
          </cell>
          <cell r="AI97">
            <v>8.757670000000001</v>
          </cell>
          <cell r="AJ97">
            <v>142.18752999999998</v>
          </cell>
        </row>
        <row r="98">
          <cell r="A98">
            <v>1185041</v>
          </cell>
          <cell r="B98" t="str">
            <v>PROCTYL monodose 3 g x 10</v>
          </cell>
          <cell r="C98">
            <v>21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U98" t="str">
            <v>PROCTYL monodose 3 g x 10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A99">
            <v>1184148</v>
          </cell>
          <cell r="B99" t="str">
            <v>PROCTYL pom  30 g</v>
          </cell>
          <cell r="C99">
            <v>17.68</v>
          </cell>
          <cell r="E99">
            <v>374.18110999999999</v>
          </cell>
          <cell r="F99">
            <v>341.69734999999997</v>
          </cell>
          <cell r="G99">
            <v>412.34764000000001</v>
          </cell>
          <cell r="H99">
            <v>484.17520000000002</v>
          </cell>
          <cell r="I99">
            <v>380.98209000000003</v>
          </cell>
          <cell r="J99">
            <v>340.46539999999999</v>
          </cell>
          <cell r="K99">
            <v>457.27739000000003</v>
          </cell>
          <cell r="L99">
            <v>547.16602</v>
          </cell>
          <cell r="M99">
            <v>430.64494999999999</v>
          </cell>
          <cell r="N99">
            <v>510.91003000000001</v>
          </cell>
          <cell r="O99">
            <v>539.68823999999995</v>
          </cell>
          <cell r="P99">
            <v>285.21888000000001</v>
          </cell>
          <cell r="Q99">
            <v>5104.7543000000005</v>
          </cell>
          <cell r="U99" t="str">
            <v>PROCTYL pom  30 g</v>
          </cell>
          <cell r="X99">
            <v>191.94986</v>
          </cell>
          <cell r="Y99">
            <v>171.51145</v>
          </cell>
          <cell r="Z99">
            <v>200.84949</v>
          </cell>
          <cell r="AA99">
            <v>220.45963</v>
          </cell>
          <cell r="AB99">
            <v>161.42211</v>
          </cell>
          <cell r="AC99">
            <v>143.04821999999999</v>
          </cell>
          <cell r="AD99">
            <v>186.98902999999999</v>
          </cell>
          <cell r="AE99">
            <v>218.08512999999999</v>
          </cell>
          <cell r="AF99">
            <v>161.41</v>
          </cell>
          <cell r="AG99">
            <v>186.75233</v>
          </cell>
          <cell r="AH99">
            <v>212.52660999999998</v>
          </cell>
          <cell r="AI99">
            <v>121.50555</v>
          </cell>
          <cell r="AJ99">
            <v>2176.5094099999997</v>
          </cell>
        </row>
        <row r="100">
          <cell r="A100">
            <v>1184831</v>
          </cell>
          <cell r="B100" t="str">
            <v>PROCTYL supos  10</v>
          </cell>
          <cell r="C100">
            <v>12.69</v>
          </cell>
          <cell r="E100">
            <v>189.09700000000001</v>
          </cell>
          <cell r="F100">
            <v>154.96929</v>
          </cell>
          <cell r="G100">
            <v>207.11921000000001</v>
          </cell>
          <cell r="H100">
            <v>276.31083000000001</v>
          </cell>
          <cell r="I100">
            <v>172.38369</v>
          </cell>
          <cell r="J100">
            <v>176.54943</v>
          </cell>
          <cell r="K100">
            <v>234.54747</v>
          </cell>
          <cell r="L100">
            <v>273.55340999999999</v>
          </cell>
          <cell r="M100">
            <v>242.89642000000001</v>
          </cell>
          <cell r="N100">
            <v>253.45845</v>
          </cell>
          <cell r="O100">
            <v>255.18423000000001</v>
          </cell>
          <cell r="P100">
            <v>225.02544</v>
          </cell>
          <cell r="Q100">
            <v>2661.0948699999999</v>
          </cell>
          <cell r="U100" t="str">
            <v>PROCTYL supos  10</v>
          </cell>
          <cell r="X100">
            <v>96.967609999999993</v>
          </cell>
          <cell r="Y100">
            <v>77.772800000000004</v>
          </cell>
          <cell r="Z100">
            <v>99.94341</v>
          </cell>
          <cell r="AA100">
            <v>125.38117</v>
          </cell>
          <cell r="AB100">
            <v>73.038970000000006</v>
          </cell>
          <cell r="AC100">
            <v>74.136189999999999</v>
          </cell>
          <cell r="AD100">
            <v>96.093789999999998</v>
          </cell>
          <cell r="AE100">
            <v>109.09936999999999</v>
          </cell>
          <cell r="AF100">
            <v>90.85</v>
          </cell>
          <cell r="AG100">
            <v>92.641720000000007</v>
          </cell>
          <cell r="AH100">
            <v>100.77380000000001</v>
          </cell>
          <cell r="AI100">
            <v>93.054929999999999</v>
          </cell>
          <cell r="AJ100">
            <v>1129.7537600000001</v>
          </cell>
        </row>
        <row r="101">
          <cell r="A101">
            <v>1180843</v>
          </cell>
          <cell r="B101" t="str">
            <v>REPARIL  drg</v>
          </cell>
          <cell r="C101">
            <v>6.52</v>
          </cell>
          <cell r="E101">
            <v>37.075029999999998</v>
          </cell>
          <cell r="F101">
            <v>30.468879999999999</v>
          </cell>
          <cell r="G101">
            <v>34.529559999999996</v>
          </cell>
          <cell r="H101">
            <v>42.948059999999998</v>
          </cell>
          <cell r="I101">
            <v>21.012899999999998</v>
          </cell>
          <cell r="J101">
            <v>23.466470000000001</v>
          </cell>
          <cell r="K101">
            <v>33.575739999999996</v>
          </cell>
          <cell r="L101">
            <v>30.95646</v>
          </cell>
          <cell r="M101">
            <v>28.983169999999998</v>
          </cell>
          <cell r="N101">
            <v>37.355139999999999</v>
          </cell>
          <cell r="O101">
            <v>32.411810000000003</v>
          </cell>
          <cell r="P101">
            <v>28.440770000000001</v>
          </cell>
          <cell r="Q101">
            <v>381.22398999999996</v>
          </cell>
          <cell r="U101" t="str">
            <v>REPARIL  drg</v>
          </cell>
          <cell r="X101">
            <v>19.01858</v>
          </cell>
          <cell r="Y101">
            <v>15.284649999999999</v>
          </cell>
          <cell r="Z101">
            <v>16.52994</v>
          </cell>
          <cell r="AA101">
            <v>19.53163</v>
          </cell>
          <cell r="AB101">
            <v>8.9031599999999997</v>
          </cell>
          <cell r="AC101">
            <v>9.8669399999999996</v>
          </cell>
          <cell r="AD101">
            <v>13.768040000000001</v>
          </cell>
          <cell r="AE101">
            <v>12.355040000000001</v>
          </cell>
          <cell r="AF101">
            <v>10.81</v>
          </cell>
          <cell r="AG101">
            <v>13.63618</v>
          </cell>
          <cell r="AH101">
            <v>12.820350000000001</v>
          </cell>
          <cell r="AI101">
            <v>11.780959999999999</v>
          </cell>
          <cell r="AJ101">
            <v>164.30546999999999</v>
          </cell>
        </row>
        <row r="102">
          <cell r="A102">
            <v>1180851</v>
          </cell>
          <cell r="B102" t="str">
            <v>REPARIL  injet</v>
          </cell>
          <cell r="C102">
            <v>8.3699999999999992</v>
          </cell>
          <cell r="E102">
            <v>11.297739999999999</v>
          </cell>
          <cell r="F102">
            <v>5.5767600000000002</v>
          </cell>
          <cell r="G102">
            <v>9.2872800000000009</v>
          </cell>
          <cell r="H102">
            <v>7.71495</v>
          </cell>
          <cell r="I102">
            <v>6.88605</v>
          </cell>
          <cell r="J102">
            <v>9.8686000000000007</v>
          </cell>
          <cell r="K102">
            <v>13.76576</v>
          </cell>
          <cell r="L102">
            <v>12.967690000000001</v>
          </cell>
          <cell r="M102">
            <v>12.57816</v>
          </cell>
          <cell r="N102">
            <v>12.16391</v>
          </cell>
          <cell r="O102">
            <v>13.001719999999999</v>
          </cell>
          <cell r="P102">
            <v>9.9896200000000004</v>
          </cell>
          <cell r="Q102">
            <v>125.09824</v>
          </cell>
          <cell r="U102" t="str">
            <v>REPARIL  injet</v>
          </cell>
          <cell r="X102">
            <v>5.7958800000000004</v>
          </cell>
          <cell r="Y102">
            <v>2.7995800000000002</v>
          </cell>
          <cell r="Z102">
            <v>4.4546299999999999</v>
          </cell>
          <cell r="AA102">
            <v>3.4944000000000002</v>
          </cell>
          <cell r="AB102">
            <v>2.9176199999999999</v>
          </cell>
          <cell r="AC102">
            <v>4.1524099999999997</v>
          </cell>
          <cell r="AD102">
            <v>5.6119500000000002</v>
          </cell>
          <cell r="AE102">
            <v>5.173</v>
          </cell>
          <cell r="AF102">
            <v>4.71</v>
          </cell>
          <cell r="AG102">
            <v>4.4408199999999995</v>
          </cell>
          <cell r="AH102">
            <v>5.1366000000000005</v>
          </cell>
          <cell r="AI102">
            <v>4.13157</v>
          </cell>
          <cell r="AJ102">
            <v>52.818460000000002</v>
          </cell>
        </row>
        <row r="103">
          <cell r="A103">
            <v>1180835</v>
          </cell>
          <cell r="B103" t="str">
            <v>REPARIL gel   100 g</v>
          </cell>
          <cell r="C103">
            <v>17.25</v>
          </cell>
          <cell r="E103">
            <v>81.889619999999994</v>
          </cell>
          <cell r="F103">
            <v>104.07794</v>
          </cell>
          <cell r="G103">
            <v>110.60751</v>
          </cell>
          <cell r="H103">
            <v>107.76118</v>
          </cell>
          <cell r="I103">
            <v>82.918989999999994</v>
          </cell>
          <cell r="J103">
            <v>58.741</v>
          </cell>
          <cell r="K103">
            <v>93.617519999999999</v>
          </cell>
          <cell r="L103">
            <v>90.992360000000005</v>
          </cell>
          <cell r="M103">
            <v>92.158270000000002</v>
          </cell>
          <cell r="N103">
            <v>93.884539999999987</v>
          </cell>
          <cell r="O103">
            <v>111.07023</v>
          </cell>
          <cell r="P103">
            <v>90.027100000000004</v>
          </cell>
          <cell r="Q103">
            <v>1117.7462599999999</v>
          </cell>
          <cell r="U103" t="str">
            <v>REPARIL gel   100 g</v>
          </cell>
          <cell r="X103">
            <v>42.028260000000003</v>
          </cell>
          <cell r="Y103">
            <v>52.286529999999999</v>
          </cell>
          <cell r="Z103">
            <v>52.84939</v>
          </cell>
          <cell r="AA103">
            <v>48.983669999999996</v>
          </cell>
          <cell r="AB103">
            <v>35.132770000000001</v>
          </cell>
          <cell r="AC103">
            <v>24.666329999999999</v>
          </cell>
          <cell r="AD103">
            <v>38.021800000000006</v>
          </cell>
          <cell r="AE103">
            <v>36.191940000000002</v>
          </cell>
          <cell r="AF103">
            <v>34.520000000000003</v>
          </cell>
          <cell r="AG103">
            <v>34.280819999999999</v>
          </cell>
          <cell r="AH103">
            <v>43.792389999999997</v>
          </cell>
          <cell r="AI103">
            <v>37.185040000000001</v>
          </cell>
          <cell r="AJ103">
            <v>479.93893999999995</v>
          </cell>
        </row>
        <row r="104">
          <cell r="A104">
            <v>1180827</v>
          </cell>
          <cell r="B104" t="str">
            <v>REPARIL gel   30 g</v>
          </cell>
          <cell r="C104">
            <v>6.48</v>
          </cell>
          <cell r="E104">
            <v>389.97453999999999</v>
          </cell>
          <cell r="F104">
            <v>426.82524000000001</v>
          </cell>
          <cell r="G104">
            <v>468.87984</v>
          </cell>
          <cell r="H104">
            <v>473.44141000000002</v>
          </cell>
          <cell r="I104">
            <v>352.38436999999999</v>
          </cell>
          <cell r="J104">
            <v>303.27839999999998</v>
          </cell>
          <cell r="K104">
            <v>460.95375999999999</v>
          </cell>
          <cell r="L104">
            <v>448.22378000000003</v>
          </cell>
          <cell r="M104">
            <v>372.03548000000001</v>
          </cell>
          <cell r="N104">
            <v>414.92750000000001</v>
          </cell>
          <cell r="O104">
            <v>497.12031000000002</v>
          </cell>
          <cell r="P104">
            <v>417.04790000000003</v>
          </cell>
          <cell r="Q104">
            <v>5025.0925299999999</v>
          </cell>
          <cell r="U104" t="str">
            <v>REPARIL gel   30 g</v>
          </cell>
          <cell r="X104">
            <v>200.05658</v>
          </cell>
          <cell r="Y104">
            <v>214.29562000000001</v>
          </cell>
          <cell r="Z104">
            <v>224.66185999999999</v>
          </cell>
          <cell r="AA104">
            <v>215.21731</v>
          </cell>
          <cell r="AB104">
            <v>149.30527000000001</v>
          </cell>
          <cell r="AC104">
            <v>127.73236</v>
          </cell>
          <cell r="AD104">
            <v>187.57967000000002</v>
          </cell>
          <cell r="AE104">
            <v>178.29848999999999</v>
          </cell>
          <cell r="AF104">
            <v>138.88</v>
          </cell>
          <cell r="AG104">
            <v>151.31291000000002</v>
          </cell>
          <cell r="AH104">
            <v>196.19989999999999</v>
          </cell>
          <cell r="AI104">
            <v>172.99045999999998</v>
          </cell>
          <cell r="AJ104">
            <v>2156.5304300000003</v>
          </cell>
        </row>
        <row r="105">
          <cell r="A105">
            <v>1184083</v>
          </cell>
          <cell r="B105" t="str">
            <v>REPARIL spray 50 ml</v>
          </cell>
          <cell r="C105">
            <v>17.02</v>
          </cell>
          <cell r="E105">
            <v>10.38233</v>
          </cell>
          <cell r="F105">
            <v>7.5759600000000002</v>
          </cell>
          <cell r="G105">
            <v>3.2837999999999998</v>
          </cell>
          <cell r="H105">
            <v>7.0115800000000004</v>
          </cell>
          <cell r="I105">
            <v>7.4327699999999997</v>
          </cell>
          <cell r="J105">
            <v>3.5646900000000001</v>
          </cell>
          <cell r="K105">
            <v>6.3604200000000004</v>
          </cell>
          <cell r="L105">
            <v>4.9884300000000001</v>
          </cell>
          <cell r="M105">
            <v>5.3792999999999997</v>
          </cell>
          <cell r="N105">
            <v>5.9044799999999995</v>
          </cell>
          <cell r="O105">
            <v>3.51491</v>
          </cell>
          <cell r="P105">
            <v>4.5728900000000001</v>
          </cell>
          <cell r="Q105">
            <v>69.971559999999997</v>
          </cell>
          <cell r="U105" t="str">
            <v>REPARIL spray 50 ml</v>
          </cell>
          <cell r="X105">
            <v>5.3220000000000001</v>
          </cell>
          <cell r="Y105">
            <v>3.80118</v>
          </cell>
          <cell r="Z105">
            <v>1.58992</v>
          </cell>
          <cell r="AA105">
            <v>3.2101500000000001</v>
          </cell>
          <cell r="AB105">
            <v>3.1492599999999999</v>
          </cell>
          <cell r="AC105">
            <v>1.50529</v>
          </cell>
          <cell r="AD105">
            <v>2.5975799999999998</v>
          </cell>
          <cell r="AE105">
            <v>1.9969300000000001</v>
          </cell>
          <cell r="AF105">
            <v>2.0099999999999998</v>
          </cell>
          <cell r="AG105">
            <v>2.1652100000000001</v>
          </cell>
          <cell r="AH105">
            <v>1.3833</v>
          </cell>
          <cell r="AI105">
            <v>1.8795500000000001</v>
          </cell>
          <cell r="AJ105">
            <v>30.610370000000003</v>
          </cell>
        </row>
        <row r="106">
          <cell r="A106">
            <v>1181394</v>
          </cell>
          <cell r="B106" t="str">
            <v>RIOPAN  cpr</v>
          </cell>
          <cell r="C106">
            <v>6.09</v>
          </cell>
          <cell r="E106">
            <v>12.4497</v>
          </cell>
          <cell r="F106">
            <v>6.7725900000000001</v>
          </cell>
          <cell r="G106">
            <v>7.4714</v>
          </cell>
          <cell r="H106">
            <v>10.58806</v>
          </cell>
          <cell r="I106">
            <v>8.5197000000000003</v>
          </cell>
          <cell r="J106">
            <v>7.3145600000000002</v>
          </cell>
          <cell r="K106">
            <v>11.002000000000001</v>
          </cell>
          <cell r="L106">
            <v>9.5662599999999998</v>
          </cell>
          <cell r="M106">
            <v>9.7697700000000012</v>
          </cell>
          <cell r="N106">
            <v>10.65652</v>
          </cell>
          <cell r="O106">
            <v>7.9013900000000001</v>
          </cell>
          <cell r="P106">
            <v>8.1846300000000003</v>
          </cell>
          <cell r="Q106">
            <v>110.19658</v>
          </cell>
          <cell r="U106" t="str">
            <v>RIOPAN  cpr</v>
          </cell>
          <cell r="X106">
            <v>6.3875200000000003</v>
          </cell>
          <cell r="Y106">
            <v>3.3979400000000002</v>
          </cell>
          <cell r="Z106">
            <v>3.60006</v>
          </cell>
          <cell r="AA106">
            <v>4.8014700000000001</v>
          </cell>
          <cell r="AB106">
            <v>3.6097999999999999</v>
          </cell>
          <cell r="AC106">
            <v>3.0746099999999998</v>
          </cell>
          <cell r="AD106">
            <v>4.5671499999999998</v>
          </cell>
          <cell r="AE106">
            <v>3.8279099999999997</v>
          </cell>
          <cell r="AF106">
            <v>3.65</v>
          </cell>
          <cell r="AG106">
            <v>3.89662</v>
          </cell>
          <cell r="AH106">
            <v>3.1228200000000004</v>
          </cell>
          <cell r="AI106">
            <v>3.3889800000000001</v>
          </cell>
          <cell r="AJ106">
            <v>47.324879999999993</v>
          </cell>
        </row>
        <row r="107">
          <cell r="A107">
            <v>1181408</v>
          </cell>
          <cell r="B107" t="str">
            <v>RIOPAN  gel</v>
          </cell>
          <cell r="C107">
            <v>6.61</v>
          </cell>
          <cell r="E107">
            <v>36.9191</v>
          </cell>
          <cell r="F107">
            <v>31.90035</v>
          </cell>
          <cell r="G107">
            <v>38.771079999999998</v>
          </cell>
          <cell r="H107">
            <v>44.120429999999999</v>
          </cell>
          <cell r="I107">
            <v>31.524039999999999</v>
          </cell>
          <cell r="J107">
            <v>33.393720000000002</v>
          </cell>
          <cell r="K107">
            <v>45.554699999999997</v>
          </cell>
          <cell r="L107">
            <v>36.135419999999996</v>
          </cell>
          <cell r="M107">
            <v>31.401299999999999</v>
          </cell>
          <cell r="N107">
            <v>34.272800000000004</v>
          </cell>
          <cell r="O107">
            <v>33.086300000000001</v>
          </cell>
          <cell r="P107">
            <v>33.447269999999996</v>
          </cell>
          <cell r="Q107">
            <v>430.52651000000003</v>
          </cell>
          <cell r="U107" t="str">
            <v>RIOPAN  gel</v>
          </cell>
          <cell r="X107">
            <v>18.933309999999999</v>
          </cell>
          <cell r="Y107">
            <v>16.002269999999999</v>
          </cell>
          <cell r="Z107">
            <v>18.807459999999999</v>
          </cell>
          <cell r="AA107">
            <v>19.993549999999999</v>
          </cell>
          <cell r="AB107">
            <v>13.356719999999999</v>
          </cell>
          <cell r="AC107">
            <v>14.01042</v>
          </cell>
          <cell r="AD107">
            <v>18.609290000000001</v>
          </cell>
          <cell r="AE107">
            <v>14.405899999999999</v>
          </cell>
          <cell r="AF107">
            <v>11.77</v>
          </cell>
          <cell r="AG107">
            <v>12.51862</v>
          </cell>
          <cell r="AH107">
            <v>13.07328</v>
          </cell>
          <cell r="AI107">
            <v>13.809979999999999</v>
          </cell>
          <cell r="AJ107">
            <v>185.29080000000002</v>
          </cell>
        </row>
        <row r="108">
          <cell r="A108">
            <v>1182129</v>
          </cell>
          <cell r="B108" t="str">
            <v>RIOPAN PLUS  cpr</v>
          </cell>
          <cell r="C108">
            <v>8.3000000000000007</v>
          </cell>
          <cell r="E108">
            <v>25.973780000000001</v>
          </cell>
          <cell r="F108">
            <v>22.257470000000001</v>
          </cell>
          <cell r="G108">
            <v>25.074549999999999</v>
          </cell>
          <cell r="H108">
            <v>34.270499999999998</v>
          </cell>
          <cell r="I108">
            <v>19.953479999999999</v>
          </cell>
          <cell r="J108">
            <v>24.730440000000002</v>
          </cell>
          <cell r="K108">
            <v>30.480779999999999</v>
          </cell>
          <cell r="L108">
            <v>26.191599999999998</v>
          </cell>
          <cell r="M108">
            <v>25.024240000000002</v>
          </cell>
          <cell r="N108">
            <v>29.592220000000001</v>
          </cell>
          <cell r="O108">
            <v>24.671470000000003</v>
          </cell>
          <cell r="P108">
            <v>23.727259999999998</v>
          </cell>
          <cell r="Q108">
            <v>311.94779</v>
          </cell>
          <cell r="U108" t="str">
            <v>RIOPAN PLUS  cpr</v>
          </cell>
          <cell r="X108">
            <v>13.32024</v>
          </cell>
          <cell r="Y108">
            <v>11.17614</v>
          </cell>
          <cell r="Z108">
            <v>12.058680000000001</v>
          </cell>
          <cell r="AA108">
            <v>15.57549</v>
          </cell>
          <cell r="AB108">
            <v>8.4542900000000003</v>
          </cell>
          <cell r="AC108">
            <v>10.39312</v>
          </cell>
          <cell r="AD108">
            <v>12.538540000000001</v>
          </cell>
          <cell r="AE108">
            <v>10.443820000000001</v>
          </cell>
          <cell r="AF108">
            <v>9.33</v>
          </cell>
          <cell r="AG108">
            <v>10.81888</v>
          </cell>
          <cell r="AH108">
            <v>9.70458</v>
          </cell>
          <cell r="AI108">
            <v>9.7801299999999998</v>
          </cell>
          <cell r="AJ108">
            <v>133.59390999999999</v>
          </cell>
        </row>
        <row r="109">
          <cell r="A109">
            <v>1182137</v>
          </cell>
          <cell r="B109" t="str">
            <v>RIOPAN PLUS  gel</v>
          </cell>
          <cell r="C109">
            <v>8.93</v>
          </cell>
          <cell r="E109">
            <v>96.471369999999993</v>
          </cell>
          <cell r="F109">
            <v>82.474149999999995</v>
          </cell>
          <cell r="G109">
            <v>84.074820000000003</v>
          </cell>
          <cell r="H109">
            <v>115.47072</v>
          </cell>
          <cell r="I109">
            <v>85.64434</v>
          </cell>
          <cell r="J109">
            <v>82.772880000000001</v>
          </cell>
          <cell r="K109">
            <v>119.23014000000001</v>
          </cell>
          <cell r="L109">
            <v>95.251059999999995</v>
          </cell>
          <cell r="M109">
            <v>81.093460000000007</v>
          </cell>
          <cell r="N109">
            <v>101.58542</v>
          </cell>
          <cell r="O109">
            <v>86.799750000000003</v>
          </cell>
          <cell r="P109">
            <v>82.798690000000008</v>
          </cell>
          <cell r="Q109">
            <v>1113.6668000000002</v>
          </cell>
          <cell r="U109" t="str">
            <v>RIOPAN PLUS  gel</v>
          </cell>
          <cell r="X109">
            <v>49.459879999999998</v>
          </cell>
          <cell r="Y109">
            <v>41.390160000000002</v>
          </cell>
          <cell r="Z109">
            <v>40.678649999999998</v>
          </cell>
          <cell r="AA109">
            <v>51.519370000000002</v>
          </cell>
          <cell r="AB109">
            <v>36.287509999999997</v>
          </cell>
          <cell r="AC109">
            <v>34.80789</v>
          </cell>
          <cell r="AD109">
            <v>48.911709999999999</v>
          </cell>
          <cell r="AE109">
            <v>38.017600000000002</v>
          </cell>
          <cell r="AF109">
            <v>30.33</v>
          </cell>
          <cell r="AG109">
            <v>37.158629999999995</v>
          </cell>
          <cell r="AH109">
            <v>34.251489999999997</v>
          </cell>
          <cell r="AI109">
            <v>34.20617</v>
          </cell>
          <cell r="AJ109">
            <v>477.01905999999997</v>
          </cell>
        </row>
        <row r="110">
          <cell r="A110">
            <v>1181505</v>
          </cell>
          <cell r="B110" t="str">
            <v>TEBONIN  40  mg  cpr 30</v>
          </cell>
          <cell r="C110">
            <v>25.17</v>
          </cell>
          <cell r="E110">
            <v>389.36788999999999</v>
          </cell>
          <cell r="F110">
            <v>241.12290999999999</v>
          </cell>
          <cell r="G110">
            <v>323.69774999999998</v>
          </cell>
          <cell r="H110">
            <v>509.73412999999999</v>
          </cell>
          <cell r="I110">
            <v>250.01838000000001</v>
          </cell>
          <cell r="J110">
            <v>287.34320000000002</v>
          </cell>
          <cell r="K110">
            <v>400.03282000000002</v>
          </cell>
          <cell r="L110">
            <v>320.37651</v>
          </cell>
          <cell r="M110">
            <v>311.20726999999999</v>
          </cell>
          <cell r="N110">
            <v>367.76668000000001</v>
          </cell>
          <cell r="O110">
            <v>350.06140999999997</v>
          </cell>
          <cell r="P110">
            <v>321.04715999999996</v>
          </cell>
          <cell r="Q110">
            <v>4071.7761100000002</v>
          </cell>
          <cell r="U110" t="str">
            <v>TEBONIN  40  mg  cpr 30</v>
          </cell>
          <cell r="X110">
            <v>199.70611</v>
          </cell>
          <cell r="Y110">
            <v>120.95585</v>
          </cell>
          <cell r="Z110">
            <v>155.81386000000001</v>
          </cell>
          <cell r="AA110">
            <v>231.09993</v>
          </cell>
          <cell r="AB110">
            <v>105.93279</v>
          </cell>
          <cell r="AC110">
            <v>120.80446999999999</v>
          </cell>
          <cell r="AD110">
            <v>163.67189999999999</v>
          </cell>
          <cell r="AE110">
            <v>127.65862</v>
          </cell>
          <cell r="AF110">
            <v>116.15</v>
          </cell>
          <cell r="AG110">
            <v>134.46505999999999</v>
          </cell>
          <cell r="AH110">
            <v>138.52116000000001</v>
          </cell>
          <cell r="AI110">
            <v>132.61928</v>
          </cell>
          <cell r="AJ110">
            <v>1747.39903</v>
          </cell>
        </row>
        <row r="111">
          <cell r="A111">
            <v>1182161</v>
          </cell>
          <cell r="B111" t="str">
            <v>TEBONIN  80  mg  cpr 20</v>
          </cell>
          <cell r="C111">
            <v>31.51</v>
          </cell>
          <cell r="E111">
            <v>1106.7846099999999</v>
          </cell>
          <cell r="F111">
            <v>811.46473000000003</v>
          </cell>
          <cell r="G111">
            <v>1120.0177799999999</v>
          </cell>
          <cell r="H111">
            <v>1395.90688</v>
          </cell>
          <cell r="I111">
            <v>845.00891999999999</v>
          </cell>
          <cell r="J111">
            <v>952.50968999999998</v>
          </cell>
          <cell r="K111">
            <v>1217.7023300000001</v>
          </cell>
          <cell r="L111">
            <v>1074.53764</v>
          </cell>
          <cell r="M111">
            <v>1077.4293700000001</v>
          </cell>
          <cell r="N111">
            <v>1187.5626499999998</v>
          </cell>
          <cell r="O111">
            <v>1102.0426599999998</v>
          </cell>
          <cell r="P111">
            <v>1084.67968</v>
          </cell>
          <cell r="Q111">
            <v>12975.646939999997</v>
          </cell>
          <cell r="U111" t="str">
            <v>TEBONIN  80  mg  cpr 20</v>
          </cell>
          <cell r="X111">
            <v>567.36805000000004</v>
          </cell>
          <cell r="Y111">
            <v>407.10273999999998</v>
          </cell>
          <cell r="Z111">
            <v>538.60320000000002</v>
          </cell>
          <cell r="AA111">
            <v>634.04265999999996</v>
          </cell>
          <cell r="AB111">
            <v>358.03028</v>
          </cell>
          <cell r="AC111">
            <v>400.16564</v>
          </cell>
          <cell r="AD111">
            <v>498.89033000000001</v>
          </cell>
          <cell r="AE111">
            <v>428.99567999999999</v>
          </cell>
          <cell r="AF111">
            <v>402.21</v>
          </cell>
          <cell r="AG111">
            <v>434.06718000000001</v>
          </cell>
          <cell r="AH111">
            <v>434.86980999999997</v>
          </cell>
          <cell r="AI111">
            <v>447.81670000000003</v>
          </cell>
          <cell r="AJ111">
            <v>5552.1622700000007</v>
          </cell>
        </row>
        <row r="112">
          <cell r="A112">
            <v>1184871</v>
          </cell>
          <cell r="B112" t="str">
            <v>TEBONIN  120  mg  cpr 20</v>
          </cell>
          <cell r="C112">
            <v>44.89</v>
          </cell>
          <cell r="E112">
            <v>267.56358</v>
          </cell>
          <cell r="F112">
            <v>175.23411999999999</v>
          </cell>
          <cell r="G112">
            <v>267.75139999999999</v>
          </cell>
          <cell r="H112">
            <v>404.39924000000002</v>
          </cell>
          <cell r="I112">
            <v>281.73923000000002</v>
          </cell>
          <cell r="J112">
            <v>326.52534000000003</v>
          </cell>
          <cell r="K112">
            <v>447.74477000000002</v>
          </cell>
          <cell r="L112">
            <v>396.72391999999996</v>
          </cell>
          <cell r="M112">
            <v>440.60921000000002</v>
          </cell>
          <cell r="N112">
            <v>463.26706000000001</v>
          </cell>
          <cell r="O112">
            <v>533.89556000000005</v>
          </cell>
          <cell r="P112">
            <v>469.76116999999999</v>
          </cell>
          <cell r="Q112">
            <v>4475.2146000000002</v>
          </cell>
          <cell r="U112" t="str">
            <v>TEBONIN  120  mg  cpr 20</v>
          </cell>
          <cell r="X112">
            <v>137.25497999999999</v>
          </cell>
          <cell r="Y112">
            <v>87.964389999999995</v>
          </cell>
          <cell r="Z112">
            <v>129.07919999999999</v>
          </cell>
          <cell r="AA112">
            <v>183.43535</v>
          </cell>
          <cell r="AB112">
            <v>119.37291</v>
          </cell>
          <cell r="AC112">
            <v>136.91391999999999</v>
          </cell>
          <cell r="AD112">
            <v>183.57357000000002</v>
          </cell>
          <cell r="AE112">
            <v>158.88309000000001</v>
          </cell>
          <cell r="AF112">
            <v>164.97</v>
          </cell>
          <cell r="AG112">
            <v>169.40010999999998</v>
          </cell>
          <cell r="AH112">
            <v>210.33059</v>
          </cell>
          <cell r="AI112">
            <v>194.09912</v>
          </cell>
          <cell r="AJ112">
            <v>1875.2772300000001</v>
          </cell>
        </row>
        <row r="113">
          <cell r="A113">
            <v>1181629</v>
          </cell>
          <cell r="B113" t="str">
            <v>TEBONIN  gotas</v>
          </cell>
          <cell r="C113">
            <v>25.17</v>
          </cell>
          <cell r="E113">
            <v>37.73592</v>
          </cell>
          <cell r="F113">
            <v>21.040140000000001</v>
          </cell>
          <cell r="G113">
            <v>41.503950000000003</v>
          </cell>
          <cell r="H113">
            <v>41.588880000000003</v>
          </cell>
          <cell r="I113">
            <v>25.74119</v>
          </cell>
          <cell r="J113">
            <v>31.828669999999999</v>
          </cell>
          <cell r="K113">
            <v>38.745559999999998</v>
          </cell>
          <cell r="L113">
            <v>29.95936</v>
          </cell>
          <cell r="M113">
            <v>25.279769999999999</v>
          </cell>
          <cell r="N113">
            <v>39.902900000000002</v>
          </cell>
          <cell r="O113">
            <v>37.275320000000001</v>
          </cell>
          <cell r="P113">
            <v>32.186819999999997</v>
          </cell>
          <cell r="Q113">
            <v>402.78847999999999</v>
          </cell>
          <cell r="U113" t="str">
            <v>TEBONIN  gotas</v>
          </cell>
          <cell r="X113">
            <v>19.343430000000001</v>
          </cell>
          <cell r="Y113">
            <v>10.554740000000001</v>
          </cell>
          <cell r="Z113">
            <v>20.68965</v>
          </cell>
          <cell r="AA113">
            <v>18.895849999999999</v>
          </cell>
          <cell r="AB113">
            <v>10.90654</v>
          </cell>
          <cell r="AC113">
            <v>13.38828</v>
          </cell>
          <cell r="AD113">
            <v>15.879910000000001</v>
          </cell>
          <cell r="AE113">
            <v>11.93281</v>
          </cell>
          <cell r="AF113">
            <v>9.5299999999999994</v>
          </cell>
          <cell r="AG113">
            <v>14.58511</v>
          </cell>
          <cell r="AH113">
            <v>14.689719999999999</v>
          </cell>
          <cell r="AI113">
            <v>13.277239999999999</v>
          </cell>
          <cell r="AJ113">
            <v>173.67328000000001</v>
          </cell>
        </row>
        <row r="114">
          <cell r="A114">
            <v>1180495</v>
          </cell>
          <cell r="B114" t="str">
            <v>VENALOT  drg 20</v>
          </cell>
          <cell r="C114">
            <v>11.92</v>
          </cell>
          <cell r="E114">
            <v>1459.9018000000001</v>
          </cell>
          <cell r="F114">
            <v>1689.8684499999999</v>
          </cell>
          <cell r="G114">
            <v>1756.81647</v>
          </cell>
          <cell r="H114">
            <v>1989.7958100000001</v>
          </cell>
          <cell r="I114">
            <v>873.37269000000003</v>
          </cell>
          <cell r="J114">
            <v>1051.87834</v>
          </cell>
          <cell r="K114">
            <v>1176.8771200000001</v>
          </cell>
          <cell r="L114">
            <v>1291.8661999999999</v>
          </cell>
          <cell r="M114">
            <v>1303.2626</v>
          </cell>
          <cell r="N114">
            <v>1500.8127199999999</v>
          </cell>
          <cell r="O114">
            <v>1633.34303</v>
          </cell>
          <cell r="P114">
            <v>1429.4727800000001</v>
          </cell>
          <cell r="Q114">
            <v>17157.26801</v>
          </cell>
          <cell r="U114" t="str">
            <v>VENALOT  drg 20</v>
          </cell>
          <cell r="X114">
            <v>748.01554999999996</v>
          </cell>
          <cell r="Y114">
            <v>847.67760999999996</v>
          </cell>
          <cell r="Z114">
            <v>846.99243000000001</v>
          </cell>
          <cell r="AA114">
            <v>900.47239000000002</v>
          </cell>
          <cell r="AB114">
            <v>370.048</v>
          </cell>
          <cell r="AC114">
            <v>441.05405999999999</v>
          </cell>
          <cell r="AD114">
            <v>481.65734000000003</v>
          </cell>
          <cell r="AE114">
            <v>515.16114000000005</v>
          </cell>
          <cell r="AF114">
            <v>487.7</v>
          </cell>
          <cell r="AG114">
            <v>548.46656999999993</v>
          </cell>
          <cell r="AH114">
            <v>645.42220999999995</v>
          </cell>
          <cell r="AI114">
            <v>590.15340000000003</v>
          </cell>
          <cell r="AJ114">
            <v>7422.8206999999993</v>
          </cell>
        </row>
        <row r="115">
          <cell r="A115">
            <v>1184901</v>
          </cell>
          <cell r="B115" t="str">
            <v>VENALOT  drg 60</v>
          </cell>
          <cell r="C115">
            <v>29.42</v>
          </cell>
          <cell r="E115">
            <v>132.31868</v>
          </cell>
          <cell r="F115">
            <v>214.10142999999999</v>
          </cell>
          <cell r="G115">
            <v>239.71014</v>
          </cell>
          <cell r="H115">
            <v>335.33118000000002</v>
          </cell>
          <cell r="I115">
            <v>207.27370999999999</v>
          </cell>
          <cell r="J115">
            <v>216.47139999999999</v>
          </cell>
          <cell r="K115">
            <v>279.88321999999999</v>
          </cell>
          <cell r="L115">
            <v>295.44203000000005</v>
          </cell>
          <cell r="M115">
            <v>306.25941999999998</v>
          </cell>
          <cell r="N115">
            <v>369.30462</v>
          </cell>
          <cell r="O115">
            <v>465.19603999999998</v>
          </cell>
          <cell r="P115">
            <v>400.09390999999999</v>
          </cell>
          <cell r="Q115">
            <v>3461.3857799999996</v>
          </cell>
          <cell r="U115" t="str">
            <v>VENALOT  drg 60</v>
          </cell>
          <cell r="X115">
            <v>67.714429999999993</v>
          </cell>
          <cell r="Y115">
            <v>107.435</v>
          </cell>
          <cell r="Z115">
            <v>114.66437999999999</v>
          </cell>
          <cell r="AA115">
            <v>152.34972999999999</v>
          </cell>
          <cell r="AB115">
            <v>87.821870000000004</v>
          </cell>
          <cell r="AC115">
            <v>90.859660000000005</v>
          </cell>
          <cell r="AD115">
            <v>115.07444</v>
          </cell>
          <cell r="AE115">
            <v>117.93597</v>
          </cell>
          <cell r="AF115">
            <v>114.26</v>
          </cell>
          <cell r="AG115">
            <v>134.81306000000001</v>
          </cell>
          <cell r="AH115">
            <v>183.72665000000001</v>
          </cell>
          <cell r="AI115">
            <v>165.45828</v>
          </cell>
          <cell r="AJ115">
            <v>1452.11347</v>
          </cell>
        </row>
        <row r="116">
          <cell r="A116">
            <v>1180517</v>
          </cell>
          <cell r="B116" t="str">
            <v>VENALOT H  cre</v>
          </cell>
          <cell r="C116">
            <v>3.67</v>
          </cell>
          <cell r="E116">
            <v>98.839449999999999</v>
          </cell>
          <cell r="F116">
            <v>94.24982</v>
          </cell>
          <cell r="G116">
            <v>104.27399</v>
          </cell>
          <cell r="H116">
            <v>128.88239999999999</v>
          </cell>
          <cell r="I116">
            <v>60.016080000000002</v>
          </cell>
          <cell r="J116">
            <v>66.100089999999994</v>
          </cell>
          <cell r="K116">
            <v>89.422020000000003</v>
          </cell>
          <cell r="L116">
            <v>92.054389999999998</v>
          </cell>
          <cell r="M116">
            <v>97.231920000000002</v>
          </cell>
          <cell r="N116">
            <v>114.49448</v>
          </cell>
          <cell r="O116">
            <v>132.86659</v>
          </cell>
          <cell r="P116">
            <v>112.77355</v>
          </cell>
          <cell r="Q116">
            <v>1191.20478</v>
          </cell>
          <cell r="U116" t="str">
            <v>VENALOT H  cre</v>
          </cell>
          <cell r="X116">
            <v>50.616779999999999</v>
          </cell>
          <cell r="Y116">
            <v>47.26661</v>
          </cell>
          <cell r="Z116">
            <v>51.051940000000002</v>
          </cell>
          <cell r="AA116">
            <v>58.384979999999999</v>
          </cell>
          <cell r="AB116">
            <v>25.428809999999999</v>
          </cell>
          <cell r="AC116">
            <v>27.828530000000001</v>
          </cell>
          <cell r="AD116">
            <v>36.603589999999997</v>
          </cell>
          <cell r="AE116">
            <v>36.712910000000001</v>
          </cell>
          <cell r="AF116">
            <v>36.380000000000003</v>
          </cell>
          <cell r="AG116">
            <v>41.843690000000002</v>
          </cell>
          <cell r="AH116">
            <v>52.566369999999999</v>
          </cell>
          <cell r="AI116">
            <v>46.736550000000001</v>
          </cell>
          <cell r="AJ116">
            <v>511.42076000000003</v>
          </cell>
        </row>
        <row r="117">
          <cell r="A117">
            <v>1180533</v>
          </cell>
          <cell r="B117" t="str">
            <v>XANTINON B12 drg 100</v>
          </cell>
          <cell r="C117">
            <v>9.39</v>
          </cell>
          <cell r="E117">
            <v>177.67551</v>
          </cell>
          <cell r="F117">
            <v>271.89109000000002</v>
          </cell>
          <cell r="G117">
            <v>191.20134999999999</v>
          </cell>
          <cell r="H117">
            <v>187.16663</v>
          </cell>
          <cell r="I117">
            <v>156.51832999999999</v>
          </cell>
          <cell r="J117">
            <v>152.21466000000001</v>
          </cell>
          <cell r="K117">
            <v>230.14064999999999</v>
          </cell>
          <cell r="L117">
            <v>217.02922000000001</v>
          </cell>
          <cell r="M117">
            <v>180.12438</v>
          </cell>
          <cell r="N117">
            <v>170.69226</v>
          </cell>
          <cell r="O117">
            <v>187.68220000000002</v>
          </cell>
          <cell r="P117">
            <v>236.83459999999999</v>
          </cell>
          <cell r="Q117">
            <v>2359.1708800000001</v>
          </cell>
          <cell r="U117" t="str">
            <v>XANTINON B12 drg 100</v>
          </cell>
          <cell r="X117">
            <v>91.043400000000005</v>
          </cell>
          <cell r="Y117">
            <v>136.25081</v>
          </cell>
          <cell r="Z117">
            <v>91.317009999999996</v>
          </cell>
          <cell r="AA117">
            <v>84.594080000000005</v>
          </cell>
          <cell r="AB117">
            <v>66.316820000000007</v>
          </cell>
          <cell r="AC117">
            <v>63.954479999999997</v>
          </cell>
          <cell r="AD117">
            <v>94.149860000000004</v>
          </cell>
          <cell r="AE117">
            <v>86.297470000000004</v>
          </cell>
          <cell r="AF117">
            <v>67.150000000000006</v>
          </cell>
          <cell r="AG117">
            <v>62.340029999999999</v>
          </cell>
          <cell r="AH117">
            <v>74.253699999999995</v>
          </cell>
          <cell r="AI117">
            <v>98.559389999999993</v>
          </cell>
          <cell r="AJ117">
            <v>1016.22705</v>
          </cell>
        </row>
        <row r="118">
          <cell r="A118">
            <v>1180525</v>
          </cell>
          <cell r="B118" t="str">
            <v>XANTINON B12 drg  20</v>
          </cell>
          <cell r="C118">
            <v>2.1800000000000002</v>
          </cell>
          <cell r="E118">
            <v>253.40579</v>
          </cell>
          <cell r="F118">
            <v>304.07166999999998</v>
          </cell>
          <cell r="G118">
            <v>250.54212999999999</v>
          </cell>
          <cell r="H118">
            <v>264.28129999999999</v>
          </cell>
          <cell r="I118">
            <v>218.34112999999999</v>
          </cell>
          <cell r="J118">
            <v>240.12057999999999</v>
          </cell>
          <cell r="K118">
            <v>281.07357999999999</v>
          </cell>
          <cell r="L118">
            <v>259.05266</v>
          </cell>
          <cell r="M118">
            <v>250.75998000000001</v>
          </cell>
          <cell r="N118">
            <v>259.52911999999998</v>
          </cell>
          <cell r="O118">
            <v>306.78721000000002</v>
          </cell>
          <cell r="P118">
            <v>288.67177000000004</v>
          </cell>
          <cell r="Q118">
            <v>3176.6369199999999</v>
          </cell>
          <cell r="U118" t="str">
            <v>XANTINON B12 drg  20</v>
          </cell>
          <cell r="X118">
            <v>129.67327</v>
          </cell>
          <cell r="Y118">
            <v>152.49734000000001</v>
          </cell>
          <cell r="Z118">
            <v>119.43362999999999</v>
          </cell>
          <cell r="AA118">
            <v>120.47504000000001</v>
          </cell>
          <cell r="AB118">
            <v>92.511129999999994</v>
          </cell>
          <cell r="AC118">
            <v>100.56368000000001</v>
          </cell>
          <cell r="AD118">
            <v>114.78407000000001</v>
          </cell>
          <cell r="AE118">
            <v>103.24938</v>
          </cell>
          <cell r="AF118">
            <v>93.81</v>
          </cell>
          <cell r="AG118">
            <v>94.859729999999999</v>
          </cell>
          <cell r="AH118">
            <v>121.18351</v>
          </cell>
          <cell r="AI118">
            <v>119.48853</v>
          </cell>
          <cell r="AJ118">
            <v>1362.5293100000001</v>
          </cell>
        </row>
        <row r="119">
          <cell r="A119">
            <v>1180550</v>
          </cell>
          <cell r="B119" t="str">
            <v>XANTINON B12    3  x 5 ml</v>
          </cell>
          <cell r="C119">
            <v>3.07</v>
          </cell>
          <cell r="E119">
            <v>71.682770000000005</v>
          </cell>
          <cell r="F119">
            <v>58.328479999999999</v>
          </cell>
          <cell r="G119">
            <v>62.605249999999998</v>
          </cell>
          <cell r="H119">
            <v>74.433999999999997</v>
          </cell>
          <cell r="I119">
            <v>36.679259999999999</v>
          </cell>
          <cell r="J119">
            <v>53.088360000000002</v>
          </cell>
          <cell r="K119">
            <v>71.673789999999997</v>
          </cell>
          <cell r="L119">
            <v>58.679699999999997</v>
          </cell>
          <cell r="M119">
            <v>52.42747</v>
          </cell>
          <cell r="N119">
            <v>65.374400000000009</v>
          </cell>
          <cell r="O119">
            <v>71.031270000000006</v>
          </cell>
          <cell r="P119">
            <v>54.782120000000006</v>
          </cell>
          <cell r="Q119">
            <v>730.78687000000002</v>
          </cell>
          <cell r="U119" t="str">
            <v>XANTINON B12    3  x 5 ml</v>
          </cell>
          <cell r="X119">
            <v>36.75065</v>
          </cell>
          <cell r="Y119">
            <v>29.26896</v>
          </cell>
          <cell r="Z119">
            <v>30.16996</v>
          </cell>
          <cell r="AA119">
            <v>33.666429999999998</v>
          </cell>
          <cell r="AB119">
            <v>15.541</v>
          </cell>
          <cell r="AC119">
            <v>22.309080000000002</v>
          </cell>
          <cell r="AD119">
            <v>29.227779999999999</v>
          </cell>
          <cell r="AE119">
            <v>23.410220000000002</v>
          </cell>
          <cell r="AF119">
            <v>19.59</v>
          </cell>
          <cell r="AG119">
            <v>23.911639999999998</v>
          </cell>
          <cell r="AH119">
            <v>28.118189999999998</v>
          </cell>
          <cell r="AI119">
            <v>22.737130000000001</v>
          </cell>
          <cell r="AJ119">
            <v>314.70103999999992</v>
          </cell>
        </row>
        <row r="120">
          <cell r="A120">
            <v>1180568</v>
          </cell>
          <cell r="B120" t="str">
            <v>XANTINON B12    96 x 5 ml</v>
          </cell>
          <cell r="C120">
            <v>90.96</v>
          </cell>
          <cell r="E120">
            <v>32.696800000000003</v>
          </cell>
          <cell r="F120">
            <v>22.184470000000001</v>
          </cell>
          <cell r="G120">
            <v>32.683480000000003</v>
          </cell>
          <cell r="H120">
            <v>22.38796</v>
          </cell>
          <cell r="I120">
            <v>3.24817</v>
          </cell>
          <cell r="J120">
            <v>9.20871</v>
          </cell>
          <cell r="K120">
            <v>19.71808</v>
          </cell>
          <cell r="L120">
            <v>22.971080000000001</v>
          </cell>
          <cell r="M120">
            <v>15.828239999999999</v>
          </cell>
          <cell r="N120">
            <v>27.258400000000002</v>
          </cell>
          <cell r="O120">
            <v>28.981830000000002</v>
          </cell>
          <cell r="P120">
            <v>13.741040000000002</v>
          </cell>
          <cell r="Q120">
            <v>250.90825999999998</v>
          </cell>
          <cell r="U120" t="str">
            <v>XANTINON B12    96 x 5 ml</v>
          </cell>
          <cell r="X120">
            <v>16.786539999999999</v>
          </cell>
          <cell r="Y120">
            <v>11.12872</v>
          </cell>
          <cell r="Z120">
            <v>15.534890000000001</v>
          </cell>
          <cell r="AA120">
            <v>10.04208</v>
          </cell>
          <cell r="AB120">
            <v>1.37625</v>
          </cell>
          <cell r="AC120">
            <v>5.2760199999999999</v>
          </cell>
          <cell r="AD120">
            <v>8.0504099999999994</v>
          </cell>
          <cell r="AE120">
            <v>9.1211699999999993</v>
          </cell>
          <cell r="AF120">
            <v>5.88</v>
          </cell>
          <cell r="AG120">
            <v>9.9708899999999989</v>
          </cell>
          <cell r="AH120">
            <v>11.402479999999999</v>
          </cell>
          <cell r="AI120">
            <v>5.5381899999999993</v>
          </cell>
          <cell r="AJ120">
            <v>110.10763999999999</v>
          </cell>
        </row>
        <row r="121">
          <cell r="A121">
            <v>1182170</v>
          </cell>
          <cell r="B121" t="str">
            <v>XANTINON  fla   12</v>
          </cell>
          <cell r="C121">
            <v>10.19</v>
          </cell>
          <cell r="E121">
            <v>127.89385</v>
          </cell>
          <cell r="F121">
            <v>144.74082999999999</v>
          </cell>
          <cell r="G121">
            <v>118.15918000000001</v>
          </cell>
          <cell r="H121">
            <v>130.77019999999999</v>
          </cell>
          <cell r="I121">
            <v>80.386560000000003</v>
          </cell>
          <cell r="J121">
            <v>74.788319999999999</v>
          </cell>
          <cell r="K121">
            <v>126.29486</v>
          </cell>
          <cell r="L121">
            <v>124.03491</v>
          </cell>
          <cell r="M121">
            <v>107.46207000000001</v>
          </cell>
          <cell r="N121">
            <v>113.18898</v>
          </cell>
          <cell r="O121">
            <v>123.85980000000001</v>
          </cell>
          <cell r="P121">
            <v>105.96378999999999</v>
          </cell>
          <cell r="Q121">
            <v>1377.5433499999997</v>
          </cell>
          <cell r="U121" t="str">
            <v>XANTINON  fla   12</v>
          </cell>
          <cell r="X121">
            <v>65.479060000000004</v>
          </cell>
          <cell r="Y121">
            <v>72.548670000000001</v>
          </cell>
          <cell r="Z121">
            <v>57.034050000000001</v>
          </cell>
          <cell r="AA121">
            <v>59.205199999999998</v>
          </cell>
          <cell r="AB121">
            <v>34.059780000000003</v>
          </cell>
          <cell r="AC121">
            <v>31.32104</v>
          </cell>
          <cell r="AD121">
            <v>51.813940000000002</v>
          </cell>
          <cell r="AE121">
            <v>49.322589999999998</v>
          </cell>
          <cell r="AF121">
            <v>40.130000000000003</v>
          </cell>
          <cell r="AG121">
            <v>41.371290000000002</v>
          </cell>
          <cell r="AH121">
            <v>49.053830000000005</v>
          </cell>
          <cell r="AI121">
            <v>43.735330000000005</v>
          </cell>
          <cell r="AJ121">
            <v>595.07477999999992</v>
          </cell>
        </row>
        <row r="122">
          <cell r="A122">
            <v>1180541</v>
          </cell>
          <cell r="B122" t="str">
            <v>XANTINON B12   líq</v>
          </cell>
          <cell r="C122">
            <v>3.51</v>
          </cell>
          <cell r="E122">
            <v>97.170739999999995</v>
          </cell>
          <cell r="F122">
            <v>116.4199</v>
          </cell>
          <cell r="G122">
            <v>107.52941</v>
          </cell>
          <cell r="H122">
            <v>116.29828999999999</v>
          </cell>
          <cell r="I122">
            <v>20.082419999999999</v>
          </cell>
          <cell r="J122">
            <v>38.174169999999997</v>
          </cell>
          <cell r="K122">
            <v>204.58005</v>
          </cell>
          <cell r="L122">
            <v>121.93702999999999</v>
          </cell>
          <cell r="M122">
            <v>93.198949999999996</v>
          </cell>
          <cell r="N122">
            <v>101.6489</v>
          </cell>
          <cell r="O122">
            <v>113.55299000000001</v>
          </cell>
          <cell r="P122">
            <v>105.11991</v>
          </cell>
          <cell r="Q122">
            <v>1235.7127599999999</v>
          </cell>
          <cell r="U122" t="str">
            <v>XANTINON B12   líq</v>
          </cell>
          <cell r="X122">
            <v>49.810119999999998</v>
          </cell>
          <cell r="Y122">
            <v>58.410249999999998</v>
          </cell>
          <cell r="Z122">
            <v>52.117620000000002</v>
          </cell>
          <cell r="AA122">
            <v>52.631230000000002</v>
          </cell>
          <cell r="AB122">
            <v>8.5089199999999998</v>
          </cell>
          <cell r="AC122">
            <v>16.19238</v>
          </cell>
          <cell r="AD122">
            <v>84.445990000000009</v>
          </cell>
          <cell r="AE122">
            <v>48.56962</v>
          </cell>
          <cell r="AF122">
            <v>34.840000000000003</v>
          </cell>
          <cell r="AG122">
            <v>37.1342</v>
          </cell>
          <cell r="AH122">
            <v>44.904730000000001</v>
          </cell>
          <cell r="AI122">
            <v>43.628489999999999</v>
          </cell>
          <cell r="AJ122">
            <v>531.19354999999996</v>
          </cell>
        </row>
        <row r="123">
          <cell r="B123" t="str">
            <v>PK, VM</v>
          </cell>
          <cell r="E123">
            <v>0</v>
          </cell>
          <cell r="F123">
            <v>-2.4954299999999998</v>
          </cell>
          <cell r="H123">
            <v>-0.32738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-2.8228099999999996</v>
          </cell>
          <cell r="U123" t="str">
            <v>PK, VM</v>
          </cell>
          <cell r="Y123">
            <v>-1.2544500000000001</v>
          </cell>
          <cell r="AA123">
            <v>-0.14867000000000002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-1.4031200000000001</v>
          </cell>
        </row>
        <row r="124">
          <cell r="B124" t="str">
            <v>TOTAL FARMA</v>
          </cell>
          <cell r="E124">
            <v>20077.597869999994</v>
          </cell>
          <cell r="F124">
            <v>19684.403100000014</v>
          </cell>
          <cell r="G124">
            <v>21544.573660000002</v>
          </cell>
          <cell r="H124">
            <v>24262.668289999994</v>
          </cell>
          <cell r="I124">
            <v>16780.226279999999</v>
          </cell>
          <cell r="J124">
            <v>18152.135609999998</v>
          </cell>
          <cell r="K124">
            <v>23834.026260000017</v>
          </cell>
          <cell r="L124">
            <v>22096.192840000003</v>
          </cell>
          <cell r="M124">
            <v>20486.096300000001</v>
          </cell>
          <cell r="N124">
            <v>22497.64426999999</v>
          </cell>
          <cell r="O124">
            <v>23754.611799999999</v>
          </cell>
          <cell r="P124">
            <v>19928.157690000004</v>
          </cell>
          <cell r="Q124">
            <v>253098.33397000001</v>
          </cell>
          <cell r="U124" t="str">
            <v>TOTAL FARMA</v>
          </cell>
          <cell r="X124">
            <v>10293.849099999999</v>
          </cell>
          <cell r="Y124">
            <v>9877.7933899999971</v>
          </cell>
          <cell r="Z124">
            <v>10358.741510000002</v>
          </cell>
          <cell r="AA124">
            <v>11003.980220000003</v>
          </cell>
          <cell r="AB124">
            <v>7109.7818100000013</v>
          </cell>
          <cell r="AC124">
            <v>7456.4844199999998</v>
          </cell>
          <cell r="AD124">
            <v>9741.8248299999977</v>
          </cell>
          <cell r="AE124">
            <v>8809.3826100000024</v>
          </cell>
          <cell r="AF124">
            <v>7673.4400000000014</v>
          </cell>
          <cell r="AG124">
            <v>8219.69787</v>
          </cell>
          <cell r="AH124">
            <v>9403.0877600000022</v>
          </cell>
          <cell r="AI124">
            <v>8236.0637199999983</v>
          </cell>
          <cell r="AJ124">
            <v>108184.12723999997</v>
          </cell>
        </row>
        <row r="126">
          <cell r="A126">
            <v>3184421</v>
          </cell>
          <cell r="B126" t="str">
            <v>NENÊ DENT  gel</v>
          </cell>
          <cell r="C126">
            <v>3.82</v>
          </cell>
          <cell r="E126">
            <v>179.59128999999999</v>
          </cell>
          <cell r="F126">
            <v>226.71284</v>
          </cell>
          <cell r="G126">
            <v>250.70456999999999</v>
          </cell>
          <cell r="H126">
            <v>279.91356999999999</v>
          </cell>
          <cell r="I126">
            <v>142.96884</v>
          </cell>
          <cell r="J126">
            <v>177.09924000000001</v>
          </cell>
          <cell r="K126">
            <v>245.13210000000001</v>
          </cell>
          <cell r="L126">
            <v>249.68540999999999</v>
          </cell>
          <cell r="M126">
            <v>218.82551000000001</v>
          </cell>
          <cell r="N126">
            <v>239.87133</v>
          </cell>
          <cell r="O126">
            <v>199.43789000000001</v>
          </cell>
          <cell r="P126">
            <v>253.51089000000002</v>
          </cell>
          <cell r="Q126">
            <v>2663.4534800000001</v>
          </cell>
          <cell r="U126" t="str">
            <v>NENÊ DENT  gel</v>
          </cell>
          <cell r="X126">
            <v>92.262529999999998</v>
          </cell>
          <cell r="Y126">
            <v>113.80466</v>
          </cell>
          <cell r="Z126">
            <v>120.15266</v>
          </cell>
          <cell r="AA126">
            <v>126.82016</v>
          </cell>
          <cell r="AB126">
            <v>60.575899999999997</v>
          </cell>
          <cell r="AC126">
            <v>74.479500000000002</v>
          </cell>
          <cell r="AD126">
            <v>99.651730000000001</v>
          </cell>
          <cell r="AE126">
            <v>99.4559</v>
          </cell>
          <cell r="AF126">
            <v>81.75</v>
          </cell>
          <cell r="AG126">
            <v>87.647030000000001</v>
          </cell>
          <cell r="AH126">
            <v>77.942949999999996</v>
          </cell>
          <cell r="AI126">
            <v>102.61391999999999</v>
          </cell>
          <cell r="AJ126">
            <v>1137.1569400000001</v>
          </cell>
        </row>
        <row r="127">
          <cell r="A127">
            <v>3184422</v>
          </cell>
          <cell r="B127" t="str">
            <v>NENÊ DENT  sol</v>
          </cell>
          <cell r="C127">
            <v>3.19</v>
          </cell>
          <cell r="E127">
            <v>84.868639999999999</v>
          </cell>
          <cell r="F127">
            <v>61.953000000000003</v>
          </cell>
          <cell r="G127">
            <v>67.061639999999997</v>
          </cell>
          <cell r="H127">
            <v>83.794409999999999</v>
          </cell>
          <cell r="I127">
            <v>44.573140000000002</v>
          </cell>
          <cell r="J127">
            <v>43.421959999999999</v>
          </cell>
          <cell r="K127">
            <v>77.997679999999988</v>
          </cell>
          <cell r="L127">
            <v>59.26314</v>
          </cell>
          <cell r="M127">
            <v>52.780379999999994</v>
          </cell>
          <cell r="N127">
            <v>65.266199999999998</v>
          </cell>
          <cell r="O127">
            <v>76.009450000000001</v>
          </cell>
          <cell r="P127">
            <v>66.835160000000002</v>
          </cell>
          <cell r="Q127">
            <v>783.8248000000001</v>
          </cell>
          <cell r="U127" t="str">
            <v>NENÊ DENT  sol</v>
          </cell>
          <cell r="X127">
            <v>43.607680000000002</v>
          </cell>
          <cell r="Y127">
            <v>31.072880000000001</v>
          </cell>
          <cell r="Z127">
            <v>32.254860000000001</v>
          </cell>
          <cell r="AA127">
            <v>37.954569999999997</v>
          </cell>
          <cell r="AB127">
            <v>18.885639999999999</v>
          </cell>
          <cell r="AC127">
            <v>18.22411</v>
          </cell>
          <cell r="AD127">
            <v>31.70138</v>
          </cell>
          <cell r="AE127">
            <v>23.595009999999998</v>
          </cell>
          <cell r="AF127">
            <v>19.7</v>
          </cell>
          <cell r="AG127">
            <v>23.843169999999997</v>
          </cell>
          <cell r="AH127">
            <v>29.98949</v>
          </cell>
          <cell r="AI127">
            <v>27.53801</v>
          </cell>
          <cell r="AJ127">
            <v>338.36679999999996</v>
          </cell>
        </row>
        <row r="128">
          <cell r="B128" t="str">
            <v>TOTAL NENÊ</v>
          </cell>
          <cell r="E128">
            <v>264.45992999999999</v>
          </cell>
          <cell r="F128">
            <v>288.66584</v>
          </cell>
          <cell r="G128">
            <v>317.76621</v>
          </cell>
          <cell r="H128">
            <v>363.70798000000002</v>
          </cell>
          <cell r="I128">
            <v>187.54198</v>
          </cell>
          <cell r="J128">
            <v>220.52120000000002</v>
          </cell>
          <cell r="K128">
            <v>323.12977999999998</v>
          </cell>
          <cell r="L128">
            <v>308.94855000000001</v>
          </cell>
          <cell r="M128">
            <v>271.60588999999999</v>
          </cell>
          <cell r="N128">
            <v>305.13752999999997</v>
          </cell>
          <cell r="O128">
            <v>275.44734</v>
          </cell>
          <cell r="P128">
            <v>320.34604999999999</v>
          </cell>
          <cell r="Q128">
            <v>3447.2782800000004</v>
          </cell>
          <cell r="U128" t="str">
            <v>TOTAL NENÊ</v>
          </cell>
          <cell r="X128">
            <v>135.87020999999999</v>
          </cell>
          <cell r="Y128">
            <v>144.87754000000001</v>
          </cell>
          <cell r="Z128">
            <v>152.40752000000001</v>
          </cell>
          <cell r="AA128">
            <v>164.77473000000001</v>
          </cell>
          <cell r="AB128">
            <v>79.461539999999999</v>
          </cell>
          <cell r="AC128">
            <v>92.703609999999998</v>
          </cell>
          <cell r="AD128">
            <v>131.35311000000002</v>
          </cell>
          <cell r="AE128">
            <v>123.05091</v>
          </cell>
          <cell r="AF128">
            <v>101.45</v>
          </cell>
          <cell r="AG128">
            <v>111.4902</v>
          </cell>
          <cell r="AH128">
            <v>107.93244</v>
          </cell>
          <cell r="AI128">
            <v>130.15192999999999</v>
          </cell>
          <cell r="AJ128">
            <v>1475.5237400000001</v>
          </cell>
        </row>
        <row r="129">
          <cell r="B129" t="str">
            <v>TOTAL WAU</v>
          </cell>
          <cell r="E129">
            <v>20342.057799999995</v>
          </cell>
          <cell r="F129">
            <v>19973.068940000016</v>
          </cell>
          <cell r="G129">
            <v>21862.339870000003</v>
          </cell>
          <cell r="H129">
            <v>24626.376269999993</v>
          </cell>
          <cell r="I129">
            <v>16967.768260000001</v>
          </cell>
          <cell r="J129">
            <v>18372.656809999997</v>
          </cell>
          <cell r="K129">
            <v>24157.156040000016</v>
          </cell>
          <cell r="L129">
            <v>22405.141390000004</v>
          </cell>
          <cell r="M129">
            <v>20757.70219</v>
          </cell>
          <cell r="N129">
            <v>22802.78179999999</v>
          </cell>
          <cell r="O129">
            <v>24030.059139999998</v>
          </cell>
          <cell r="P129">
            <v>20248.503740000004</v>
          </cell>
          <cell r="Q129">
            <v>256545.61225000001</v>
          </cell>
          <cell r="U129" t="str">
            <v>TOTAL WAU</v>
          </cell>
          <cell r="X129">
            <v>10429.719309999999</v>
          </cell>
          <cell r="Y129">
            <v>10022.670929999997</v>
          </cell>
          <cell r="Z129">
            <v>10511.149030000002</v>
          </cell>
          <cell r="AA129">
            <v>11168.754950000002</v>
          </cell>
          <cell r="AB129">
            <v>7189.2433500000016</v>
          </cell>
          <cell r="AC129">
            <v>7549.1880299999993</v>
          </cell>
          <cell r="AD129">
            <v>9873.1779399999978</v>
          </cell>
          <cell r="AE129">
            <v>8932.4335200000023</v>
          </cell>
          <cell r="AF129">
            <v>7774.8900000000012</v>
          </cell>
          <cell r="AG129">
            <v>8331.1880700000002</v>
          </cell>
          <cell r="AH129">
            <v>9511.0202000000027</v>
          </cell>
          <cell r="AI129">
            <v>8366.2156499999983</v>
          </cell>
          <cell r="AJ129">
            <v>109659.65097999998</v>
          </cell>
        </row>
        <row r="130">
          <cell r="B130" t="str">
            <v>FC-0801/Vend</v>
          </cell>
          <cell r="C130">
            <v>37413</v>
          </cell>
          <cell r="G130" t="str">
            <v>cópias :</v>
          </cell>
          <cell r="H130" t="str">
            <v xml:space="preserve">   G/M/MA/MB/MC/MI/MV/FG</v>
          </cell>
          <cell r="O130" t="str">
            <v>PLANEJAMENTO E CONTROLE</v>
          </cell>
          <cell r="U130" t="str">
            <v>FC-0801/Vend</v>
          </cell>
          <cell r="V130">
            <v>37413</v>
          </cell>
          <cell r="Z130" t="str">
            <v>cópias :</v>
          </cell>
          <cell r="AA130" t="str">
            <v xml:space="preserve">   G/M/MA/MB/MC/MI/MV/FG</v>
          </cell>
          <cell r="AH130" t="str">
            <v>PLANEJAMENTO E CONTROLE</v>
          </cell>
        </row>
        <row r="139">
          <cell r="B139" t="str">
            <v>AD-TIL</v>
          </cell>
          <cell r="C139">
            <v>1161132</v>
          </cell>
          <cell r="E139">
            <v>231.92737</v>
          </cell>
          <cell r="F139">
            <v>172.56968000000001</v>
          </cell>
          <cell r="G139">
            <v>271.11694999999997</v>
          </cell>
          <cell r="H139">
            <v>365.48277999999999</v>
          </cell>
          <cell r="I139">
            <v>118.56246</v>
          </cell>
          <cell r="J139">
            <v>250.24197000000001</v>
          </cell>
          <cell r="K139">
            <v>280.69203999999996</v>
          </cell>
          <cell r="L139">
            <v>244.30948999999998</v>
          </cell>
          <cell r="M139">
            <v>206.74432000000002</v>
          </cell>
          <cell r="N139">
            <v>216.47639999999998</v>
          </cell>
          <cell r="O139">
            <v>259.57650000000001</v>
          </cell>
          <cell r="P139">
            <v>209.34179</v>
          </cell>
          <cell r="Q139">
            <v>2827.0417500000003</v>
          </cell>
          <cell r="U139" t="str">
            <v>AD-TIL</v>
          </cell>
          <cell r="X139">
            <v>118.95992</v>
          </cell>
          <cell r="Y139">
            <v>86.706620000000001</v>
          </cell>
          <cell r="Z139">
            <v>130.90224000000001</v>
          </cell>
          <cell r="AA139">
            <v>164.73454000000001</v>
          </cell>
          <cell r="AB139">
            <v>50.234909999999999</v>
          </cell>
          <cell r="AC139">
            <v>105.22450000000001</v>
          </cell>
          <cell r="AD139">
            <v>114.78749999999999</v>
          </cell>
          <cell r="AE139">
            <v>97.340990000000005</v>
          </cell>
          <cell r="AF139">
            <v>77.12</v>
          </cell>
          <cell r="AG139">
            <v>79.210419999999999</v>
          </cell>
          <cell r="AH139">
            <v>102.65822</v>
          </cell>
          <cell r="AI139">
            <v>86.150019999999998</v>
          </cell>
          <cell r="AJ139">
            <v>1214.0298800000003</v>
          </cell>
        </row>
        <row r="140">
          <cell r="B140" t="str">
            <v>AGIOFIBRA</v>
          </cell>
          <cell r="C140">
            <v>147221</v>
          </cell>
          <cell r="E140">
            <v>223.38038</v>
          </cell>
          <cell r="F140">
            <v>304.34145000000001</v>
          </cell>
          <cell r="G140">
            <v>121.41924999999999</v>
          </cell>
          <cell r="H140">
            <v>292.80788999999999</v>
          </cell>
          <cell r="I140">
            <v>173.05165</v>
          </cell>
          <cell r="J140">
            <v>177.12775999999999</v>
          </cell>
          <cell r="K140">
            <v>204.24927</v>
          </cell>
          <cell r="L140">
            <v>203.73965000000001</v>
          </cell>
          <cell r="M140">
            <v>179.07469</v>
          </cell>
          <cell r="N140">
            <v>204.27678</v>
          </cell>
          <cell r="O140">
            <v>209.09574000000001</v>
          </cell>
          <cell r="P140">
            <v>172.01213999999999</v>
          </cell>
          <cell r="Q140">
            <v>2464.57665</v>
          </cell>
          <cell r="U140" t="str">
            <v>AGIOFIBRA</v>
          </cell>
          <cell r="X140">
            <v>114.55005</v>
          </cell>
          <cell r="Y140">
            <v>152.50423000000001</v>
          </cell>
          <cell r="Z140">
            <v>58.308619999999998</v>
          </cell>
          <cell r="AA140">
            <v>132.72304</v>
          </cell>
          <cell r="AB140">
            <v>73.32199</v>
          </cell>
          <cell r="AC140">
            <v>74.377129999999994</v>
          </cell>
          <cell r="AD140">
            <v>83.816300000000012</v>
          </cell>
          <cell r="AE140">
            <v>81.715879999999999</v>
          </cell>
          <cell r="AF140">
            <v>66.92</v>
          </cell>
          <cell r="AG140">
            <v>74.694469999999995</v>
          </cell>
          <cell r="AH140">
            <v>82.596190000000007</v>
          </cell>
          <cell r="AI140">
            <v>70.912059999999997</v>
          </cell>
          <cell r="AJ140">
            <v>1066.4399600000002</v>
          </cell>
        </row>
        <row r="141">
          <cell r="B141" t="str">
            <v xml:space="preserve">AGIOLAX </v>
          </cell>
          <cell r="C141">
            <v>226832</v>
          </cell>
          <cell r="E141">
            <v>302.69732999999997</v>
          </cell>
          <cell r="F141">
            <v>392.09008</v>
          </cell>
          <cell r="G141">
            <v>239.61882</v>
          </cell>
          <cell r="H141">
            <v>372.24313999999998</v>
          </cell>
          <cell r="I141">
            <v>238.19268</v>
          </cell>
          <cell r="J141">
            <v>287.65501000000006</v>
          </cell>
          <cell r="K141">
            <v>353.01792</v>
          </cell>
          <cell r="L141">
            <v>335.97730999999999</v>
          </cell>
          <cell r="M141">
            <v>325.46156999999999</v>
          </cell>
          <cell r="N141">
            <v>365.35088999999999</v>
          </cell>
          <cell r="O141">
            <v>379.52271999999999</v>
          </cell>
          <cell r="P141">
            <v>313.71927999999997</v>
          </cell>
          <cell r="Q141">
            <v>3905.54675</v>
          </cell>
          <cell r="U141" t="str">
            <v xml:space="preserve">AGIOLAX </v>
          </cell>
          <cell r="X141">
            <v>155.21878999999998</v>
          </cell>
          <cell r="Y141">
            <v>196.62394999999998</v>
          </cell>
          <cell r="Z141">
            <v>115.14017999999999</v>
          </cell>
          <cell r="AA141">
            <v>168.59354999999999</v>
          </cell>
          <cell r="AB141">
            <v>100.92223000000001</v>
          </cell>
          <cell r="AC141">
            <v>120.88639000000001</v>
          </cell>
          <cell r="AD141">
            <v>144.66323</v>
          </cell>
          <cell r="AE141">
            <v>134.00364999999999</v>
          </cell>
          <cell r="AF141">
            <v>121.60000000000001</v>
          </cell>
          <cell r="AG141">
            <v>133.55697000000001</v>
          </cell>
          <cell r="AH141">
            <v>150.00139999999999</v>
          </cell>
          <cell r="AI141">
            <v>129.42770999999999</v>
          </cell>
          <cell r="AJ141">
            <v>1670.63805</v>
          </cell>
        </row>
        <row r="142">
          <cell r="B142" t="str">
            <v xml:space="preserve">ALBOCRESIL </v>
          </cell>
          <cell r="C142">
            <v>1141685</v>
          </cell>
          <cell r="E142">
            <v>481.65646000000004</v>
          </cell>
          <cell r="F142">
            <v>426.30671000000001</v>
          </cell>
          <cell r="G142">
            <v>549.25518</v>
          </cell>
          <cell r="H142">
            <v>695.29854</v>
          </cell>
          <cell r="I142">
            <v>459.31027</v>
          </cell>
          <cell r="J142">
            <v>483.95159999999998</v>
          </cell>
          <cell r="K142">
            <v>645.08517000000006</v>
          </cell>
          <cell r="L142">
            <v>595.29376999999999</v>
          </cell>
          <cell r="M142">
            <v>562.36420999999996</v>
          </cell>
          <cell r="N142">
            <v>602.66293999999994</v>
          </cell>
          <cell r="O142">
            <v>610.88030000000003</v>
          </cell>
          <cell r="P142">
            <v>469.25257000000005</v>
          </cell>
          <cell r="Q142">
            <v>6581.3177199999991</v>
          </cell>
          <cell r="U142" t="str">
            <v xml:space="preserve">ALBOCRESIL </v>
          </cell>
          <cell r="X142">
            <v>246.82221000000001</v>
          </cell>
          <cell r="Y142">
            <v>213.76838000000001</v>
          </cell>
          <cell r="Z142">
            <v>265.53091000000001</v>
          </cell>
          <cell r="AA142">
            <v>315.39499999999998</v>
          </cell>
          <cell r="AB142">
            <v>194.60974000000002</v>
          </cell>
          <cell r="AC142">
            <v>203.14082000000002</v>
          </cell>
          <cell r="AD142">
            <v>263.92522000000002</v>
          </cell>
          <cell r="AE142">
            <v>237.23326</v>
          </cell>
          <cell r="AF142">
            <v>210.16</v>
          </cell>
          <cell r="AG142">
            <v>220.15005000000002</v>
          </cell>
          <cell r="AH142">
            <v>241.30978000000002</v>
          </cell>
          <cell r="AI142">
            <v>193.64868999999999</v>
          </cell>
          <cell r="AJ142">
            <v>2805.6940600000003</v>
          </cell>
        </row>
        <row r="143">
          <cell r="B143" t="str">
            <v>BRONCH0-VAXOM</v>
          </cell>
          <cell r="C143">
            <v>174166</v>
          </cell>
          <cell r="E143">
            <v>251.85763</v>
          </cell>
          <cell r="F143">
            <v>132.98641000000001</v>
          </cell>
          <cell r="G143">
            <v>194.96759</v>
          </cell>
          <cell r="H143">
            <v>328.46654000000001</v>
          </cell>
          <cell r="I143">
            <v>293.42719</v>
          </cell>
          <cell r="J143">
            <v>321.50963999999999</v>
          </cell>
          <cell r="K143">
            <v>409.60614999999996</v>
          </cell>
          <cell r="L143">
            <v>333.65606000000002</v>
          </cell>
          <cell r="M143">
            <v>283.96091000000001</v>
          </cell>
          <cell r="N143">
            <v>308.82232999999997</v>
          </cell>
          <cell r="O143">
            <v>338.4898</v>
          </cell>
          <cell r="P143">
            <v>242.91347000000002</v>
          </cell>
          <cell r="Q143">
            <v>3440.6637199999996</v>
          </cell>
          <cell r="U143" t="str">
            <v>BRONCH0-VAXOM</v>
          </cell>
          <cell r="X143">
            <v>129.12644</v>
          </cell>
          <cell r="Y143">
            <v>66.720370000000003</v>
          </cell>
          <cell r="Z143">
            <v>93.719340000000003</v>
          </cell>
          <cell r="AA143">
            <v>149.20433000000003</v>
          </cell>
          <cell r="AB143">
            <v>124.32509</v>
          </cell>
          <cell r="AC143">
            <v>135.08330000000001</v>
          </cell>
          <cell r="AD143">
            <v>168.01031</v>
          </cell>
          <cell r="AE143">
            <v>133.23486</v>
          </cell>
          <cell r="AF143">
            <v>106.11</v>
          </cell>
          <cell r="AG143">
            <v>112.91937999999999</v>
          </cell>
          <cell r="AH143">
            <v>133.56020999999998</v>
          </cell>
          <cell r="AI143">
            <v>99.658960000000008</v>
          </cell>
          <cell r="AJ143">
            <v>1451.6725899999999</v>
          </cell>
        </row>
        <row r="144">
          <cell r="B144" t="str">
            <v xml:space="preserve">COLPOTROFINE </v>
          </cell>
          <cell r="C144">
            <v>272982</v>
          </cell>
          <cell r="E144">
            <v>457.94830999999999</v>
          </cell>
          <cell r="F144">
            <v>366.12862000000001</v>
          </cell>
          <cell r="G144">
            <v>385.31085999999999</v>
          </cell>
          <cell r="H144">
            <v>371.48349999999999</v>
          </cell>
          <cell r="I144">
            <v>618.81907000000001</v>
          </cell>
          <cell r="J144">
            <v>740.22149999999988</v>
          </cell>
          <cell r="K144">
            <v>691.15591000000006</v>
          </cell>
          <cell r="L144">
            <v>641.09841000000006</v>
          </cell>
          <cell r="M144">
            <v>579.74865</v>
          </cell>
          <cell r="N144">
            <v>641.94738000000007</v>
          </cell>
          <cell r="O144">
            <v>671.21608000000003</v>
          </cell>
          <cell r="P144">
            <v>650.14238999999998</v>
          </cell>
          <cell r="Q144">
            <v>6815.2206799999994</v>
          </cell>
          <cell r="U144" t="str">
            <v xml:space="preserve">COLPOTROFINE </v>
          </cell>
          <cell r="X144">
            <v>234.7199</v>
          </cell>
          <cell r="Y144">
            <v>183.57392000000002</v>
          </cell>
          <cell r="Z144">
            <v>185.83195000000001</v>
          </cell>
          <cell r="AA144">
            <v>166.88481000000002</v>
          </cell>
          <cell r="AB144">
            <v>262.19364000000002</v>
          </cell>
          <cell r="AC144">
            <v>310.48266999999998</v>
          </cell>
          <cell r="AD144">
            <v>283.51739000000003</v>
          </cell>
          <cell r="AE144">
            <v>255.83842000000001</v>
          </cell>
          <cell r="AF144">
            <v>216.53000000000003</v>
          </cell>
          <cell r="AG144">
            <v>234.60616000000005</v>
          </cell>
          <cell r="AH144">
            <v>264.75785999999999</v>
          </cell>
          <cell r="AI144">
            <v>269.05533000000003</v>
          </cell>
          <cell r="AJ144">
            <v>2867.9920500000003</v>
          </cell>
        </row>
        <row r="145">
          <cell r="B145" t="str">
            <v>DICETEL</v>
          </cell>
          <cell r="C145">
            <v>447395</v>
          </cell>
          <cell r="E145">
            <v>749.36473999999998</v>
          </cell>
          <cell r="F145">
            <v>668.53403000000003</v>
          </cell>
          <cell r="G145">
            <v>936.23927000000003</v>
          </cell>
          <cell r="H145">
            <v>1080.9219499999999</v>
          </cell>
          <cell r="I145">
            <v>651.29142000000002</v>
          </cell>
          <cell r="J145">
            <v>707.00995999999998</v>
          </cell>
          <cell r="K145">
            <v>979.35002999999995</v>
          </cell>
          <cell r="L145">
            <v>764.59860000000003</v>
          </cell>
          <cell r="M145">
            <v>834.75635999999997</v>
          </cell>
          <cell r="N145">
            <v>905.24094999999988</v>
          </cell>
          <cell r="O145">
            <v>921.06655999999998</v>
          </cell>
          <cell r="P145">
            <v>844.12009000000012</v>
          </cell>
          <cell r="Q145">
            <v>10042.49396</v>
          </cell>
          <cell r="U145" t="str">
            <v>DICETEL</v>
          </cell>
          <cell r="X145">
            <v>384.23361</v>
          </cell>
          <cell r="Y145">
            <v>335.30814999999996</v>
          </cell>
          <cell r="Z145">
            <v>449.46812999999997</v>
          </cell>
          <cell r="AA145">
            <v>489.22517000000005</v>
          </cell>
          <cell r="AB145">
            <v>275.95218</v>
          </cell>
          <cell r="AC145">
            <v>130.84751</v>
          </cell>
          <cell r="AD145">
            <v>399.99626999999998</v>
          </cell>
          <cell r="AE145">
            <v>305.11264</v>
          </cell>
          <cell r="AF145">
            <v>312.54000000000002</v>
          </cell>
          <cell r="AG145">
            <v>330.98464999999999</v>
          </cell>
          <cell r="AH145">
            <v>363.42931999999996</v>
          </cell>
          <cell r="AI145">
            <v>348.41048000000001</v>
          </cell>
          <cell r="AJ145">
            <v>4125.5081099999989</v>
          </cell>
        </row>
        <row r="146">
          <cell r="B146" t="str">
            <v xml:space="preserve">DRAMIN </v>
          </cell>
          <cell r="C146">
            <v>4774326</v>
          </cell>
          <cell r="E146">
            <v>1933.70354</v>
          </cell>
          <cell r="F146">
            <v>2299.9684600000001</v>
          </cell>
          <cell r="G146">
            <v>1988.3460399999999</v>
          </cell>
          <cell r="H146">
            <v>1768.96136</v>
          </cell>
          <cell r="I146">
            <v>1585.2274</v>
          </cell>
          <cell r="J146">
            <v>1633.5109</v>
          </cell>
          <cell r="K146">
            <v>2443.25729</v>
          </cell>
          <cell r="L146">
            <v>2688.4362900000001</v>
          </cell>
          <cell r="M146">
            <v>1878.5753900000002</v>
          </cell>
          <cell r="N146">
            <v>1951.7686000000001</v>
          </cell>
          <cell r="O146">
            <v>1995.3937900000001</v>
          </cell>
          <cell r="P146">
            <v>1943.8917099999999</v>
          </cell>
          <cell r="Q146">
            <v>24111.040770000003</v>
          </cell>
          <cell r="U146" t="str">
            <v xml:space="preserve">DRAMIN </v>
          </cell>
          <cell r="X146">
            <v>991.50217999999995</v>
          </cell>
          <cell r="Y146">
            <v>1154.0200199999999</v>
          </cell>
          <cell r="Z146">
            <v>953.73317999999995</v>
          </cell>
          <cell r="AA146">
            <v>803.11419999999998</v>
          </cell>
          <cell r="AB146">
            <v>671.66084000000001</v>
          </cell>
          <cell r="AC146">
            <v>685.60065999999995</v>
          </cell>
          <cell r="AD146">
            <v>997.19563999999991</v>
          </cell>
          <cell r="AE146">
            <v>1071.50776</v>
          </cell>
          <cell r="AF146">
            <v>704.04</v>
          </cell>
          <cell r="AG146">
            <v>713.74731000000008</v>
          </cell>
          <cell r="AH146">
            <v>788.36932999999999</v>
          </cell>
          <cell r="AI146">
            <v>804.10174999999992</v>
          </cell>
          <cell r="AJ146">
            <v>10338.592869999999</v>
          </cell>
        </row>
        <row r="147">
          <cell r="B147" t="str">
            <v xml:space="preserve">EMOFORM </v>
          </cell>
          <cell r="C147">
            <v>318662</v>
          </cell>
          <cell r="E147">
            <v>126.05569</v>
          </cell>
          <cell r="F147">
            <v>115.10071000000001</v>
          </cell>
          <cell r="G147">
            <v>136.93405000000001</v>
          </cell>
          <cell r="H147">
            <v>137.78602999999998</v>
          </cell>
          <cell r="I147">
            <v>123.08125000000001</v>
          </cell>
          <cell r="J147">
            <v>122.20898</v>
          </cell>
          <cell r="K147">
            <v>158.94968</v>
          </cell>
          <cell r="L147">
            <v>142.78344999999999</v>
          </cell>
          <cell r="M147">
            <v>107.17587</v>
          </cell>
          <cell r="N147">
            <v>121.29939</v>
          </cell>
          <cell r="O147">
            <v>146.09312</v>
          </cell>
          <cell r="P147">
            <v>124.76197999999999</v>
          </cell>
          <cell r="Q147">
            <v>1562.2302</v>
          </cell>
          <cell r="U147" t="str">
            <v xml:space="preserve">EMOFORM </v>
          </cell>
          <cell r="X147">
            <v>64.678780000000003</v>
          </cell>
          <cell r="Y147">
            <v>57.775510000000004</v>
          </cell>
          <cell r="Z147">
            <v>65.584400000000002</v>
          </cell>
          <cell r="AA147">
            <v>62.431350000000002</v>
          </cell>
          <cell r="AB147">
            <v>52.149509999999999</v>
          </cell>
          <cell r="AC147">
            <v>51.38776</v>
          </cell>
          <cell r="AD147">
            <v>64.844700000000003</v>
          </cell>
          <cell r="AE147">
            <v>56.844610000000003</v>
          </cell>
          <cell r="AF147">
            <v>40.049999999999997</v>
          </cell>
          <cell r="AG147">
            <v>44.326560000000001</v>
          </cell>
          <cell r="AH147">
            <v>57.655299999999997</v>
          </cell>
          <cell r="AI147">
            <v>51.641070000000006</v>
          </cell>
          <cell r="AJ147">
            <v>669.36955</v>
          </cell>
        </row>
        <row r="148">
          <cell r="B148" t="str">
            <v xml:space="preserve">EPAREMA </v>
          </cell>
          <cell r="C148">
            <v>1809691</v>
          </cell>
          <cell r="E148">
            <v>1340.6125000000002</v>
          </cell>
          <cell r="F148">
            <v>1381.9340500000001</v>
          </cell>
          <cell r="G148">
            <v>1354.2174500000001</v>
          </cell>
          <cell r="H148">
            <v>1367.6598099999999</v>
          </cell>
          <cell r="I148">
            <v>918.15008</v>
          </cell>
          <cell r="J148">
            <v>1027.6810599999999</v>
          </cell>
          <cell r="K148">
            <v>1502.9888899999999</v>
          </cell>
          <cell r="L148">
            <v>1279.0276100000001</v>
          </cell>
          <cell r="M148">
            <v>1178.0026800000001</v>
          </cell>
          <cell r="N148">
            <v>1340.72055</v>
          </cell>
          <cell r="O148">
            <v>1673.0927199999999</v>
          </cell>
          <cell r="P148">
            <v>1291.20589</v>
          </cell>
          <cell r="Q148">
            <v>15655.29329</v>
          </cell>
          <cell r="U148" t="str">
            <v xml:space="preserve">EPAREMA </v>
          </cell>
          <cell r="X148">
            <v>687.00436999999999</v>
          </cell>
          <cell r="Y148">
            <v>694.01009999999997</v>
          </cell>
          <cell r="Z148">
            <v>647.75540999999998</v>
          </cell>
          <cell r="AA148">
            <v>618.81142999999997</v>
          </cell>
          <cell r="AB148">
            <v>389.02018999999996</v>
          </cell>
          <cell r="AC148">
            <v>431.34665999999999</v>
          </cell>
          <cell r="AD148">
            <v>611.92638999999997</v>
          </cell>
          <cell r="AE148">
            <v>509.13963000000001</v>
          </cell>
          <cell r="AF148">
            <v>439.84000000000003</v>
          </cell>
          <cell r="AG148">
            <v>489.94662999999997</v>
          </cell>
          <cell r="AH148">
            <v>662.77176999999995</v>
          </cell>
          <cell r="AI148">
            <v>532.96102000000008</v>
          </cell>
          <cell r="AJ148">
            <v>6714.5336000000007</v>
          </cell>
        </row>
        <row r="149">
          <cell r="B149" t="str">
            <v>ESTREVA</v>
          </cell>
          <cell r="C149">
            <v>2993</v>
          </cell>
          <cell r="E149">
            <v>346.58066000000002</v>
          </cell>
          <cell r="F149">
            <v>-21.56832</v>
          </cell>
          <cell r="G149">
            <v>-8.9365100000000002</v>
          </cell>
          <cell r="H149">
            <v>-61.46931</v>
          </cell>
          <cell r="I149">
            <v>-16.765370000000001</v>
          </cell>
          <cell r="J149">
            <v>0</v>
          </cell>
          <cell r="K149">
            <v>0</v>
          </cell>
          <cell r="L149">
            <v>-1.9991999999999999</v>
          </cell>
          <cell r="M149">
            <v>-24.772190000000002</v>
          </cell>
          <cell r="N149">
            <v>0</v>
          </cell>
          <cell r="O149">
            <v>-8.3959999999999993E-2</v>
          </cell>
          <cell r="P149">
            <v>0</v>
          </cell>
          <cell r="Q149">
            <v>210.98580000000001</v>
          </cell>
          <cell r="U149" t="str">
            <v>ESTREVA</v>
          </cell>
          <cell r="X149">
            <v>177.81193000000002</v>
          </cell>
          <cell r="Y149">
            <v>-10.889470000000001</v>
          </cell>
          <cell r="Z149">
            <v>-4.3842499999999998</v>
          </cell>
          <cell r="AA149">
            <v>-28.384509999999999</v>
          </cell>
          <cell r="AB149">
            <v>-7.1034900000000007</v>
          </cell>
          <cell r="AC149">
            <v>0</v>
          </cell>
          <cell r="AD149">
            <v>0</v>
          </cell>
          <cell r="AE149">
            <v>-0.80248000000000008</v>
          </cell>
          <cell r="AF149">
            <v>0</v>
          </cell>
          <cell r="AG149">
            <v>0</v>
          </cell>
          <cell r="AH149">
            <v>-3.3729999999999996E-2</v>
          </cell>
          <cell r="AI149">
            <v>0</v>
          </cell>
          <cell r="AJ149">
            <v>126.21400000000001</v>
          </cell>
        </row>
        <row r="150">
          <cell r="B150" t="str">
            <v>FIOTAN</v>
          </cell>
          <cell r="C150">
            <v>120945</v>
          </cell>
          <cell r="E150">
            <v>169.28715</v>
          </cell>
          <cell r="F150">
            <v>145.68091000000001</v>
          </cell>
          <cell r="G150">
            <v>697.36178000000007</v>
          </cell>
          <cell r="H150">
            <v>278.01684</v>
          </cell>
          <cell r="I150">
            <v>107.33472</v>
          </cell>
          <cell r="J150">
            <v>108.90881</v>
          </cell>
          <cell r="K150">
            <v>154.59877999999998</v>
          </cell>
          <cell r="L150">
            <v>127.00224999999999</v>
          </cell>
          <cell r="M150">
            <v>141.41988000000001</v>
          </cell>
          <cell r="N150">
            <v>156.32580999999999</v>
          </cell>
          <cell r="O150">
            <v>145.04318000000001</v>
          </cell>
          <cell r="P150">
            <v>135.97996000000001</v>
          </cell>
          <cell r="Q150">
            <v>2366.9600700000001</v>
          </cell>
          <cell r="U150" t="str">
            <v>FIOTAN</v>
          </cell>
          <cell r="X150">
            <v>86.843580000000003</v>
          </cell>
          <cell r="Y150">
            <v>73.045879999999997</v>
          </cell>
          <cell r="Z150">
            <v>329.80187000000001</v>
          </cell>
          <cell r="AA150">
            <v>126.50554</v>
          </cell>
          <cell r="AB150">
            <v>45.477719999999998</v>
          </cell>
          <cell r="AC150">
            <v>45.734250000000003</v>
          </cell>
          <cell r="AD150">
            <v>63.283850000000001</v>
          </cell>
          <cell r="AE150">
            <v>50.805460000000004</v>
          </cell>
          <cell r="AF150">
            <v>52.78</v>
          </cell>
          <cell r="AG150">
            <v>57.17754</v>
          </cell>
          <cell r="AH150">
            <v>57.220169999999996</v>
          </cell>
          <cell r="AI150">
            <v>56.121120000000005</v>
          </cell>
          <cell r="AJ150">
            <v>1044.7969800000001</v>
          </cell>
        </row>
        <row r="151">
          <cell r="B151" t="str">
            <v xml:space="preserve">FONTOL </v>
          </cell>
          <cell r="C151">
            <v>38886</v>
          </cell>
          <cell r="E151">
            <v>68.570370000000011</v>
          </cell>
          <cell r="F151">
            <v>56.21678</v>
          </cell>
          <cell r="G151">
            <v>74.152749999999997</v>
          </cell>
          <cell r="H151">
            <v>60.12276</v>
          </cell>
          <cell r="I151">
            <v>50.719529999999999</v>
          </cell>
          <cell r="J151">
            <v>55.683990000000001</v>
          </cell>
          <cell r="K151">
            <v>66.73563</v>
          </cell>
          <cell r="L151">
            <v>73.956879999999998</v>
          </cell>
          <cell r="M151">
            <v>66.559399999999997</v>
          </cell>
          <cell r="N151">
            <v>42.875860000000003</v>
          </cell>
          <cell r="O151">
            <v>66.907269999999997</v>
          </cell>
          <cell r="P151">
            <v>55.634059999999998</v>
          </cell>
          <cell r="Q151">
            <v>738.13528000000008</v>
          </cell>
          <cell r="U151" t="str">
            <v xml:space="preserve">FONTOL </v>
          </cell>
          <cell r="X151">
            <v>35.225580000000001</v>
          </cell>
          <cell r="Y151">
            <v>28.21415</v>
          </cell>
          <cell r="Z151">
            <v>35.486999999999995</v>
          </cell>
          <cell r="AA151">
            <v>27.077059999999999</v>
          </cell>
          <cell r="AB151">
            <v>21.48987</v>
          </cell>
          <cell r="AC151">
            <v>23.460120000000003</v>
          </cell>
          <cell r="AD151">
            <v>27.141309999999997</v>
          </cell>
          <cell r="AE151">
            <v>29.658200000000001</v>
          </cell>
          <cell r="AF151">
            <v>24.84</v>
          </cell>
          <cell r="AG151">
            <v>15.63714</v>
          </cell>
          <cell r="AH151">
            <v>26.34037</v>
          </cell>
          <cell r="AI151">
            <v>22.930910000000001</v>
          </cell>
          <cell r="AJ151">
            <v>317.50171</v>
          </cell>
        </row>
        <row r="152">
          <cell r="B152" t="str">
            <v xml:space="preserve">HIDRAFIX </v>
          </cell>
          <cell r="C152">
            <v>259742</v>
          </cell>
          <cell r="E152">
            <v>424.70805999999993</v>
          </cell>
          <cell r="F152">
            <v>428.93191999999999</v>
          </cell>
          <cell r="G152">
            <v>349.65431000000007</v>
          </cell>
          <cell r="H152">
            <v>273.08630000000005</v>
          </cell>
          <cell r="I152">
            <v>131.792</v>
          </cell>
          <cell r="J152">
            <v>205.12055000000001</v>
          </cell>
          <cell r="K152">
            <v>334.42791000000005</v>
          </cell>
          <cell r="L152">
            <v>370.23736000000002</v>
          </cell>
          <cell r="M152">
            <v>282.48369000000002</v>
          </cell>
          <cell r="N152">
            <v>230.95650000000001</v>
          </cell>
          <cell r="O152">
            <v>388.69897999999995</v>
          </cell>
          <cell r="P152">
            <v>314.86726999999996</v>
          </cell>
          <cell r="Q152">
            <v>3734.9648500000003</v>
          </cell>
          <cell r="U152" t="str">
            <v xml:space="preserve">HIDRAFIX </v>
          </cell>
          <cell r="X152">
            <v>217.74082000000001</v>
          </cell>
          <cell r="Y152">
            <v>215.33177000000001</v>
          </cell>
          <cell r="Z152">
            <v>171.69534999999999</v>
          </cell>
          <cell r="AA152">
            <v>123.72249999999998</v>
          </cell>
          <cell r="AB152">
            <v>55.840290000000003</v>
          </cell>
          <cell r="AC152">
            <v>86.125320000000002</v>
          </cell>
          <cell r="AD152">
            <v>136.96704</v>
          </cell>
          <cell r="AE152">
            <v>147.72099999999998</v>
          </cell>
          <cell r="AF152">
            <v>106.47000000000001</v>
          </cell>
          <cell r="AG152">
            <v>84.484839999999991</v>
          </cell>
          <cell r="AH152">
            <v>153.45278000000005</v>
          </cell>
          <cell r="AI152">
            <v>130.33293</v>
          </cell>
          <cell r="AJ152">
            <v>1629.88464</v>
          </cell>
        </row>
        <row r="153">
          <cell r="B153" t="str">
            <v xml:space="preserve">LAITAN </v>
          </cell>
          <cell r="C153">
            <v>338382</v>
          </cell>
          <cell r="E153">
            <v>428.20591000000002</v>
          </cell>
          <cell r="F153">
            <v>262.15386000000001</v>
          </cell>
          <cell r="G153">
            <v>399.08312000000001</v>
          </cell>
          <cell r="H153">
            <v>589.72925999999995</v>
          </cell>
          <cell r="I153">
            <v>291.35271999999998</v>
          </cell>
          <cell r="J153">
            <v>373.76607999999999</v>
          </cell>
          <cell r="K153">
            <v>422.9819</v>
          </cell>
          <cell r="L153">
            <v>385.10366999999997</v>
          </cell>
          <cell r="M153">
            <v>392.06319000000002</v>
          </cell>
          <cell r="N153">
            <v>397.69029</v>
          </cell>
          <cell r="O153">
            <v>399.22303999999997</v>
          </cell>
          <cell r="P153">
            <v>356.88454999999999</v>
          </cell>
          <cell r="Q153">
            <v>4698.2375899999988</v>
          </cell>
          <cell r="U153" t="str">
            <v xml:space="preserve">LAITAN </v>
          </cell>
          <cell r="X153">
            <v>219.68805</v>
          </cell>
          <cell r="Y153">
            <v>131.48319000000001</v>
          </cell>
          <cell r="Z153">
            <v>191.50873999999999</v>
          </cell>
          <cell r="AA153">
            <v>267.34994</v>
          </cell>
          <cell r="AB153">
            <v>123.44615</v>
          </cell>
          <cell r="AC153">
            <v>156.95650000000001</v>
          </cell>
          <cell r="AD153">
            <v>173.10267000000002</v>
          </cell>
          <cell r="AE153">
            <v>153.62899999999999</v>
          </cell>
          <cell r="AF153">
            <v>147.07</v>
          </cell>
          <cell r="AG153">
            <v>145.36058</v>
          </cell>
          <cell r="AH153">
            <v>157.27998000000002</v>
          </cell>
          <cell r="AI153">
            <v>147.60655</v>
          </cell>
          <cell r="AJ153">
            <v>2014.4813499999998</v>
          </cell>
        </row>
        <row r="154">
          <cell r="B154" t="str">
            <v xml:space="preserve">LEGALON </v>
          </cell>
          <cell r="C154">
            <v>425899</v>
          </cell>
          <cell r="E154">
            <v>376.27521999999999</v>
          </cell>
          <cell r="F154">
            <v>341.04162000000002</v>
          </cell>
          <cell r="G154">
            <v>374.52045999999996</v>
          </cell>
          <cell r="H154">
            <v>441.08758999999998</v>
          </cell>
          <cell r="I154">
            <v>282.89999999999998</v>
          </cell>
          <cell r="J154">
            <v>299.74566000000004</v>
          </cell>
          <cell r="K154">
            <v>418.54834</v>
          </cell>
          <cell r="L154">
            <v>351.17547999999999</v>
          </cell>
          <cell r="M154">
            <v>383.10926999999998</v>
          </cell>
          <cell r="N154">
            <v>391.97303999999997</v>
          </cell>
          <cell r="O154">
            <v>396.30394999999999</v>
          </cell>
          <cell r="P154">
            <v>348.16950000000008</v>
          </cell>
          <cell r="Q154">
            <v>4404.8501299999998</v>
          </cell>
          <cell r="U154" t="str">
            <v xml:space="preserve">LEGALON </v>
          </cell>
          <cell r="X154">
            <v>192.91721000000001</v>
          </cell>
          <cell r="Y154">
            <v>171.00883999999999</v>
          </cell>
          <cell r="Z154">
            <v>180.3527</v>
          </cell>
          <cell r="AA154">
            <v>200.31735999999998</v>
          </cell>
          <cell r="AB154">
            <v>119.86472999999999</v>
          </cell>
          <cell r="AC154">
            <v>125.78890999999999</v>
          </cell>
          <cell r="AD154">
            <v>170.80586</v>
          </cell>
          <cell r="AE154">
            <v>139.84247999999999</v>
          </cell>
          <cell r="AF154">
            <v>142.69999999999999</v>
          </cell>
          <cell r="AG154">
            <v>143.09980999999999</v>
          </cell>
          <cell r="AH154">
            <v>156.51238999999998</v>
          </cell>
          <cell r="AI154">
            <v>144.50056000000001</v>
          </cell>
          <cell r="AJ154">
            <v>1887.7108499999999</v>
          </cell>
        </row>
        <row r="155">
          <cell r="B155" t="str">
            <v>LOMEXIN</v>
          </cell>
          <cell r="C155">
            <v>151823</v>
          </cell>
          <cell r="E155">
            <v>101.98782</v>
          </cell>
          <cell r="F155">
            <v>93.042879999999997</v>
          </cell>
          <cell r="G155">
            <v>145.93647999999999</v>
          </cell>
          <cell r="H155">
            <v>233.54528999999999</v>
          </cell>
          <cell r="I155">
            <v>145.06888000000001</v>
          </cell>
          <cell r="J155">
            <v>172.09453999999999</v>
          </cell>
          <cell r="K155">
            <v>228.15499999999997</v>
          </cell>
          <cell r="L155">
            <v>184.05162999999999</v>
          </cell>
          <cell r="M155">
            <v>191.89733000000001</v>
          </cell>
          <cell r="N155">
            <v>218.47923000000003</v>
          </cell>
          <cell r="O155">
            <v>201.52345000000003</v>
          </cell>
          <cell r="P155">
            <v>202.09154000000001</v>
          </cell>
          <cell r="Q155">
            <v>2117.8740699999998</v>
          </cell>
          <cell r="U155" t="str">
            <v>LOMEXIN</v>
          </cell>
          <cell r="X155">
            <v>52.29092</v>
          </cell>
          <cell r="Y155">
            <v>46.65399</v>
          </cell>
          <cell r="Z155">
            <v>69.903499999999994</v>
          </cell>
          <cell r="AA155">
            <v>105.84589</v>
          </cell>
          <cell r="AB155">
            <v>61.465689999999995</v>
          </cell>
          <cell r="AC155">
            <v>72.306550000000001</v>
          </cell>
          <cell r="AD155">
            <v>93.349150000000009</v>
          </cell>
          <cell r="AE155">
            <v>73.31671</v>
          </cell>
          <cell r="AF155">
            <v>71.86</v>
          </cell>
          <cell r="AG155">
            <v>79.838070000000002</v>
          </cell>
          <cell r="AH155">
            <v>79.470489999999998</v>
          </cell>
          <cell r="AI155">
            <v>83.562700000000007</v>
          </cell>
          <cell r="AJ155">
            <v>889.86365999999998</v>
          </cell>
        </row>
        <row r="156">
          <cell r="B156" t="str">
            <v>LUTENIL</v>
          </cell>
          <cell r="C156">
            <v>-96</v>
          </cell>
          <cell r="E156">
            <v>1.4569799999999999</v>
          </cell>
          <cell r="F156">
            <v>-0.76941000000000004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-2.0952699999999997</v>
          </cell>
          <cell r="N156">
            <v>0</v>
          </cell>
          <cell r="O156">
            <v>-3.5920000000000001E-2</v>
          </cell>
          <cell r="P156">
            <v>0</v>
          </cell>
          <cell r="Q156">
            <v>-1.4436199999999997</v>
          </cell>
          <cell r="U156" t="str">
            <v>LUTENIL</v>
          </cell>
          <cell r="X156">
            <v>0.73890000000000011</v>
          </cell>
          <cell r="Y156">
            <v>-0.38678000000000001</v>
          </cell>
          <cell r="Z156">
            <v>3.0800000000000003E-3</v>
          </cell>
          <cell r="AA156">
            <v>1.7760000000000001E-2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-2.09</v>
          </cell>
          <cell r="AG156">
            <v>0</v>
          </cell>
          <cell r="AH156">
            <v>-1.4279999999999999E-2</v>
          </cell>
          <cell r="AI156">
            <v>0</v>
          </cell>
          <cell r="AJ156">
            <v>-1.7313199999999997</v>
          </cell>
        </row>
        <row r="157">
          <cell r="B157" t="str">
            <v>MESACOL</v>
          </cell>
          <cell r="C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U157" t="str">
            <v>MESACOL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B158" t="str">
            <v>MUCOLITIC</v>
          </cell>
          <cell r="C158">
            <v>1490300</v>
          </cell>
          <cell r="E158">
            <v>418.31250999999997</v>
          </cell>
          <cell r="F158">
            <v>202.35124999999999</v>
          </cell>
          <cell r="G158">
            <v>528.46055999999999</v>
          </cell>
          <cell r="H158">
            <v>1024.97677</v>
          </cell>
          <cell r="I158">
            <v>785.33978000000002</v>
          </cell>
          <cell r="J158">
            <v>1430.2789200000002</v>
          </cell>
          <cell r="K158">
            <v>1231.5152600000001</v>
          </cell>
          <cell r="L158">
            <v>536.6191</v>
          </cell>
          <cell r="M158">
            <v>485.63293999999996</v>
          </cell>
          <cell r="N158">
            <v>566.33657999999991</v>
          </cell>
          <cell r="O158">
            <v>483.20907000000005</v>
          </cell>
          <cell r="P158">
            <v>433.95506999999998</v>
          </cell>
          <cell r="Q158">
            <v>8126.9878100000005</v>
          </cell>
          <cell r="U158" t="str">
            <v>MUCOLITIC</v>
          </cell>
          <cell r="X158">
            <v>214.63317000000001</v>
          </cell>
          <cell r="Y158">
            <v>101.58190999999999</v>
          </cell>
          <cell r="Z158">
            <v>253.46076999999997</v>
          </cell>
          <cell r="AA158">
            <v>461.92326000000003</v>
          </cell>
          <cell r="AB158">
            <v>332.74847</v>
          </cell>
          <cell r="AC158">
            <v>599.20857000000001</v>
          </cell>
          <cell r="AD158">
            <v>497.71364</v>
          </cell>
          <cell r="AE158">
            <v>214.07449000000003</v>
          </cell>
          <cell r="AF158">
            <v>181.8</v>
          </cell>
          <cell r="AG158">
            <v>207.04608999999996</v>
          </cell>
          <cell r="AH158">
            <v>190.25657999999996</v>
          </cell>
          <cell r="AI158">
            <v>179.64102</v>
          </cell>
          <cell r="AJ158">
            <v>3434.08797</v>
          </cell>
        </row>
        <row r="159">
          <cell r="B159" t="str">
            <v xml:space="preserve">NEBACETIN </v>
          </cell>
          <cell r="C159">
            <v>3699438</v>
          </cell>
          <cell r="E159">
            <v>1415.9697500000002</v>
          </cell>
          <cell r="F159">
            <v>1577.9680100000003</v>
          </cell>
          <cell r="G159">
            <v>1654.8124199999997</v>
          </cell>
          <cell r="H159">
            <v>1444.5628600000002</v>
          </cell>
          <cell r="I159">
            <v>1102.25494</v>
          </cell>
          <cell r="J159">
            <v>919.31181000000004</v>
          </cell>
          <cell r="K159">
            <v>1288.76108</v>
          </cell>
          <cell r="L159">
            <v>1108.1519499999999</v>
          </cell>
          <cell r="M159">
            <v>982.05859999999984</v>
          </cell>
          <cell r="N159">
            <v>1108.4623299999998</v>
          </cell>
          <cell r="O159">
            <v>1183.5551700000001</v>
          </cell>
          <cell r="P159">
            <v>963.14786000000004</v>
          </cell>
          <cell r="Q159">
            <v>14749.016780000002</v>
          </cell>
          <cell r="U159" t="str">
            <v xml:space="preserve">NEBACETIN </v>
          </cell>
          <cell r="X159">
            <v>726.03686999999991</v>
          </cell>
          <cell r="Y159">
            <v>792.12948999999992</v>
          </cell>
          <cell r="Z159">
            <v>800.69010000000003</v>
          </cell>
          <cell r="AA159">
            <v>658.45413000000008</v>
          </cell>
          <cell r="AB159">
            <v>467.02542</v>
          </cell>
          <cell r="AC159">
            <v>385.83641999999998</v>
          </cell>
          <cell r="AD159">
            <v>526.19065999999998</v>
          </cell>
          <cell r="AE159">
            <v>442.00398999999999</v>
          </cell>
          <cell r="AF159">
            <v>368.33</v>
          </cell>
          <cell r="AG159">
            <v>405.08026000000001</v>
          </cell>
          <cell r="AH159">
            <v>467.12324999999998</v>
          </cell>
          <cell r="AI159">
            <v>400.29898000000003</v>
          </cell>
          <cell r="AJ159">
            <v>6439.1995699999989</v>
          </cell>
        </row>
        <row r="160">
          <cell r="B160" t="str">
            <v xml:space="preserve">NORIPURUM </v>
          </cell>
          <cell r="C160">
            <v>2652179</v>
          </cell>
          <cell r="E160">
            <v>2120.04468</v>
          </cell>
          <cell r="F160">
            <v>2580.1843899999999</v>
          </cell>
          <cell r="G160">
            <v>2532.7910600000005</v>
          </cell>
          <cell r="H160">
            <v>2885.2607000000003</v>
          </cell>
          <cell r="I160">
            <v>1709.03962</v>
          </cell>
          <cell r="J160">
            <v>1660.7793800000002</v>
          </cell>
          <cell r="K160">
            <v>2131.6343000000002</v>
          </cell>
          <cell r="L160">
            <v>2368.9950299999996</v>
          </cell>
          <cell r="M160">
            <v>2255.92137</v>
          </cell>
          <cell r="N160">
            <v>2123.9132599999998</v>
          </cell>
          <cell r="O160">
            <v>2181.8412699999999</v>
          </cell>
          <cell r="P160">
            <v>1967.2183699999998</v>
          </cell>
          <cell r="Q160">
            <v>26517.62343</v>
          </cell>
          <cell r="U160" t="str">
            <v xml:space="preserve">NORIPURUM </v>
          </cell>
          <cell r="X160">
            <v>1087.3287600000001</v>
          </cell>
          <cell r="Y160">
            <v>1295.97288</v>
          </cell>
          <cell r="Z160">
            <v>1217.48873</v>
          </cell>
          <cell r="AA160">
            <v>1308.74</v>
          </cell>
          <cell r="AB160">
            <v>724.12009999999987</v>
          </cell>
          <cell r="AC160">
            <v>697.84311999999989</v>
          </cell>
          <cell r="AD160">
            <v>873.60217999999998</v>
          </cell>
          <cell r="AE160">
            <v>942.52433000000008</v>
          </cell>
          <cell r="AF160">
            <v>844.17000000000007</v>
          </cell>
          <cell r="AG160">
            <v>776.55389999999989</v>
          </cell>
          <cell r="AH160">
            <v>860.94799</v>
          </cell>
          <cell r="AI160">
            <v>810.58540000000005</v>
          </cell>
          <cell r="AJ160">
            <v>11439.877390000001</v>
          </cell>
        </row>
        <row r="161">
          <cell r="B161" t="str">
            <v>OPTACILIN</v>
          </cell>
          <cell r="C161">
            <v>432658</v>
          </cell>
          <cell r="E161">
            <v>105.71125000000001</v>
          </cell>
          <cell r="F161">
            <v>51.732230000000001</v>
          </cell>
          <cell r="G161">
            <v>85.771749999999997</v>
          </cell>
          <cell r="H161">
            <v>123.60737999999999</v>
          </cell>
          <cell r="I161">
            <v>124.35232999999999</v>
          </cell>
          <cell r="J161">
            <v>147.27505000000002</v>
          </cell>
          <cell r="K161">
            <v>169.13229999999999</v>
          </cell>
          <cell r="L161">
            <v>121.21097</v>
          </cell>
          <cell r="M161">
            <v>145.26343</v>
          </cell>
          <cell r="N161">
            <v>125.49491</v>
          </cell>
          <cell r="O161">
            <v>87.050839999999994</v>
          </cell>
          <cell r="P161">
            <v>61.02581</v>
          </cell>
          <cell r="Q161">
            <v>1347.6282500000002</v>
          </cell>
          <cell r="U161" t="str">
            <v>OPTACILIN</v>
          </cell>
          <cell r="X161">
            <v>54.263210000000001</v>
          </cell>
          <cell r="Y161">
            <v>25.95814</v>
          </cell>
          <cell r="Z161">
            <v>42.454459999999997</v>
          </cell>
          <cell r="AA161">
            <v>56.188760000000002</v>
          </cell>
          <cell r="AB161">
            <v>52.688079999999999</v>
          </cell>
          <cell r="AC161">
            <v>61.934730000000002</v>
          </cell>
          <cell r="AD161">
            <v>69.097949999999997</v>
          </cell>
          <cell r="AE161">
            <v>48.38476</v>
          </cell>
          <cell r="AF161">
            <v>54.489999999999995</v>
          </cell>
          <cell r="AG161">
            <v>45.835329999999999</v>
          </cell>
          <cell r="AH161">
            <v>34.404389999999992</v>
          </cell>
          <cell r="AI161">
            <v>25.264089999999999</v>
          </cell>
          <cell r="AJ161">
            <v>570.96390000000008</v>
          </cell>
        </row>
        <row r="162">
          <cell r="B162" t="str">
            <v xml:space="preserve">PANFUGAN </v>
          </cell>
          <cell r="C162">
            <v>415958</v>
          </cell>
          <cell r="E162">
            <v>89.121290000000002</v>
          </cell>
          <cell r="F162">
            <v>70.703519999999997</v>
          </cell>
          <cell r="G162">
            <v>77.953819999999993</v>
          </cell>
          <cell r="H162">
            <v>65.356200000000001</v>
          </cell>
          <cell r="I162">
            <v>79.891750000000002</v>
          </cell>
          <cell r="J162">
            <v>58.506500000000003</v>
          </cell>
          <cell r="K162">
            <v>72.262519999999995</v>
          </cell>
          <cell r="L162">
            <v>74.160349999999994</v>
          </cell>
          <cell r="M162">
            <v>63.320529999999998</v>
          </cell>
          <cell r="N162">
            <v>74.181120000000007</v>
          </cell>
          <cell r="O162">
            <v>77.386740000000003</v>
          </cell>
          <cell r="P162">
            <v>56.672730000000001</v>
          </cell>
          <cell r="Q162">
            <v>859.51706999999999</v>
          </cell>
          <cell r="U162" t="str">
            <v xml:space="preserve">PANFUGAN </v>
          </cell>
          <cell r="X162">
            <v>45.727589999999999</v>
          </cell>
          <cell r="Y162">
            <v>35.436679999999996</v>
          </cell>
          <cell r="Z162">
            <v>37.852800000000002</v>
          </cell>
          <cell r="AA162">
            <v>29.84355</v>
          </cell>
          <cell r="AB162">
            <v>33.850149999999999</v>
          </cell>
          <cell r="AC162">
            <v>24.565020000000001</v>
          </cell>
          <cell r="AD162">
            <v>29.563950000000002</v>
          </cell>
          <cell r="AE162">
            <v>29.569210000000002</v>
          </cell>
          <cell r="AF162">
            <v>23.740000000000002</v>
          </cell>
          <cell r="AG162">
            <v>27.072600000000001</v>
          </cell>
          <cell r="AH162">
            <v>30.572569999999999</v>
          </cell>
          <cell r="AI162">
            <v>23.56437</v>
          </cell>
          <cell r="AJ162">
            <v>371.35849000000002</v>
          </cell>
        </row>
        <row r="163">
          <cell r="B163" t="str">
            <v xml:space="preserve">PANTOZOL </v>
          </cell>
          <cell r="C163">
            <v>984446</v>
          </cell>
          <cell r="E163">
            <v>2317.5277700000001</v>
          </cell>
          <cell r="F163">
            <v>2225.10851</v>
          </cell>
          <cell r="G163">
            <v>2358.3397500000001</v>
          </cell>
          <cell r="H163">
            <v>2270.9982799999998</v>
          </cell>
          <cell r="I163">
            <v>2410.76622</v>
          </cell>
          <cell r="J163">
            <v>2120.5997299999999</v>
          </cell>
          <cell r="K163">
            <v>3163.9113299999999</v>
          </cell>
          <cell r="L163">
            <v>2850.0717100000002</v>
          </cell>
          <cell r="M163">
            <v>2907.7407300000004</v>
          </cell>
          <cell r="N163">
            <v>3281.6282000000001</v>
          </cell>
          <cell r="O163">
            <v>3613.1725699999997</v>
          </cell>
          <cell r="P163">
            <v>2396.79468</v>
          </cell>
          <cell r="Q163">
            <v>31916.659479999998</v>
          </cell>
          <cell r="U163" t="str">
            <v xml:space="preserve">PANTOZOL </v>
          </cell>
          <cell r="X163">
            <v>1188.0422599999999</v>
          </cell>
          <cell r="Y163">
            <v>1116.21522</v>
          </cell>
          <cell r="Z163">
            <v>1130.0049900000001</v>
          </cell>
          <cell r="AA163">
            <v>1034.2963500000001</v>
          </cell>
          <cell r="AB163">
            <v>1021.44163</v>
          </cell>
          <cell r="AC163">
            <v>890.75675999999999</v>
          </cell>
          <cell r="AD163">
            <v>1294.0640500000002</v>
          </cell>
          <cell r="AE163">
            <v>1138.1437000000001</v>
          </cell>
          <cell r="AF163">
            <v>1088.5999999999999</v>
          </cell>
          <cell r="AG163">
            <v>1197.5017600000001</v>
          </cell>
          <cell r="AH163">
            <v>1447.4898000000001</v>
          </cell>
          <cell r="AI163">
            <v>985.32542000000001</v>
          </cell>
          <cell r="AJ163">
            <v>13531.881940000001</v>
          </cell>
        </row>
        <row r="164">
          <cell r="B164" t="str">
            <v>PLANTABEN</v>
          </cell>
          <cell r="C164">
            <v>351231</v>
          </cell>
          <cell r="E164">
            <v>0</v>
          </cell>
          <cell r="F164">
            <v>0</v>
          </cell>
          <cell r="G164">
            <v>0</v>
          </cell>
          <cell r="H164">
            <v>542.50193000000002</v>
          </cell>
          <cell r="I164">
            <v>58.635760000000005</v>
          </cell>
          <cell r="J164">
            <v>143.65563</v>
          </cell>
          <cell r="K164">
            <v>242.01813999999996</v>
          </cell>
          <cell r="L164">
            <v>328.65775000000002</v>
          </cell>
          <cell r="M164">
            <v>416.19229999999999</v>
          </cell>
          <cell r="N164">
            <v>740.12249999999995</v>
          </cell>
          <cell r="O164">
            <v>554.00963000000002</v>
          </cell>
          <cell r="P164">
            <v>440.98274000000004</v>
          </cell>
          <cell r="Q164">
            <v>3466.7763799999998</v>
          </cell>
          <cell r="U164" t="str">
            <v>PLANTABEN</v>
          </cell>
          <cell r="X164">
            <v>0</v>
          </cell>
          <cell r="Y164">
            <v>0</v>
          </cell>
          <cell r="Z164">
            <v>0</v>
          </cell>
          <cell r="AA164">
            <v>245.79041000000001</v>
          </cell>
          <cell r="AB164">
            <v>24.843969999999999</v>
          </cell>
          <cell r="AC164">
            <v>60.371890000000008</v>
          </cell>
          <cell r="AD164">
            <v>99.699929999999995</v>
          </cell>
          <cell r="AE164">
            <v>129.84228000000002</v>
          </cell>
          <cell r="AF164">
            <v>156.59</v>
          </cell>
          <cell r="AG164">
            <v>269.24</v>
          </cell>
          <cell r="AH164">
            <v>221.04668999999998</v>
          </cell>
          <cell r="AI164">
            <v>184.00909999999999</v>
          </cell>
          <cell r="AJ164">
            <v>1391.43427</v>
          </cell>
        </row>
        <row r="165">
          <cell r="B165" t="str">
            <v xml:space="preserve">PONDICILINA </v>
          </cell>
          <cell r="C165">
            <v>421474</v>
          </cell>
          <cell r="E165">
            <v>75.88579</v>
          </cell>
          <cell r="F165">
            <v>34.846159999999998</v>
          </cell>
          <cell r="G165">
            <v>79.307479999999998</v>
          </cell>
          <cell r="H165">
            <v>105.71145999999999</v>
          </cell>
          <cell r="I165">
            <v>110.36144</v>
          </cell>
          <cell r="J165">
            <v>140.89346</v>
          </cell>
          <cell r="K165">
            <v>150.73689000000002</v>
          </cell>
          <cell r="L165">
            <v>109.22012999999998</v>
          </cell>
          <cell r="M165">
            <v>70.391279999999995</v>
          </cell>
          <cell r="N165">
            <v>95.124250000000004</v>
          </cell>
          <cell r="O165">
            <v>81.352919999999997</v>
          </cell>
          <cell r="P165">
            <v>69.763490000000004</v>
          </cell>
          <cell r="Q165">
            <v>1123.59475</v>
          </cell>
          <cell r="U165" t="str">
            <v xml:space="preserve">PONDICILINA </v>
          </cell>
          <cell r="X165">
            <v>38.94191</v>
          </cell>
          <cell r="Y165">
            <v>17.500689999999999</v>
          </cell>
          <cell r="Z165">
            <v>37.921999999999997</v>
          </cell>
          <cell r="AA165">
            <v>47.860680000000002</v>
          </cell>
          <cell r="AB165">
            <v>46.760129999999997</v>
          </cell>
          <cell r="AC165">
            <v>59.193839999999994</v>
          </cell>
          <cell r="AD165">
            <v>61.447960000000009</v>
          </cell>
          <cell r="AE165">
            <v>43.55198</v>
          </cell>
          <cell r="AF165">
            <v>26.310000000000002</v>
          </cell>
          <cell r="AG165">
            <v>34.776049999999998</v>
          </cell>
          <cell r="AH165">
            <v>32.080869999999997</v>
          </cell>
          <cell r="AI165">
            <v>28.792530000000003</v>
          </cell>
          <cell r="AJ165">
            <v>475.13864000000001</v>
          </cell>
        </row>
        <row r="166">
          <cell r="B166" t="str">
            <v xml:space="preserve">PROCTYL </v>
          </cell>
          <cell r="C166">
            <v>575600</v>
          </cell>
          <cell r="E166">
            <v>563.27810999999997</v>
          </cell>
          <cell r="F166">
            <v>496.66663999999997</v>
          </cell>
          <cell r="G166">
            <v>619.46685000000002</v>
          </cell>
          <cell r="H166">
            <v>760.48603000000003</v>
          </cell>
          <cell r="I166">
            <v>553.36578000000009</v>
          </cell>
          <cell r="J166">
            <v>517.01482999999996</v>
          </cell>
          <cell r="K166">
            <v>691.82486000000006</v>
          </cell>
          <cell r="L166">
            <v>820.71942999999999</v>
          </cell>
          <cell r="M166">
            <v>673.54137000000003</v>
          </cell>
          <cell r="N166">
            <v>764.36847999999998</v>
          </cell>
          <cell r="O166">
            <v>794.87247000000002</v>
          </cell>
          <cell r="P166">
            <v>510.24432000000002</v>
          </cell>
          <cell r="Q166">
            <v>7765.8491700000004</v>
          </cell>
          <cell r="U166" t="str">
            <v xml:space="preserve">PROCTYL </v>
          </cell>
          <cell r="X166">
            <v>288.91746999999998</v>
          </cell>
          <cell r="Y166">
            <v>249.28424999999999</v>
          </cell>
          <cell r="Z166">
            <v>300.79290000000003</v>
          </cell>
          <cell r="AA166">
            <v>345.8408</v>
          </cell>
          <cell r="AB166">
            <v>234.46108000000001</v>
          </cell>
          <cell r="AC166">
            <v>217.18440999999999</v>
          </cell>
          <cell r="AD166">
            <v>283.08281999999997</v>
          </cell>
          <cell r="AE166">
            <v>327.18449999999996</v>
          </cell>
          <cell r="AF166">
            <v>252.26</v>
          </cell>
          <cell r="AG166">
            <v>279.39404999999999</v>
          </cell>
          <cell r="AH166">
            <v>313.30041</v>
          </cell>
          <cell r="AI166">
            <v>214.56047999999998</v>
          </cell>
          <cell r="AJ166">
            <v>3306.2631700000002</v>
          </cell>
        </row>
        <row r="167">
          <cell r="B167" t="str">
            <v xml:space="preserve">REPARIL </v>
          </cell>
          <cell r="C167">
            <v>1072735</v>
          </cell>
          <cell r="E167">
            <v>530.61926000000005</v>
          </cell>
          <cell r="F167">
            <v>574.52478000000008</v>
          </cell>
          <cell r="G167">
            <v>626.5879900000001</v>
          </cell>
          <cell r="H167">
            <v>638.87718000000007</v>
          </cell>
          <cell r="I167">
            <v>470.63508000000002</v>
          </cell>
          <cell r="J167">
            <v>398.91915999999998</v>
          </cell>
          <cell r="K167">
            <v>608.27319999999997</v>
          </cell>
          <cell r="L167">
            <v>588.12872000000004</v>
          </cell>
          <cell r="M167">
            <v>511.13438000000002</v>
          </cell>
          <cell r="N167">
            <v>564.23557000000005</v>
          </cell>
          <cell r="O167">
            <v>657.11897999999997</v>
          </cell>
          <cell r="P167">
            <v>550.07828000000006</v>
          </cell>
          <cell r="Q167">
            <v>6719.1325800000004</v>
          </cell>
          <cell r="U167" t="str">
            <v xml:space="preserve">REPARIL </v>
          </cell>
          <cell r="X167">
            <v>272.22129999999999</v>
          </cell>
          <cell r="Y167">
            <v>288.46755999999999</v>
          </cell>
          <cell r="Z167">
            <v>300.08573999999999</v>
          </cell>
          <cell r="AA167">
            <v>290.43716000000001</v>
          </cell>
          <cell r="AB167">
            <v>199.40808000000001</v>
          </cell>
          <cell r="AC167">
            <v>167.92332999999999</v>
          </cell>
          <cell r="AD167">
            <v>247.57904000000002</v>
          </cell>
          <cell r="AE167">
            <v>234.01539999999997</v>
          </cell>
          <cell r="AF167">
            <v>190.93</v>
          </cell>
          <cell r="AG167">
            <v>205.83594000000002</v>
          </cell>
          <cell r="AH167">
            <v>259.33253999999999</v>
          </cell>
          <cell r="AI167">
            <v>227.96757999999997</v>
          </cell>
          <cell r="AJ167">
            <v>2884.2036699999999</v>
          </cell>
        </row>
        <row r="168">
          <cell r="B168" t="str">
            <v xml:space="preserve">RIOPAN  </v>
          </cell>
          <cell r="C168">
            <v>285175</v>
          </cell>
          <cell r="E168">
            <v>171.81394999999998</v>
          </cell>
          <cell r="F168">
            <v>143.40456</v>
          </cell>
          <cell r="G168">
            <v>155.39185000000001</v>
          </cell>
          <cell r="H168">
            <v>204.44970999999998</v>
          </cell>
          <cell r="I168">
            <v>145.64156</v>
          </cell>
          <cell r="J168">
            <v>148.2116</v>
          </cell>
          <cell r="K168">
            <v>206.26762000000002</v>
          </cell>
          <cell r="L168">
            <v>167.14434</v>
          </cell>
          <cell r="M168">
            <v>147.28877</v>
          </cell>
          <cell r="N168">
            <v>176.10696000000002</v>
          </cell>
          <cell r="O168">
            <v>152.45891</v>
          </cell>
          <cell r="P168">
            <v>148.15785</v>
          </cell>
          <cell r="Q168">
            <v>1966.3376800000003</v>
          </cell>
          <cell r="U168" t="str">
            <v xml:space="preserve">RIOPAN  </v>
          </cell>
          <cell r="X168">
            <v>88.100949999999997</v>
          </cell>
          <cell r="Y168">
            <v>71.96651</v>
          </cell>
          <cell r="Z168">
            <v>75.144849999999991</v>
          </cell>
          <cell r="AA168">
            <v>91.889880000000005</v>
          </cell>
          <cell r="AB168">
            <v>61.708320000000001</v>
          </cell>
          <cell r="AC168">
            <v>62.28604</v>
          </cell>
          <cell r="AD168">
            <v>84.626689999999996</v>
          </cell>
          <cell r="AE168">
            <v>66.695230000000009</v>
          </cell>
          <cell r="AF168">
            <v>55.08</v>
          </cell>
          <cell r="AG168">
            <v>64.392749999999992</v>
          </cell>
          <cell r="AH168">
            <v>60.152169999999998</v>
          </cell>
          <cell r="AI168">
            <v>61.18526</v>
          </cell>
          <cell r="AJ168">
            <v>843.22865000000002</v>
          </cell>
        </row>
        <row r="169">
          <cell r="B169" t="str">
            <v xml:space="preserve">TEBONIN  </v>
          </cell>
          <cell r="C169">
            <v>800568</v>
          </cell>
          <cell r="E169">
            <v>1801.452</v>
          </cell>
          <cell r="F169">
            <v>1248.8619000000001</v>
          </cell>
          <cell r="G169">
            <v>1752.9708800000001</v>
          </cell>
          <cell r="H169">
            <v>2351.6291299999998</v>
          </cell>
          <cell r="I169">
            <v>1402.5077199999998</v>
          </cell>
          <cell r="J169">
            <v>1598.2069000000004</v>
          </cell>
          <cell r="K169">
            <v>2104.2254799999996</v>
          </cell>
          <cell r="L169">
            <v>1821.59743</v>
          </cell>
          <cell r="M169">
            <v>1854.5256200000003</v>
          </cell>
          <cell r="N169">
            <v>2058.4992899999997</v>
          </cell>
          <cell r="O169">
            <v>2023.2749499999998</v>
          </cell>
          <cell r="P169">
            <v>1907.6748299999997</v>
          </cell>
          <cell r="Q169">
            <v>21925.426129999996</v>
          </cell>
          <cell r="U169" t="str">
            <v xml:space="preserve">TEBONIN  </v>
          </cell>
          <cell r="X169">
            <v>923.67257000000006</v>
          </cell>
          <cell r="Y169">
            <v>626.57772</v>
          </cell>
          <cell r="Z169">
            <v>844.18591000000004</v>
          </cell>
          <cell r="AA169">
            <v>1067.47379</v>
          </cell>
          <cell r="AB169">
            <v>594.24252000000001</v>
          </cell>
          <cell r="AC169">
            <v>671.27230999999995</v>
          </cell>
          <cell r="AD169">
            <v>862.01571000000001</v>
          </cell>
          <cell r="AE169">
            <v>727.47020000000009</v>
          </cell>
          <cell r="AF169">
            <v>692.86</v>
          </cell>
          <cell r="AG169">
            <v>752.51746000000003</v>
          </cell>
          <cell r="AH169">
            <v>798.41127999999992</v>
          </cell>
          <cell r="AI169">
            <v>787.81233999999995</v>
          </cell>
          <cell r="AJ169">
            <v>9348.51181</v>
          </cell>
        </row>
        <row r="170">
          <cell r="B170" t="str">
            <v xml:space="preserve">VENALOT </v>
          </cell>
          <cell r="C170">
            <v>2166344</v>
          </cell>
          <cell r="E170">
            <v>1691.0599300000001</v>
          </cell>
          <cell r="F170">
            <v>1998.2196999999999</v>
          </cell>
          <cell r="G170">
            <v>2100.8006</v>
          </cell>
          <cell r="H170">
            <v>2454.0093900000002</v>
          </cell>
          <cell r="I170">
            <v>1140.6624800000002</v>
          </cell>
          <cell r="J170">
            <v>1334.4498299999998</v>
          </cell>
          <cell r="K170">
            <v>1546.18236</v>
          </cell>
          <cell r="L170">
            <v>1679.3626200000001</v>
          </cell>
          <cell r="M170">
            <v>1706.7539399999998</v>
          </cell>
          <cell r="N170">
            <v>1984.6118199999999</v>
          </cell>
          <cell r="O170">
            <v>2231.4056599999999</v>
          </cell>
          <cell r="P170">
            <v>1942.34024</v>
          </cell>
          <cell r="Q170">
            <v>21809.85857</v>
          </cell>
          <cell r="U170" t="str">
            <v xml:space="preserve">VENALOT </v>
          </cell>
          <cell r="X170">
            <v>866.3467599999999</v>
          </cell>
          <cell r="Y170">
            <v>1002.3792199999999</v>
          </cell>
          <cell r="Z170">
            <v>1012.70875</v>
          </cell>
          <cell r="AA170">
            <v>1111.2071000000001</v>
          </cell>
          <cell r="AB170">
            <v>483.29867999999999</v>
          </cell>
          <cell r="AC170">
            <v>559.74225000000001</v>
          </cell>
          <cell r="AD170">
            <v>633.33537000000001</v>
          </cell>
          <cell r="AE170">
            <v>669.81002000000001</v>
          </cell>
          <cell r="AF170">
            <v>638.34</v>
          </cell>
          <cell r="AG170">
            <v>725.12332000000004</v>
          </cell>
          <cell r="AH170">
            <v>881.71523000000002</v>
          </cell>
          <cell r="AI170">
            <v>802.34822999999994</v>
          </cell>
          <cell r="AJ170">
            <v>9386.3549299999995</v>
          </cell>
        </row>
        <row r="171">
          <cell r="B171" t="str">
            <v xml:space="preserve">XANTINON </v>
          </cell>
          <cell r="C171">
            <v>2817622</v>
          </cell>
          <cell r="E171">
            <v>760.52546000000007</v>
          </cell>
          <cell r="F171">
            <v>917.63643999999999</v>
          </cell>
          <cell r="G171">
            <v>762.72079999999994</v>
          </cell>
          <cell r="H171">
            <v>795.33837999999992</v>
          </cell>
          <cell r="I171">
            <v>515.25586999999996</v>
          </cell>
          <cell r="J171">
            <v>567.59480000000008</v>
          </cell>
          <cell r="K171">
            <v>933.48100999999997</v>
          </cell>
          <cell r="L171">
            <v>803.70460000000003</v>
          </cell>
          <cell r="M171">
            <v>699.80108999999993</v>
          </cell>
          <cell r="N171">
            <v>737.69206000000008</v>
          </cell>
          <cell r="O171">
            <v>831.89530000000002</v>
          </cell>
          <cell r="P171">
            <v>805.11323000000004</v>
          </cell>
          <cell r="Q171">
            <v>9130.7590400000008</v>
          </cell>
          <cell r="U171" t="str">
            <v xml:space="preserve">XANTINON </v>
          </cell>
          <cell r="X171">
            <v>389.54304000000002</v>
          </cell>
          <cell r="Y171">
            <v>460.10475000000002</v>
          </cell>
          <cell r="Z171">
            <v>365.60715999999996</v>
          </cell>
          <cell r="AA171">
            <v>360.61405999999999</v>
          </cell>
          <cell r="AB171">
            <v>218.31389999999999</v>
          </cell>
          <cell r="AC171">
            <v>239.61667999999997</v>
          </cell>
          <cell r="AD171">
            <v>382.47205000000002</v>
          </cell>
          <cell r="AE171">
            <v>319.97045000000003</v>
          </cell>
          <cell r="AF171">
            <v>261.39999999999998</v>
          </cell>
          <cell r="AG171">
            <v>269.58778000000001</v>
          </cell>
          <cell r="AH171">
            <v>328.91643999999997</v>
          </cell>
          <cell r="AI171">
            <v>333.68705999999997</v>
          </cell>
          <cell r="AJ171">
            <v>3929.8333699999994</v>
          </cell>
        </row>
        <row r="172">
          <cell r="B172" t="str">
            <v>PK, VM</v>
          </cell>
          <cell r="F172">
            <v>-2.4954299999999998</v>
          </cell>
          <cell r="G172">
            <v>0</v>
          </cell>
          <cell r="H172">
            <v>-0.32738</v>
          </cell>
          <cell r="I172">
            <v>0</v>
          </cell>
          <cell r="J172">
            <v>0</v>
          </cell>
          <cell r="Q172">
            <v>-2.8228099999999996</v>
          </cell>
          <cell r="U172" t="str">
            <v>PK, VM</v>
          </cell>
          <cell r="X172">
            <v>0</v>
          </cell>
          <cell r="Y172">
            <v>-1.2544500000000001</v>
          </cell>
          <cell r="Z172">
            <v>0</v>
          </cell>
          <cell r="AA172">
            <v>-0.14867000000000002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J172">
            <v>-1.4031200000000001</v>
          </cell>
        </row>
        <row r="173">
          <cell r="B173" t="str">
            <v>TOTAL FARMA</v>
          </cell>
          <cell r="C173">
            <v>29978394</v>
          </cell>
          <cell r="E173">
            <v>20077.597870000001</v>
          </cell>
          <cell r="F173">
            <v>19684.4031</v>
          </cell>
          <cell r="G173">
            <v>21544.573660000002</v>
          </cell>
          <cell r="H173">
            <v>24262.668290000001</v>
          </cell>
          <cell r="I173">
            <v>16780.226279999999</v>
          </cell>
          <cell r="J173">
            <v>18152.135609999998</v>
          </cell>
          <cell r="K173">
            <v>23834.026259999999</v>
          </cell>
          <cell r="L173">
            <v>22096.19284</v>
          </cell>
          <cell r="M173">
            <v>20486.096300000001</v>
          </cell>
          <cell r="N173">
            <v>22497.644269999997</v>
          </cell>
          <cell r="O173">
            <v>23754.611799999999</v>
          </cell>
          <cell r="P173">
            <v>19928.157689999996</v>
          </cell>
          <cell r="Q173">
            <v>253098.33397000004</v>
          </cell>
          <cell r="U173" t="str">
            <v>TOTAL FARMA</v>
          </cell>
          <cell r="X173">
            <v>10293.849100000003</v>
          </cell>
          <cell r="Y173">
            <v>9877.7933899999989</v>
          </cell>
          <cell r="Z173">
            <v>10358.741509999998</v>
          </cell>
          <cell r="AA173">
            <v>11003.980219999998</v>
          </cell>
          <cell r="AB173">
            <v>7109.7818099999995</v>
          </cell>
          <cell r="AC173">
            <v>7456.4844200000016</v>
          </cell>
          <cell r="AD173">
            <v>9741.8248300000014</v>
          </cell>
          <cell r="AE173">
            <v>8809.3826100000006</v>
          </cell>
          <cell r="AF173">
            <v>7673.4400000000005</v>
          </cell>
          <cell r="AG173">
            <v>8219.69787</v>
          </cell>
          <cell r="AH173">
            <v>9403.0877599999985</v>
          </cell>
          <cell r="AI173">
            <v>8236.0637200000001</v>
          </cell>
          <cell r="AJ173">
            <v>108184.12724</v>
          </cell>
        </row>
        <row r="175">
          <cell r="B175" t="str">
            <v xml:space="preserve">NENÊ DENT  </v>
          </cell>
          <cell r="C175">
            <v>1090665</v>
          </cell>
          <cell r="E175">
            <v>264.45992999999999</v>
          </cell>
          <cell r="F175">
            <v>288.66584</v>
          </cell>
          <cell r="G175">
            <v>317.76621</v>
          </cell>
          <cell r="H175">
            <v>363.70798000000002</v>
          </cell>
          <cell r="I175">
            <v>187.54198</v>
          </cell>
          <cell r="J175">
            <v>220.52120000000002</v>
          </cell>
          <cell r="K175">
            <v>323.12977999999998</v>
          </cell>
          <cell r="L175">
            <v>308.94855000000001</v>
          </cell>
          <cell r="M175">
            <v>271.60588999999999</v>
          </cell>
          <cell r="N175">
            <v>305.13752999999997</v>
          </cell>
          <cell r="O175">
            <v>275.44734</v>
          </cell>
          <cell r="P175">
            <v>320.34604999999999</v>
          </cell>
          <cell r="Q175">
            <v>3447.27828</v>
          </cell>
          <cell r="U175" t="str">
            <v xml:space="preserve">NENÊ DENT  </v>
          </cell>
          <cell r="X175">
            <v>135.87020999999999</v>
          </cell>
          <cell r="Y175">
            <v>144.87754000000001</v>
          </cell>
          <cell r="Z175">
            <v>152.40752000000001</v>
          </cell>
          <cell r="AA175">
            <v>164.77473000000001</v>
          </cell>
          <cell r="AB175">
            <v>79.461539999999999</v>
          </cell>
          <cell r="AC175">
            <v>92.703609999999998</v>
          </cell>
          <cell r="AD175">
            <v>131.35311000000002</v>
          </cell>
          <cell r="AE175">
            <v>123.05091</v>
          </cell>
          <cell r="AF175">
            <v>101.45</v>
          </cell>
          <cell r="AG175">
            <v>111.4902</v>
          </cell>
          <cell r="AH175">
            <v>107.93244</v>
          </cell>
          <cell r="AI175">
            <v>130.15192999999999</v>
          </cell>
          <cell r="AJ175">
            <v>1475.5237400000001</v>
          </cell>
        </row>
        <row r="176">
          <cell r="B176" t="str">
            <v>TOTAL NENÊ</v>
          </cell>
          <cell r="C176">
            <v>1090665</v>
          </cell>
          <cell r="E176">
            <v>264.45992999999999</v>
          </cell>
          <cell r="F176">
            <v>288.66584</v>
          </cell>
          <cell r="G176">
            <v>317.76621</v>
          </cell>
          <cell r="H176">
            <v>363.70798000000002</v>
          </cell>
          <cell r="I176">
            <v>187.54198</v>
          </cell>
          <cell r="J176">
            <v>220.52120000000002</v>
          </cell>
          <cell r="K176">
            <v>323.12977999999998</v>
          </cell>
          <cell r="L176">
            <v>308.94855000000001</v>
          </cell>
          <cell r="M176">
            <v>271.60588999999999</v>
          </cell>
          <cell r="N176">
            <v>305.13752999999997</v>
          </cell>
          <cell r="O176">
            <v>275.44734</v>
          </cell>
          <cell r="P176">
            <v>320.34604999999999</v>
          </cell>
          <cell r="Q176">
            <v>3447.27828</v>
          </cell>
          <cell r="U176" t="str">
            <v>TOTAL NENÊ</v>
          </cell>
          <cell r="X176">
            <v>135.87020999999999</v>
          </cell>
          <cell r="Y176">
            <v>144.87754000000001</v>
          </cell>
          <cell r="Z176">
            <v>152.40752000000001</v>
          </cell>
          <cell r="AA176">
            <v>164.77473000000001</v>
          </cell>
          <cell r="AB176">
            <v>79.461539999999999</v>
          </cell>
          <cell r="AC176">
            <v>92.703609999999998</v>
          </cell>
          <cell r="AD176">
            <v>131.35311000000002</v>
          </cell>
          <cell r="AE176">
            <v>123.05091</v>
          </cell>
          <cell r="AF176">
            <v>101.45</v>
          </cell>
          <cell r="AG176">
            <v>111.4902</v>
          </cell>
          <cell r="AH176">
            <v>107.93244</v>
          </cell>
          <cell r="AI176">
            <v>130.15192999999999</v>
          </cell>
          <cell r="AJ176">
            <v>1475.5237400000001</v>
          </cell>
        </row>
        <row r="177">
          <cell r="B177" t="str">
            <v>TOTAL WAU</v>
          </cell>
          <cell r="C177">
            <v>31069059</v>
          </cell>
          <cell r="E177">
            <v>20342.057800000002</v>
          </cell>
          <cell r="F177">
            <v>19973.068940000001</v>
          </cell>
          <cell r="G177">
            <v>21862.339870000003</v>
          </cell>
          <cell r="H177">
            <v>24626.376270000001</v>
          </cell>
          <cell r="I177">
            <v>16967.768260000001</v>
          </cell>
          <cell r="J177">
            <v>18372.656809999997</v>
          </cell>
          <cell r="K177">
            <v>24157.156039999998</v>
          </cell>
          <cell r="L177">
            <v>22405.141390000001</v>
          </cell>
          <cell r="M177">
            <v>20757.70219</v>
          </cell>
          <cell r="N177">
            <v>22802.781799999997</v>
          </cell>
          <cell r="O177">
            <v>24030.059139999998</v>
          </cell>
          <cell r="P177">
            <v>20248.503739999996</v>
          </cell>
          <cell r="Q177">
            <v>256545.61225000003</v>
          </cell>
          <cell r="U177" t="str">
            <v>TOTAL WAU</v>
          </cell>
          <cell r="X177">
            <v>10429.719310000002</v>
          </cell>
          <cell r="Y177">
            <v>10022.670929999998</v>
          </cell>
          <cell r="Z177">
            <v>10511.149029999999</v>
          </cell>
          <cell r="AA177">
            <v>11168.754949999997</v>
          </cell>
          <cell r="AB177">
            <v>7189.2433499999997</v>
          </cell>
          <cell r="AC177">
            <v>7549.1880300000012</v>
          </cell>
          <cell r="AD177">
            <v>9873.1779400000014</v>
          </cell>
          <cell r="AE177">
            <v>8932.4335200000005</v>
          </cell>
          <cell r="AF177">
            <v>7774.89</v>
          </cell>
          <cell r="AG177">
            <v>8331.1880700000002</v>
          </cell>
          <cell r="AH177">
            <v>9511.020199999999</v>
          </cell>
          <cell r="AI177">
            <v>8366.2156500000001</v>
          </cell>
          <cell r="AJ177">
            <v>109659.65098000001</v>
          </cell>
        </row>
        <row r="178">
          <cell r="B178" t="str">
            <v>FC-0801/Vend</v>
          </cell>
          <cell r="C178">
            <v>37413</v>
          </cell>
          <cell r="G178" t="str">
            <v>cópias :</v>
          </cell>
          <cell r="H178" t="str">
            <v xml:space="preserve">   G/M/MA/MB/MC/MI/MV/FG</v>
          </cell>
          <cell r="O178" t="str">
            <v>PLANEJAMENTO E CONTROLE</v>
          </cell>
          <cell r="U178" t="str">
            <v>FC-0801/Vend</v>
          </cell>
          <cell r="V178">
            <v>37413</v>
          </cell>
          <cell r="Z178" t="str">
            <v>cópias :</v>
          </cell>
          <cell r="AA178" t="str">
            <v xml:space="preserve">   G/M/MA/MB/MC/MI/MV/FG</v>
          </cell>
          <cell r="AH178" t="str">
            <v>PLANEJAMENTO E CONTROLE</v>
          </cell>
        </row>
        <row r="181">
          <cell r="B181" t="str">
            <v>PREÇO MÉDIO BRUTO - R$</v>
          </cell>
          <cell r="E181">
            <v>7.6713038539688396</v>
          </cell>
          <cell r="F181">
            <v>7.7435525309810815</v>
          </cell>
          <cell r="G181">
            <v>7.9932798811008059</v>
          </cell>
          <cell r="H181">
            <v>8.101725092329831</v>
          </cell>
          <cell r="I181">
            <v>8.3207557142226651</v>
          </cell>
          <cell r="J181">
            <v>8.2967994926001154</v>
          </cell>
          <cell r="K181">
            <v>8.2287577983982683</v>
          </cell>
          <cell r="L181">
            <v>8.289892200631515</v>
          </cell>
          <cell r="M181">
            <v>8.4081763538824479</v>
          </cell>
          <cell r="N181">
            <v>8.5623476144379609</v>
          </cell>
          <cell r="O181">
            <v>8.8999592743606613</v>
          </cell>
          <cell r="P181">
            <v>8.6566545906318222</v>
          </cell>
          <cell r="Q181">
            <v>8.2573424012337533</v>
          </cell>
          <cell r="U181" t="str">
            <v>PREÇO MÉDIO BRUTO - US$</v>
          </cell>
          <cell r="X181">
            <v>3.9332080719294891</v>
          </cell>
          <cell r="Y181">
            <v>3.8857863596395319</v>
          </cell>
          <cell r="Z181">
            <v>3.8430724509979557</v>
          </cell>
          <cell r="AA181">
            <v>3.6743604189435208</v>
          </cell>
          <cell r="AB181">
            <v>3.5255041658289241</v>
          </cell>
          <cell r="AC181">
            <v>3.4090932010854278</v>
          </cell>
          <cell r="AD181">
            <v>3.3631438168558838</v>
          </cell>
          <cell r="AE181">
            <v>3.3049963703044285</v>
          </cell>
          <cell r="AF181">
            <v>3.1493199802977379</v>
          </cell>
          <cell r="AG181">
            <v>3.1283256982531187</v>
          </cell>
          <cell r="AH181">
            <v>3.5225752855813233</v>
          </cell>
          <cell r="AI181">
            <v>3.5767304114288256</v>
          </cell>
          <cell r="AJ181">
            <v>3.529576194268544</v>
          </cell>
        </row>
        <row r="183">
          <cell r="B183" t="str">
            <v>VENDA LÍQUIDA - TR$</v>
          </cell>
          <cell r="E183">
            <v>14401.958279999997</v>
          </cell>
          <cell r="F183">
            <v>14143.485139999999</v>
          </cell>
          <cell r="G183">
            <v>15432.201920000001</v>
          </cell>
          <cell r="H183">
            <v>17579.912170000003</v>
          </cell>
          <cell r="I183">
            <v>11851.115159999998</v>
          </cell>
          <cell r="J183">
            <v>12764.168270000002</v>
          </cell>
          <cell r="K183">
            <v>16710.02146</v>
          </cell>
          <cell r="L183">
            <v>15790.351919999999</v>
          </cell>
          <cell r="M183">
            <v>15009.057010000004</v>
          </cell>
          <cell r="N183">
            <v>16428.141960000001</v>
          </cell>
          <cell r="O183">
            <v>17191.368760000008</v>
          </cell>
          <cell r="P183">
            <v>14786.80615</v>
          </cell>
          <cell r="Q183">
            <v>182088.58819999997</v>
          </cell>
          <cell r="T183">
            <v>0</v>
          </cell>
          <cell r="U183" t="str">
            <v>VENDA LÍQUIDA - TUS$</v>
          </cell>
          <cell r="X183">
            <v>7384.3032999999978</v>
          </cell>
          <cell r="Y183">
            <v>7098.5458800000042</v>
          </cell>
          <cell r="Z183">
            <v>7404.1033800000014</v>
          </cell>
          <cell r="AA183">
            <v>7973.6419699999988</v>
          </cell>
          <cell r="AB183">
            <v>5021.316877000002</v>
          </cell>
          <cell r="AC183">
            <v>5244.8683500000006</v>
          </cell>
          <cell r="AD183">
            <v>6831.9231899999977</v>
          </cell>
          <cell r="AE183">
            <v>6290.3527599999989</v>
          </cell>
          <cell r="AF183">
            <v>5475.1732799999982</v>
          </cell>
          <cell r="AG183">
            <v>6002.6811800000005</v>
          </cell>
          <cell r="AH183">
            <v>6795.8588299999992</v>
          </cell>
          <cell r="AI183">
            <v>6111.2676400000009</v>
          </cell>
          <cell r="AJ183">
            <v>77634.036637000027</v>
          </cell>
        </row>
        <row r="184">
          <cell r="E184">
            <v>0.70798925170687477</v>
          </cell>
          <cell r="F184">
            <v>0.70812778859812009</v>
          </cell>
          <cell r="G184">
            <v>0.70588061533049429</v>
          </cell>
          <cell r="H184">
            <v>0.71386516543304657</v>
          </cell>
          <cell r="I184">
            <v>0.69844866917106263</v>
          </cell>
          <cell r="J184">
            <v>0.69473720660000748</v>
          </cell>
          <cell r="K184">
            <v>0.6917213860907776</v>
          </cell>
          <cell r="L184">
            <v>0.7047646629468558</v>
          </cell>
          <cell r="M184">
            <v>0.72305965624801194</v>
          </cell>
          <cell r="N184">
            <v>0.72044464153930565</v>
          </cell>
          <cell r="O184">
            <v>0.71541100501844246</v>
          </cell>
          <cell r="P184">
            <v>0.73026660833162393</v>
          </cell>
          <cell r="Q184">
            <v>0.70977081464389746</v>
          </cell>
          <cell r="T184" t="e">
            <v>#DIV/0!</v>
          </cell>
          <cell r="X184">
            <v>0.70800594728565103</v>
          </cell>
          <cell r="Y184">
            <v>0.70824892182706889</v>
          </cell>
          <cell r="Z184">
            <v>0.70440475716478379</v>
          </cell>
          <cell r="AA184">
            <v>0.7139239786078394</v>
          </cell>
          <cell r="AB184">
            <v>0.69844858944717769</v>
          </cell>
          <cell r="AC184">
            <v>0.69475926803746602</v>
          </cell>
          <cell r="AD184">
            <v>0.69196799971782907</v>
          </cell>
          <cell r="AE184">
            <v>0.70421489798000736</v>
          </cell>
          <cell r="AF184">
            <v>0.70421231425782205</v>
          </cell>
          <cell r="AG184">
            <v>0.7205072229272097</v>
          </cell>
          <cell r="AH184">
            <v>0.7145246973610675</v>
          </cell>
          <cell r="AI184">
            <v>0.730469772196226</v>
          </cell>
          <cell r="AJ184">
            <v>0.70795443851229389</v>
          </cell>
        </row>
      </sheetData>
      <sheetData sheetId="4">
        <row r="5">
          <cell r="B5" t="str">
            <v>AD-TIL</v>
          </cell>
          <cell r="C5">
            <v>68.908556774733214</v>
          </cell>
          <cell r="E5">
            <v>158.84863000000001</v>
          </cell>
          <cell r="F5">
            <v>118.65716999999999</v>
          </cell>
          <cell r="G5">
            <v>180.60701</v>
          </cell>
          <cell r="H5">
            <v>238.07742999999999</v>
          </cell>
          <cell r="I5">
            <v>75.024820000000005</v>
          </cell>
          <cell r="J5">
            <v>164.64553000000001</v>
          </cell>
          <cell r="K5">
            <v>182.44451000000001</v>
          </cell>
          <cell r="L5">
            <v>164.89060000000001</v>
          </cell>
          <cell r="M5">
            <v>137.83682999999999</v>
          </cell>
          <cell r="N5">
            <v>152.35862</v>
          </cell>
          <cell r="O5">
            <v>180.31026</v>
          </cell>
          <cell r="P5">
            <v>147.66243</v>
          </cell>
          <cell r="Q5">
            <v>1901.36384</v>
          </cell>
          <cell r="U5" t="str">
            <v>AD-TIL</v>
          </cell>
          <cell r="V5">
            <v>67.148619109770166</v>
          </cell>
          <cell r="X5">
            <v>81.475040000000007</v>
          </cell>
          <cell r="Y5">
            <v>59.616210000000002</v>
          </cell>
          <cell r="Z5">
            <v>86.761089999999996</v>
          </cell>
          <cell r="AA5">
            <v>107.50219</v>
          </cell>
          <cell r="AB5">
            <v>31.788</v>
          </cell>
          <cell r="AC5">
            <v>69.2119</v>
          </cell>
          <cell r="AD5">
            <v>74.589559999999992</v>
          </cell>
          <cell r="AE5">
            <v>65.697369999999992</v>
          </cell>
          <cell r="AF5">
            <v>50.79</v>
          </cell>
          <cell r="AG5">
            <v>55.750569999999996</v>
          </cell>
          <cell r="AH5">
            <v>71.291679999999999</v>
          </cell>
          <cell r="AI5">
            <v>60.730690000000003</v>
          </cell>
          <cell r="AJ5">
            <v>815.2043000000001</v>
          </cell>
        </row>
        <row r="6">
          <cell r="B6" t="str">
            <v>AGIOFIBRA 100 g</v>
          </cell>
          <cell r="C6">
            <v>72.301682797291434</v>
          </cell>
          <cell r="E6">
            <v>88.482849999999999</v>
          </cell>
          <cell r="F6">
            <v>126.1679</v>
          </cell>
          <cell r="G6">
            <v>49.48668</v>
          </cell>
          <cell r="H6">
            <v>127.27858000000001</v>
          </cell>
          <cell r="I6">
            <v>70.755960000000002</v>
          </cell>
          <cell r="J6">
            <v>70.689120000000003</v>
          </cell>
          <cell r="K6">
            <v>85.703630000000004</v>
          </cell>
          <cell r="L6">
            <v>79.758089999999996</v>
          </cell>
          <cell r="M6">
            <v>73.889789999999991</v>
          </cell>
          <cell r="N6">
            <v>78.183610000000002</v>
          </cell>
          <cell r="O6">
            <v>91.701130000000006</v>
          </cell>
          <cell r="P6">
            <v>65.925880000000006</v>
          </cell>
          <cell r="Q6">
            <v>1008.0232200000002</v>
          </cell>
          <cell r="U6" t="str">
            <v>AGIOFIBRA 100 g</v>
          </cell>
          <cell r="V6">
            <v>70.965196252307024</v>
          </cell>
          <cell r="X6">
            <v>45.37764</v>
          </cell>
          <cell r="Y6">
            <v>63.213380000000001</v>
          </cell>
          <cell r="Z6">
            <v>23.866330000000001</v>
          </cell>
          <cell r="AA6">
            <v>57.665709999999997</v>
          </cell>
          <cell r="AB6">
            <v>29.979299999999999</v>
          </cell>
          <cell r="AC6">
            <v>29.655519999999999</v>
          </cell>
          <cell r="AD6">
            <v>35.125459999999997</v>
          </cell>
          <cell r="AE6">
            <v>31.897729999999999</v>
          </cell>
          <cell r="AF6">
            <v>26.64</v>
          </cell>
          <cell r="AG6">
            <v>28.587589999999999</v>
          </cell>
          <cell r="AH6">
            <v>36.221089999999997</v>
          </cell>
          <cell r="AI6">
            <v>27.177019999999999</v>
          </cell>
          <cell r="AJ6">
            <v>435.40676999999994</v>
          </cell>
        </row>
        <row r="7">
          <cell r="B7" t="str">
            <v>AGIOFIBRA 250 g</v>
          </cell>
          <cell r="C7">
            <v>72.354861757993632</v>
          </cell>
          <cell r="E7">
            <v>72.452699999999993</v>
          </cell>
          <cell r="F7">
            <v>87.004329999999996</v>
          </cell>
          <cell r="G7">
            <v>38.409700000000001</v>
          </cell>
          <cell r="H7">
            <v>84.30153</v>
          </cell>
          <cell r="I7">
            <v>49.536009999999997</v>
          </cell>
          <cell r="J7">
            <v>51.465179999999997</v>
          </cell>
          <cell r="K7">
            <v>54.626100000000001</v>
          </cell>
          <cell r="L7">
            <v>63.586129999999997</v>
          </cell>
          <cell r="M7">
            <v>55.095779999999998</v>
          </cell>
          <cell r="N7">
            <v>69.658140000000003</v>
          </cell>
          <cell r="O7">
            <v>59.956609999999998</v>
          </cell>
          <cell r="P7">
            <v>58.216830000000002</v>
          </cell>
          <cell r="Q7">
            <v>744.30903999999987</v>
          </cell>
          <cell r="U7" t="str">
            <v>AGIOFIBRA 250 g</v>
          </cell>
          <cell r="V7">
            <v>70.975602631127614</v>
          </cell>
          <cell r="X7">
            <v>37.15128</v>
          </cell>
          <cell r="Y7">
            <v>43.598559999999999</v>
          </cell>
          <cell r="Z7">
            <v>18.336459999999999</v>
          </cell>
          <cell r="AA7">
            <v>38.254249999999999</v>
          </cell>
          <cell r="AB7">
            <v>20.988420000000001</v>
          </cell>
          <cell r="AC7">
            <v>21.638089999999998</v>
          </cell>
          <cell r="AD7">
            <v>22.471209999999999</v>
          </cell>
          <cell r="AE7">
            <v>25.58709</v>
          </cell>
          <cell r="AF7">
            <v>20.260000000000002</v>
          </cell>
          <cell r="AG7">
            <v>25.47288</v>
          </cell>
          <cell r="AH7">
            <v>23.681699999999999</v>
          </cell>
          <cell r="AI7">
            <v>24.001630000000002</v>
          </cell>
          <cell r="AJ7">
            <v>321.4415699999999</v>
          </cell>
        </row>
        <row r="8">
          <cell r="B8" t="str">
            <v>AGIOLAX 100 g</v>
          </cell>
          <cell r="C8">
            <v>72.18323773314907</v>
          </cell>
          <cell r="E8">
            <v>95.870580000000004</v>
          </cell>
          <cell r="F8">
            <v>130.5076</v>
          </cell>
          <cell r="G8">
            <v>87.483310000000003</v>
          </cell>
          <cell r="H8">
            <v>139.67259000000001</v>
          </cell>
          <cell r="I8">
            <v>77.442130000000006</v>
          </cell>
          <cell r="J8">
            <v>89.561959999999999</v>
          </cell>
          <cell r="K8">
            <v>128.08190999999999</v>
          </cell>
          <cell r="L8">
            <v>115.80499</v>
          </cell>
          <cell r="M8">
            <v>107.61798</v>
          </cell>
          <cell r="N8">
            <v>124.56180000000001</v>
          </cell>
          <cell r="O8">
            <v>135.18260999999998</v>
          </cell>
          <cell r="P8">
            <v>105.16641</v>
          </cell>
          <cell r="Q8">
            <v>1336.9538700000001</v>
          </cell>
          <cell r="U8" t="str">
            <v>AGIOLAX 100 g</v>
          </cell>
          <cell r="V8">
            <v>70.674463972120321</v>
          </cell>
          <cell r="X8">
            <v>49.171680000000002</v>
          </cell>
          <cell r="Y8">
            <v>65.409170000000003</v>
          </cell>
          <cell r="Z8">
            <v>41.773739999999997</v>
          </cell>
          <cell r="AA8">
            <v>63.288670000000003</v>
          </cell>
          <cell r="AB8">
            <v>32.81223</v>
          </cell>
          <cell r="AC8">
            <v>37.647469999999998</v>
          </cell>
          <cell r="AD8">
            <v>52.556890000000003</v>
          </cell>
          <cell r="AE8">
            <v>46.111650000000004</v>
          </cell>
          <cell r="AF8">
            <v>39.17</v>
          </cell>
          <cell r="AG8">
            <v>45.512149999999998</v>
          </cell>
          <cell r="AH8">
            <v>53.402010000000004</v>
          </cell>
          <cell r="AI8">
            <v>43.405190000000005</v>
          </cell>
          <cell r="AJ8">
            <v>570.26085000000012</v>
          </cell>
        </row>
        <row r="9">
          <cell r="B9" t="str">
            <v>AGIOLAX 250 g</v>
          </cell>
          <cell r="C9">
            <v>72.179346085223926</v>
          </cell>
          <cell r="E9">
            <v>106.02290000000001</v>
          </cell>
          <cell r="F9">
            <v>124.68338</v>
          </cell>
          <cell r="G9">
            <v>75.174139999999994</v>
          </cell>
          <cell r="H9">
            <v>105.42883</v>
          </cell>
          <cell r="I9">
            <v>70.070449999999994</v>
          </cell>
          <cell r="J9">
            <v>93.599670000000003</v>
          </cell>
          <cell r="K9">
            <v>95.059280000000001</v>
          </cell>
          <cell r="L9">
            <v>96.718159999999997</v>
          </cell>
          <cell r="M9">
            <v>107.52666000000001</v>
          </cell>
          <cell r="N9">
            <v>118.99672</v>
          </cell>
          <cell r="O9">
            <v>117.88011</v>
          </cell>
          <cell r="P9">
            <v>106.66002999999999</v>
          </cell>
          <cell r="Q9">
            <v>1217.82033</v>
          </cell>
          <cell r="U9" t="str">
            <v>AGIOLAX 250 g</v>
          </cell>
          <cell r="V9">
            <v>70.231295932255293</v>
          </cell>
          <cell r="X9">
            <v>54.358840000000001</v>
          </cell>
          <cell r="Y9">
            <v>62.54354</v>
          </cell>
          <cell r="Z9">
            <v>35.954639999999998</v>
          </cell>
          <cell r="AA9">
            <v>47.748170000000002</v>
          </cell>
          <cell r="AB9">
            <v>29.688849999999999</v>
          </cell>
          <cell r="AC9">
            <v>39.31138</v>
          </cell>
          <cell r="AD9">
            <v>38.919119999999999</v>
          </cell>
          <cell r="AE9">
            <v>38.636780000000002</v>
          </cell>
          <cell r="AF9">
            <v>39.54</v>
          </cell>
          <cell r="AG9">
            <v>43.520519999999998</v>
          </cell>
          <cell r="AH9">
            <v>46.601279999999996</v>
          </cell>
          <cell r="AI9">
            <v>43.96461</v>
          </cell>
          <cell r="AJ9">
            <v>520.78773000000001</v>
          </cell>
        </row>
        <row r="10">
          <cell r="B10" t="str">
            <v>AGIOLAX   20 x 5 g</v>
          </cell>
          <cell r="C10">
            <v>71.988390984961043</v>
          </cell>
          <cell r="E10">
            <v>13.17287</v>
          </cell>
          <cell r="F10">
            <v>17.16151</v>
          </cell>
          <cell r="G10">
            <v>7.9297000000000004</v>
          </cell>
          <cell r="H10">
            <v>22.129339999999999</v>
          </cell>
          <cell r="I10">
            <v>15.96575</v>
          </cell>
          <cell r="J10">
            <v>11.58643</v>
          </cell>
          <cell r="K10">
            <v>16.644970000000001</v>
          </cell>
          <cell r="L10">
            <v>23.113029999999998</v>
          </cell>
          <cell r="M10">
            <v>19.92924</v>
          </cell>
          <cell r="N10">
            <v>20.792270000000002</v>
          </cell>
          <cell r="O10">
            <v>19.932459999999999</v>
          </cell>
          <cell r="P10">
            <v>14.66892</v>
          </cell>
          <cell r="Q10">
            <v>203.02649000000002</v>
          </cell>
          <cell r="U10" t="str">
            <v>AGIOLAX   20 x 5 g</v>
          </cell>
          <cell r="V10">
            <v>70.045842848131159</v>
          </cell>
          <cell r="X10">
            <v>6.7529399999999997</v>
          </cell>
          <cell r="Y10">
            <v>8.6151</v>
          </cell>
          <cell r="Z10">
            <v>3.7936800000000002</v>
          </cell>
          <cell r="AA10">
            <v>10.01742</v>
          </cell>
          <cell r="AB10">
            <v>6.7646699999999997</v>
          </cell>
          <cell r="AC10">
            <v>4.8742700000000001</v>
          </cell>
          <cell r="AD10">
            <v>6.8047899999999997</v>
          </cell>
          <cell r="AE10">
            <v>9.2317700000000009</v>
          </cell>
          <cell r="AF10">
            <v>7.2</v>
          </cell>
          <cell r="AG10">
            <v>7.6069100000000001</v>
          </cell>
          <cell r="AH10">
            <v>7.8873800000000003</v>
          </cell>
          <cell r="AI10">
            <v>6.06243</v>
          </cell>
          <cell r="AJ10">
            <v>85.611360000000019</v>
          </cell>
        </row>
        <row r="11">
          <cell r="B11" t="str">
            <v>ALBOCRESIL gel</v>
          </cell>
          <cell r="C11">
            <v>72.622893053331737</v>
          </cell>
          <cell r="E11">
            <v>131.42706000000001</v>
          </cell>
          <cell r="F11">
            <v>96.989699999999999</v>
          </cell>
          <cell r="G11">
            <v>153.07255000000001</v>
          </cell>
          <cell r="H11">
            <v>201.34233</v>
          </cell>
          <cell r="I11">
            <v>128.78422</v>
          </cell>
          <cell r="J11">
            <v>146.20423</v>
          </cell>
          <cell r="K11">
            <v>182.33165</v>
          </cell>
          <cell r="L11">
            <v>186.15914999999998</v>
          </cell>
          <cell r="M11">
            <v>165.71625</v>
          </cell>
          <cell r="N11">
            <v>175.44067999999999</v>
          </cell>
          <cell r="O11">
            <v>172.70139</v>
          </cell>
          <cell r="P11">
            <v>105.83185</v>
          </cell>
          <cell r="Q11">
            <v>1846.0010600000001</v>
          </cell>
          <cell r="U11" t="str">
            <v>ALBOCRESIL gel</v>
          </cell>
          <cell r="V11">
            <v>71.597628877816732</v>
          </cell>
          <cell r="X11">
            <v>67.41592</v>
          </cell>
          <cell r="Y11">
            <v>48.604129999999998</v>
          </cell>
          <cell r="Z11">
            <v>72.982810000000001</v>
          </cell>
          <cell r="AA11">
            <v>91.249750000000006</v>
          </cell>
          <cell r="AB11">
            <v>54.565860000000001</v>
          </cell>
          <cell r="AC11">
            <v>61.369349999999997</v>
          </cell>
          <cell r="AD11">
            <v>74.493020000000001</v>
          </cell>
          <cell r="AE11">
            <v>74.203800000000001</v>
          </cell>
          <cell r="AF11">
            <v>59.53</v>
          </cell>
          <cell r="AG11">
            <v>64.089129999999997</v>
          </cell>
          <cell r="AH11">
            <v>68.173829999999995</v>
          </cell>
          <cell r="AI11">
            <v>43.321309999999997</v>
          </cell>
          <cell r="AJ11">
            <v>779.99890999999991</v>
          </cell>
        </row>
        <row r="12">
          <cell r="B12" t="str">
            <v>ALBOCRESIL óvl</v>
          </cell>
          <cell r="C12">
            <v>72.653815053399001</v>
          </cell>
          <cell r="E12">
            <v>101.71248</v>
          </cell>
          <cell r="F12">
            <v>92.257999999999996</v>
          </cell>
          <cell r="G12">
            <v>113.63607</v>
          </cell>
          <cell r="H12">
            <v>149.37894</v>
          </cell>
          <cell r="I12">
            <v>96.769949999999994</v>
          </cell>
          <cell r="J12">
            <v>105.59492</v>
          </cell>
          <cell r="K12">
            <v>158.56677999999999</v>
          </cell>
          <cell r="L12">
            <v>128.64885000000001</v>
          </cell>
          <cell r="M12">
            <v>134.3477</v>
          </cell>
          <cell r="N12">
            <v>133.72852</v>
          </cell>
          <cell r="O12">
            <v>128.41418999999999</v>
          </cell>
          <cell r="P12">
            <v>123.62552000000001</v>
          </cell>
          <cell r="Q12">
            <v>1466.68192</v>
          </cell>
          <cell r="U12" t="str">
            <v>ALBOCRESIL óvl</v>
          </cell>
          <cell r="V12">
            <v>72.324332095524284</v>
          </cell>
          <cell r="X12">
            <v>52.178600000000003</v>
          </cell>
          <cell r="Y12">
            <v>46.254289999999997</v>
          </cell>
          <cell r="Z12">
            <v>54.408990000000003</v>
          </cell>
          <cell r="AA12">
            <v>67.74042</v>
          </cell>
          <cell r="AB12">
            <v>41.001420000000003</v>
          </cell>
          <cell r="AC12">
            <v>44.305129999999998</v>
          </cell>
          <cell r="AD12">
            <v>65.001339999999999</v>
          </cell>
          <cell r="AE12">
            <v>51.208120000000001</v>
          </cell>
          <cell r="AF12">
            <v>48.17</v>
          </cell>
          <cell r="AG12">
            <v>48.828220000000002</v>
          </cell>
          <cell r="AH12">
            <v>50.767989999999998</v>
          </cell>
          <cell r="AI12">
            <v>51.320879999999995</v>
          </cell>
          <cell r="AJ12">
            <v>621.18540000000007</v>
          </cell>
        </row>
        <row r="13">
          <cell r="B13" t="str">
            <v>ALBOCRESIL sol</v>
          </cell>
          <cell r="C13">
            <v>72.28864125802734</v>
          </cell>
          <cell r="E13">
            <v>115.70827</v>
          </cell>
          <cell r="F13">
            <v>120.63638</v>
          </cell>
          <cell r="G13">
            <v>133.30932000000001</v>
          </cell>
          <cell r="H13">
            <v>161.56241</v>
          </cell>
          <cell r="I13">
            <v>96.726680000000002</v>
          </cell>
          <cell r="J13">
            <v>85.843530000000001</v>
          </cell>
          <cell r="K13">
            <v>112.26985999999999</v>
          </cell>
          <cell r="L13">
            <v>107.32539</v>
          </cell>
          <cell r="M13">
            <v>108.89441000000001</v>
          </cell>
          <cell r="N13">
            <v>128.69039000000001</v>
          </cell>
          <cell r="O13">
            <v>140.20375000000001</v>
          </cell>
          <cell r="P13">
            <v>110.32541999999999</v>
          </cell>
          <cell r="Q13">
            <v>1421.4958100000001</v>
          </cell>
          <cell r="U13" t="str">
            <v>ALBOCRESIL sol</v>
          </cell>
          <cell r="V13">
            <v>71.206259858678038</v>
          </cell>
          <cell r="X13">
            <v>59.167050000000003</v>
          </cell>
          <cell r="Y13">
            <v>60.531129999999997</v>
          </cell>
          <cell r="Z13">
            <v>64.072209999999998</v>
          </cell>
          <cell r="AA13">
            <v>73.409719999999993</v>
          </cell>
          <cell r="AB13">
            <v>40.9831</v>
          </cell>
          <cell r="AC13">
            <v>36.035400000000003</v>
          </cell>
          <cell r="AD13">
            <v>45.935290000000002</v>
          </cell>
          <cell r="AE13">
            <v>42.801439999999999</v>
          </cell>
          <cell r="AF13">
            <v>39.590000000000003</v>
          </cell>
          <cell r="AG13">
            <v>47.033050000000003</v>
          </cell>
          <cell r="AH13">
            <v>55.374169999999999</v>
          </cell>
          <cell r="AI13">
            <v>45.57958</v>
          </cell>
          <cell r="AJ13">
            <v>610.51214000000004</v>
          </cell>
        </row>
        <row r="14">
          <cell r="B14" t="str">
            <v>BRONCHO-VAXOM  Inf 10 cáps</v>
          </cell>
          <cell r="C14">
            <v>72.056429254087192</v>
          </cell>
          <cell r="E14">
            <v>96.440029999999993</v>
          </cell>
          <cell r="F14">
            <v>42.21828</v>
          </cell>
          <cell r="G14">
            <v>65.254850000000005</v>
          </cell>
          <cell r="H14">
            <v>122.08213000000001</v>
          </cell>
          <cell r="I14">
            <v>106.83671</v>
          </cell>
          <cell r="J14">
            <v>130.40539999999999</v>
          </cell>
          <cell r="K14">
            <v>151.53067999999999</v>
          </cell>
          <cell r="L14">
            <v>116.91294000000001</v>
          </cell>
          <cell r="M14">
            <v>107.86539999999999</v>
          </cell>
          <cell r="N14">
            <v>116.19477999999999</v>
          </cell>
          <cell r="O14">
            <v>124.52746</v>
          </cell>
          <cell r="P14">
            <v>93.973259999999996</v>
          </cell>
          <cell r="Q14">
            <v>1274.2419199999999</v>
          </cell>
          <cell r="U14" t="str">
            <v>BRONCHO-VAXOM  Inf 10 cáps</v>
          </cell>
          <cell r="V14">
            <v>70.56259078204738</v>
          </cell>
          <cell r="X14">
            <v>49.442100000000003</v>
          </cell>
          <cell r="Y14">
            <v>21.17915</v>
          </cell>
          <cell r="Z14">
            <v>31.190300000000001</v>
          </cell>
          <cell r="AA14">
            <v>55.515099999999997</v>
          </cell>
          <cell r="AB14">
            <v>45.2667</v>
          </cell>
          <cell r="AC14">
            <v>54.805750000000003</v>
          </cell>
          <cell r="AD14">
            <v>62.190570000000001</v>
          </cell>
          <cell r="AE14">
            <v>46.66901</v>
          </cell>
          <cell r="AF14">
            <v>39.18</v>
          </cell>
          <cell r="AG14">
            <v>42.472180000000002</v>
          </cell>
          <cell r="AH14">
            <v>49.144550000000002</v>
          </cell>
          <cell r="AI14">
            <v>38.569459999999999</v>
          </cell>
          <cell r="AJ14">
            <v>535.62486999999999</v>
          </cell>
        </row>
        <row r="15">
          <cell r="B15" t="str">
            <v>BRONCHO-VAXOM Adl 10 cáps</v>
          </cell>
          <cell r="C15">
            <v>72.360369498561013</v>
          </cell>
          <cell r="E15">
            <v>84.036349999999999</v>
          </cell>
          <cell r="F15">
            <v>53.28022</v>
          </cell>
          <cell r="G15">
            <v>74.692019999999999</v>
          </cell>
          <cell r="H15">
            <v>114.06374</v>
          </cell>
          <cell r="I15">
            <v>95.382530000000003</v>
          </cell>
          <cell r="J15">
            <v>89.650289999999998</v>
          </cell>
          <cell r="K15">
            <v>130.79621</v>
          </cell>
          <cell r="L15">
            <v>118.90349000000001</v>
          </cell>
          <cell r="M15">
            <v>97.57893</v>
          </cell>
          <cell r="N15">
            <v>106.74762</v>
          </cell>
          <cell r="O15">
            <v>119.48805</v>
          </cell>
          <cell r="P15">
            <v>82.022829999999999</v>
          </cell>
          <cell r="Q15">
            <v>1166.64228</v>
          </cell>
          <cell r="U15" t="str">
            <v>BRONCHO-VAXOM Adl 10 cáps</v>
          </cell>
          <cell r="V15">
            <v>71.011550301292999</v>
          </cell>
          <cell r="X15">
            <v>43.087980000000002</v>
          </cell>
          <cell r="Y15">
            <v>26.73123</v>
          </cell>
          <cell r="Z15">
            <v>35.661189999999998</v>
          </cell>
          <cell r="AA15">
            <v>51.769280000000002</v>
          </cell>
          <cell r="AB15">
            <v>40.413600000000002</v>
          </cell>
          <cell r="AC15">
            <v>37.652949999999997</v>
          </cell>
          <cell r="AD15">
            <v>53.610250000000001</v>
          </cell>
          <cell r="AE15">
            <v>47.479279999999996</v>
          </cell>
          <cell r="AF15">
            <v>35.6</v>
          </cell>
          <cell r="AG15">
            <v>39.045010000000005</v>
          </cell>
          <cell r="AH15">
            <v>47.135599999999997</v>
          </cell>
          <cell r="AI15">
            <v>33.636019999999995</v>
          </cell>
          <cell r="AJ15">
            <v>491.82239000000004</v>
          </cell>
        </row>
        <row r="16">
          <cell r="B16" t="str">
            <v>COLPOTROFINE cáp</v>
          </cell>
          <cell r="C16">
            <v>72.169775720194323</v>
          </cell>
          <cell r="E16">
            <v>107.79055</v>
          </cell>
          <cell r="F16">
            <v>80.793360000000007</v>
          </cell>
          <cell r="G16">
            <v>104.59018</v>
          </cell>
          <cell r="H16">
            <v>160.66101</v>
          </cell>
          <cell r="I16">
            <v>99.379459999999995</v>
          </cell>
          <cell r="J16">
            <v>129.64892</v>
          </cell>
          <cell r="K16">
            <v>129.05794</v>
          </cell>
          <cell r="L16">
            <v>133.20921999999999</v>
          </cell>
          <cell r="M16">
            <v>136.92282999999998</v>
          </cell>
          <cell r="N16">
            <v>147.018</v>
          </cell>
          <cell r="O16">
            <v>152.19596999999999</v>
          </cell>
          <cell r="P16">
            <v>143.00906000000001</v>
          </cell>
          <cell r="Q16">
            <v>1524.2764999999999</v>
          </cell>
          <cell r="U16" t="str">
            <v>COLPOTROFINE cáp</v>
          </cell>
          <cell r="V16">
            <v>71.209004275611406</v>
          </cell>
          <cell r="X16">
            <v>55.278320000000001</v>
          </cell>
          <cell r="Y16">
            <v>40.538800000000002</v>
          </cell>
          <cell r="Z16">
            <v>50.069560000000003</v>
          </cell>
          <cell r="AA16">
            <v>72.785439999999994</v>
          </cell>
          <cell r="AB16">
            <v>42.107089999999999</v>
          </cell>
          <cell r="AC16">
            <v>54.471040000000002</v>
          </cell>
          <cell r="AD16">
            <v>52.990720000000003</v>
          </cell>
          <cell r="AE16">
            <v>53.168819999999997</v>
          </cell>
          <cell r="AF16">
            <v>50.11</v>
          </cell>
          <cell r="AG16">
            <v>53.80735</v>
          </cell>
          <cell r="AH16">
            <v>59.976419999999997</v>
          </cell>
          <cell r="AI16">
            <v>59.111559999999997</v>
          </cell>
          <cell r="AJ16">
            <v>644.41512000000012</v>
          </cell>
        </row>
        <row r="17">
          <cell r="B17" t="str">
            <v xml:space="preserve">COLPOTROFINE cre 30 </v>
          </cell>
          <cell r="C17">
            <v>72.324046920252172</v>
          </cell>
          <cell r="E17">
            <v>222.22566</v>
          </cell>
          <cell r="F17">
            <v>183.85130000000001</v>
          </cell>
          <cell r="G17">
            <v>175.48907</v>
          </cell>
          <cell r="H17">
            <v>111.98137</v>
          </cell>
          <cell r="I17">
            <v>331.37878000000001</v>
          </cell>
          <cell r="J17">
            <v>380.95670000000001</v>
          </cell>
          <cell r="K17">
            <v>347.93106</v>
          </cell>
          <cell r="L17">
            <v>320.50180999999998</v>
          </cell>
          <cell r="M17">
            <v>282.46853999999996</v>
          </cell>
          <cell r="N17">
            <v>318.61340999999999</v>
          </cell>
          <cell r="O17">
            <v>330.87959999999998</v>
          </cell>
          <cell r="P17">
            <v>326.65809999999999</v>
          </cell>
          <cell r="Q17">
            <v>3332.9353999999998</v>
          </cell>
          <cell r="U17" t="str">
            <v xml:space="preserve">COLPOTROFINE cre 30 </v>
          </cell>
          <cell r="V17">
            <v>71.133593701016366</v>
          </cell>
          <cell r="X17">
            <v>113.87174</v>
          </cell>
          <cell r="Y17">
            <v>92.147660000000002</v>
          </cell>
          <cell r="Z17">
            <v>84.716459999999998</v>
          </cell>
          <cell r="AA17">
            <v>49.691920000000003</v>
          </cell>
          <cell r="AB17">
            <v>140.40518</v>
          </cell>
          <cell r="AC17">
            <v>159.66627</v>
          </cell>
          <cell r="AD17">
            <v>142.70345999999998</v>
          </cell>
          <cell r="AE17">
            <v>127.85933</v>
          </cell>
          <cell r="AF17">
            <v>103.15</v>
          </cell>
          <cell r="AG17">
            <v>116.3622</v>
          </cell>
          <cell r="AH17">
            <v>130.56801999999999</v>
          </cell>
          <cell r="AI17">
            <v>135.23089000000002</v>
          </cell>
          <cell r="AJ17">
            <v>1396.3731299999997</v>
          </cell>
        </row>
        <row r="18">
          <cell r="B18" t="str">
            <v>DICETEL 50 mg cpr 20</v>
          </cell>
          <cell r="C18">
            <v>71.347052427505972</v>
          </cell>
          <cell r="E18">
            <v>202.86599000000001</v>
          </cell>
          <cell r="F18">
            <v>165.27940000000001</v>
          </cell>
          <cell r="G18">
            <v>253.70330000000001</v>
          </cell>
          <cell r="H18">
            <v>292.10626000000002</v>
          </cell>
          <cell r="I18">
            <v>142.43643</v>
          </cell>
          <cell r="J18">
            <v>173.17227</v>
          </cell>
          <cell r="K18">
            <v>202.25582999999997</v>
          </cell>
          <cell r="L18">
            <v>206.95731000000001</v>
          </cell>
          <cell r="M18">
            <v>202.09682000000001</v>
          </cell>
          <cell r="N18">
            <v>219.22904</v>
          </cell>
          <cell r="O18">
            <v>219.53016</v>
          </cell>
          <cell r="P18">
            <v>225.72435000000002</v>
          </cell>
          <cell r="Q18">
            <v>2505.35716</v>
          </cell>
          <cell r="U18" t="str">
            <v>DICETEL 50 mg cpr 20</v>
          </cell>
          <cell r="V18">
            <v>70.198168875670078</v>
          </cell>
          <cell r="X18">
            <v>104.02772</v>
          </cell>
          <cell r="Y18">
            <v>82.888270000000006</v>
          </cell>
          <cell r="Z18">
            <v>121.57386</v>
          </cell>
          <cell r="AA18">
            <v>130.92198999999999</v>
          </cell>
          <cell r="AB18">
            <v>60.35031</v>
          </cell>
          <cell r="AC18">
            <v>72.731499999999997</v>
          </cell>
          <cell r="AD18">
            <v>82.721559999999997</v>
          </cell>
          <cell r="AE18">
            <v>82.579809999999995</v>
          </cell>
          <cell r="AF18">
            <v>72.900000000000006</v>
          </cell>
          <cell r="AG18">
            <v>80.169899999999998</v>
          </cell>
          <cell r="AH18">
            <v>86.692329999999998</v>
          </cell>
          <cell r="AI18">
            <v>93.09187</v>
          </cell>
          <cell r="AJ18">
            <v>1070.6491199999998</v>
          </cell>
        </row>
        <row r="19">
          <cell r="B19" t="str">
            <v>DICETEL 100 mg cpr 20</v>
          </cell>
          <cell r="C19">
            <v>72.293295558991431</v>
          </cell>
          <cell r="E19">
            <v>330.93324000000001</v>
          </cell>
          <cell r="F19">
            <v>314.18146999999999</v>
          </cell>
          <cell r="G19">
            <v>417.89098999999999</v>
          </cell>
          <cell r="H19">
            <v>485.48363999999998</v>
          </cell>
          <cell r="I19">
            <v>305.05883999999998</v>
          </cell>
          <cell r="J19">
            <v>308.30117999999999</v>
          </cell>
          <cell r="K19">
            <v>470.56376</v>
          </cell>
          <cell r="L19">
            <v>326.77805999999998</v>
          </cell>
          <cell r="M19">
            <v>397.86890999999997</v>
          </cell>
          <cell r="N19">
            <v>433.44196999999997</v>
          </cell>
          <cell r="O19">
            <v>443.10449</v>
          </cell>
          <cell r="P19">
            <v>383.21598999999998</v>
          </cell>
          <cell r="Q19">
            <v>4616.8225400000001</v>
          </cell>
          <cell r="U19" t="str">
            <v>DICETEL 100 mg cpr 20</v>
          </cell>
          <cell r="V19">
            <v>71.070330677971285</v>
          </cell>
          <cell r="X19">
            <v>169.67500999999999</v>
          </cell>
          <cell r="Y19">
            <v>157.58299</v>
          </cell>
          <cell r="Z19">
            <v>200.17755</v>
          </cell>
          <cell r="AA19">
            <v>221.01477</v>
          </cell>
          <cell r="AB19">
            <v>129.25344000000001</v>
          </cell>
          <cell r="AC19">
            <v>14.57649</v>
          </cell>
          <cell r="AD19">
            <v>192.09754999999998</v>
          </cell>
          <cell r="AE19">
            <v>125.94775999999999</v>
          </cell>
          <cell r="AF19">
            <v>146.27000000000001</v>
          </cell>
          <cell r="AG19">
            <v>158.48232000000002</v>
          </cell>
          <cell r="AH19">
            <v>174.74506</v>
          </cell>
          <cell r="AI19">
            <v>158.23814999999999</v>
          </cell>
          <cell r="AJ19">
            <v>1848.0610899999999</v>
          </cell>
        </row>
        <row r="20">
          <cell r="B20" t="str">
            <v>DRAMIN cpr 400</v>
          </cell>
          <cell r="C20">
            <v>71.726203146572459</v>
          </cell>
          <cell r="E20">
            <v>308.34023999999999</v>
          </cell>
          <cell r="F20">
            <v>441.10503</v>
          </cell>
          <cell r="G20">
            <v>309.23480000000001</v>
          </cell>
          <cell r="H20">
            <v>323.50716</v>
          </cell>
          <cell r="I20">
            <v>185.21747999999999</v>
          </cell>
          <cell r="J20">
            <v>236.67230000000001</v>
          </cell>
          <cell r="K20">
            <v>364.78378000000004</v>
          </cell>
          <cell r="L20">
            <v>342.01384000000002</v>
          </cell>
          <cell r="M20">
            <v>277.09841999999998</v>
          </cell>
          <cell r="N20">
            <v>321.40503999999999</v>
          </cell>
          <cell r="O20">
            <v>300.50685999999996</v>
          </cell>
          <cell r="P20">
            <v>309.01342</v>
          </cell>
          <cell r="Q20">
            <v>3718.8983699999999</v>
          </cell>
          <cell r="U20" t="str">
            <v>DRAMIN cpr 400</v>
          </cell>
          <cell r="V20">
            <v>70.703866670828063</v>
          </cell>
          <cell r="X20">
            <v>158.03622999999999</v>
          </cell>
          <cell r="Y20">
            <v>221.04254</v>
          </cell>
          <cell r="Z20">
            <v>148.08555000000001</v>
          </cell>
          <cell r="AA20">
            <v>144.97045</v>
          </cell>
          <cell r="AB20">
            <v>78.476650000000006</v>
          </cell>
          <cell r="AC20">
            <v>99.401179999999997</v>
          </cell>
          <cell r="AD20">
            <v>148.64063000000002</v>
          </cell>
          <cell r="AE20">
            <v>136.66873000000001</v>
          </cell>
          <cell r="AF20">
            <v>102.21</v>
          </cell>
          <cell r="AG20">
            <v>117.56857000000001</v>
          </cell>
          <cell r="AH20">
            <v>118.748</v>
          </cell>
          <cell r="AI20">
            <v>127.55155000000001</v>
          </cell>
          <cell r="AJ20">
            <v>1601.4000799999999</v>
          </cell>
        </row>
        <row r="21">
          <cell r="B21" t="str">
            <v>DRAMIN B6 100 x 1 ml</v>
          </cell>
          <cell r="C21">
            <v>69.199425771066785</v>
          </cell>
          <cell r="E21">
            <v>21.463979999999999</v>
          </cell>
          <cell r="F21">
            <v>21.56878</v>
          </cell>
          <cell r="G21">
            <v>29.231120000000001</v>
          </cell>
          <cell r="H21">
            <v>24.052320000000002</v>
          </cell>
          <cell r="I21">
            <v>25.75056</v>
          </cell>
          <cell r="J21">
            <v>15.81842</v>
          </cell>
          <cell r="K21">
            <v>25.361129999999999</v>
          </cell>
          <cell r="L21">
            <v>22.978560000000002</v>
          </cell>
          <cell r="M21">
            <v>11.330620000000001</v>
          </cell>
          <cell r="N21">
            <v>24.820550000000001</v>
          </cell>
          <cell r="O21">
            <v>14.182790000000001</v>
          </cell>
          <cell r="P21">
            <v>48.809449999999998</v>
          </cell>
          <cell r="Q21">
            <v>285.36828000000003</v>
          </cell>
          <cell r="U21" t="str">
            <v>DRAMIN B6 100 x 1 ml</v>
          </cell>
          <cell r="V21">
            <v>68.914871650447424</v>
          </cell>
          <cell r="X21">
            <v>10.994870000000001</v>
          </cell>
          <cell r="Y21">
            <v>11.138920000000001</v>
          </cell>
          <cell r="Z21">
            <v>14.02336</v>
          </cell>
          <cell r="AA21">
            <v>11.00628</v>
          </cell>
          <cell r="AB21">
            <v>10.91052</v>
          </cell>
          <cell r="AC21">
            <v>6.6520700000000001</v>
          </cell>
          <cell r="AD21">
            <v>10.345270000000001</v>
          </cell>
          <cell r="AE21">
            <v>9.1528200000000002</v>
          </cell>
          <cell r="AF21">
            <v>4.21</v>
          </cell>
          <cell r="AG21">
            <v>9.0578299999999992</v>
          </cell>
          <cell r="AH21">
            <v>5.5513500000000002</v>
          </cell>
          <cell r="AI21">
            <v>20.090859999999999</v>
          </cell>
          <cell r="AJ21">
            <v>123.13415000000001</v>
          </cell>
        </row>
        <row r="22">
          <cell r="B22" t="str">
            <v>DRAMIN B6 cpr 20</v>
          </cell>
          <cell r="C22">
            <v>72.246036501377603</v>
          </cell>
          <cell r="E22">
            <v>626.91534999999999</v>
          </cell>
          <cell r="F22">
            <v>725.24067000000002</v>
          </cell>
          <cell r="G22">
            <v>678.91210999999998</v>
          </cell>
          <cell r="H22">
            <v>465.56063</v>
          </cell>
          <cell r="I22">
            <v>609.23036000000002</v>
          </cell>
          <cell r="J22">
            <v>534.05958999999996</v>
          </cell>
          <cell r="K22">
            <v>730.95417000000009</v>
          </cell>
          <cell r="L22">
            <v>755.31306999999993</v>
          </cell>
          <cell r="M22">
            <v>631.11408999999992</v>
          </cell>
          <cell r="N22">
            <v>691.78012999999999</v>
          </cell>
          <cell r="O22">
            <v>688.30370999999991</v>
          </cell>
          <cell r="P22">
            <v>617.49926000000005</v>
          </cell>
          <cell r="Q22">
            <v>7754.8831399999999</v>
          </cell>
          <cell r="U22" t="str">
            <v>DRAMIN B6 cpr 20</v>
          </cell>
          <cell r="V22">
            <v>71.12824791454004</v>
          </cell>
          <cell r="X22">
            <v>321.67516999999998</v>
          </cell>
          <cell r="Y22">
            <v>363.92912000000001</v>
          </cell>
          <cell r="Z22">
            <v>326.73984999999999</v>
          </cell>
          <cell r="AA22">
            <v>213.68641</v>
          </cell>
          <cell r="AB22">
            <v>258.1309</v>
          </cell>
          <cell r="AC22">
            <v>224.18732</v>
          </cell>
          <cell r="AD22">
            <v>298.66523000000001</v>
          </cell>
          <cell r="AE22">
            <v>300.73604999999998</v>
          </cell>
          <cell r="AF22">
            <v>231.77</v>
          </cell>
          <cell r="AG22">
            <v>252.88279</v>
          </cell>
          <cell r="AH22">
            <v>271.98716999999999</v>
          </cell>
          <cell r="AI22">
            <v>255.49389000000002</v>
          </cell>
          <cell r="AJ22">
            <v>3319.8839000000003</v>
          </cell>
        </row>
        <row r="23">
          <cell r="B23" t="str">
            <v>DRAMIN B6 6 x 1 ml</v>
          </cell>
          <cell r="C23">
            <v>71.565846320360208</v>
          </cell>
          <cell r="E23">
            <v>27.65889</v>
          </cell>
          <cell r="F23">
            <v>23.27553</v>
          </cell>
          <cell r="G23">
            <v>23.150120000000001</v>
          </cell>
          <cell r="H23">
            <v>30.831420000000001</v>
          </cell>
          <cell r="I23">
            <v>17.021640000000001</v>
          </cell>
          <cell r="J23">
            <v>21.003869999999999</v>
          </cell>
          <cell r="K23">
            <v>30.526720000000001</v>
          </cell>
          <cell r="L23">
            <v>34.709089999999996</v>
          </cell>
          <cell r="M23">
            <v>26.9314</v>
          </cell>
          <cell r="N23">
            <v>23.377110000000002</v>
          </cell>
          <cell r="O23">
            <v>26.66994</v>
          </cell>
          <cell r="P23">
            <v>27.359400000000001</v>
          </cell>
          <cell r="Q23">
            <v>312.51513</v>
          </cell>
          <cell r="U23" t="str">
            <v>DRAMIN B6 6 x 1 ml</v>
          </cell>
          <cell r="V23">
            <v>70.248321919639096</v>
          </cell>
          <cell r="X23">
            <v>14.181480000000001</v>
          </cell>
          <cell r="Y23">
            <v>11.679220000000001</v>
          </cell>
          <cell r="Z23">
            <v>11.11195</v>
          </cell>
          <cell r="AA23">
            <v>13.94666</v>
          </cell>
          <cell r="AB23">
            <v>7.2120600000000001</v>
          </cell>
          <cell r="AC23">
            <v>8.8307199999999995</v>
          </cell>
          <cell r="AD23">
            <v>12.46899</v>
          </cell>
          <cell r="AE23">
            <v>13.8506</v>
          </cell>
          <cell r="AF23">
            <v>9.77</v>
          </cell>
          <cell r="AG23">
            <v>8.53918</v>
          </cell>
          <cell r="AH23">
            <v>10.548410000000001</v>
          </cell>
          <cell r="AI23">
            <v>11.228819999999999</v>
          </cell>
          <cell r="AJ23">
            <v>133.36809</v>
          </cell>
        </row>
        <row r="24">
          <cell r="B24" t="str">
            <v>DRAMIN B6 DL 100 x 10 ml</v>
          </cell>
          <cell r="C24">
            <v>67.726495021329185</v>
          </cell>
          <cell r="E24">
            <v>65.918509999999998</v>
          </cell>
          <cell r="F24">
            <v>86.266469999999998</v>
          </cell>
          <cell r="G24">
            <v>113.96706</v>
          </cell>
          <cell r="H24">
            <v>127.0039</v>
          </cell>
          <cell r="I24">
            <v>117.30795000000001</v>
          </cell>
          <cell r="J24">
            <v>90.924090000000007</v>
          </cell>
          <cell r="K24">
            <v>131.86932000000002</v>
          </cell>
          <cell r="L24">
            <v>140.81584000000001</v>
          </cell>
          <cell r="M24">
            <v>108.73982000000001</v>
          </cell>
          <cell r="N24">
            <v>125.7056</v>
          </cell>
          <cell r="O24">
            <v>119.19078999999999</v>
          </cell>
          <cell r="P24">
            <v>144.54604</v>
          </cell>
          <cell r="Q24">
            <v>1372.25539</v>
          </cell>
          <cell r="U24" t="str">
            <v>DRAMIN B6 DL 100 x 10 ml</v>
          </cell>
          <cell r="V24">
            <v>68.132870113598173</v>
          </cell>
          <cell r="X24">
            <v>33.743699999999997</v>
          </cell>
          <cell r="Y24">
            <v>43.242109999999997</v>
          </cell>
          <cell r="Z24">
            <v>54.676029999999997</v>
          </cell>
          <cell r="AA24">
            <v>57.772550000000003</v>
          </cell>
          <cell r="AB24">
            <v>49.70337</v>
          </cell>
          <cell r="AC24">
            <v>37.910150000000002</v>
          </cell>
          <cell r="AD24">
            <v>53.918860000000002</v>
          </cell>
          <cell r="AE24">
            <v>56.064</v>
          </cell>
          <cell r="AF24">
            <v>41.02</v>
          </cell>
          <cell r="AG24">
            <v>45.846550000000001</v>
          </cell>
          <cell r="AH24">
            <v>46.977359999999997</v>
          </cell>
          <cell r="AI24">
            <v>60.240209999999998</v>
          </cell>
          <cell r="AJ24">
            <v>581.11489000000006</v>
          </cell>
        </row>
        <row r="25">
          <cell r="B25" t="str">
            <v>DRAMIN B6 gotas</v>
          </cell>
          <cell r="C25">
            <v>71.786264714251686</v>
          </cell>
          <cell r="E25">
            <v>324.72647000000001</v>
          </cell>
          <cell r="F25">
            <v>350.15969000000001</v>
          </cell>
          <cell r="G25">
            <v>273.47573999999997</v>
          </cell>
          <cell r="H25">
            <v>297.72894000000002</v>
          </cell>
          <cell r="I25">
            <v>121.57468</v>
          </cell>
          <cell r="J25">
            <v>212.28398999999999</v>
          </cell>
          <cell r="K25">
            <v>381.14565000000005</v>
          </cell>
          <cell r="L25">
            <v>338.77085</v>
          </cell>
          <cell r="M25">
            <v>285.27323999999999</v>
          </cell>
          <cell r="N25">
            <v>209.84148000000002</v>
          </cell>
          <cell r="O25">
            <v>271.64572999999996</v>
          </cell>
          <cell r="P25">
            <v>241.70627999999999</v>
          </cell>
          <cell r="Q25">
            <v>3308.3327399999994</v>
          </cell>
          <cell r="U25" t="str">
            <v>DRAMIN B6 gotas</v>
          </cell>
          <cell r="V25">
            <v>70.185653336550828</v>
          </cell>
          <cell r="X25">
            <v>166.40036000000001</v>
          </cell>
          <cell r="Y25">
            <v>175.93745999999999</v>
          </cell>
          <cell r="Z25">
            <v>131.73528999999999</v>
          </cell>
          <cell r="AA25">
            <v>134.52683999999999</v>
          </cell>
          <cell r="AB25">
            <v>51.511189999999999</v>
          </cell>
          <cell r="AC25">
            <v>89.160839999999993</v>
          </cell>
          <cell r="AD25">
            <v>155.49780999999999</v>
          </cell>
          <cell r="AE25">
            <v>134.92496</v>
          </cell>
          <cell r="AF25">
            <v>104.52</v>
          </cell>
          <cell r="AG25">
            <v>76.972889999999992</v>
          </cell>
          <cell r="AH25">
            <v>107.38275999999999</v>
          </cell>
          <cell r="AI25">
            <v>99.847750000000005</v>
          </cell>
          <cell r="AJ25">
            <v>1428.4181499999997</v>
          </cell>
        </row>
        <row r="26">
          <cell r="B26" t="str">
            <v>DRAMIN  solução oral 120 ml</v>
          </cell>
          <cell r="C26">
            <v>73.289079353129381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244.64959999999999</v>
          </cell>
          <cell r="M26">
            <v>11.120089999999999</v>
          </cell>
          <cell r="N26">
            <v>1.4022000000000001</v>
          </cell>
          <cell r="O26">
            <v>0.63929999999999998</v>
          </cell>
          <cell r="P26">
            <v>1.93848</v>
          </cell>
          <cell r="Q26">
            <v>259.74967000000004</v>
          </cell>
          <cell r="U26" t="str">
            <v>DRAMIN  solução oral 120 ml</v>
          </cell>
          <cell r="V26">
            <v>66.781986582474957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97.54598</v>
          </cell>
          <cell r="AF26">
            <v>0.78327999999999998</v>
          </cell>
          <cell r="AG26">
            <v>0.50775000000000003</v>
          </cell>
          <cell r="AH26">
            <v>0.25163000000000002</v>
          </cell>
          <cell r="AI26">
            <v>0.78327999999999998</v>
          </cell>
          <cell r="AJ26">
            <v>99.871920000000017</v>
          </cell>
        </row>
        <row r="27">
          <cell r="B27" t="str">
            <v>EMOFORM 90  g</v>
          </cell>
          <cell r="C27">
            <v>71.93674101666798</v>
          </cell>
          <cell r="E27">
            <v>40.842390000000002</v>
          </cell>
          <cell r="F27">
            <v>36.350790000000003</v>
          </cell>
          <cell r="G27">
            <v>40.299729999999997</v>
          </cell>
          <cell r="H27">
            <v>42.361919999999998</v>
          </cell>
          <cell r="I27">
            <v>34.236080000000001</v>
          </cell>
          <cell r="J27">
            <v>36.018419999999999</v>
          </cell>
          <cell r="K27">
            <v>45.264890000000001</v>
          </cell>
          <cell r="L27">
            <v>45.72166</v>
          </cell>
          <cell r="M27">
            <v>31.388999999999999</v>
          </cell>
          <cell r="N27">
            <v>38.018730000000005</v>
          </cell>
          <cell r="O27">
            <v>48.61045</v>
          </cell>
          <cell r="P27">
            <v>40.320920000000001</v>
          </cell>
          <cell r="Q27">
            <v>479.43498</v>
          </cell>
          <cell r="U27" t="str">
            <v>EMOFORM 90  g</v>
          </cell>
          <cell r="V27">
            <v>70.735655937511083</v>
          </cell>
          <cell r="X27">
            <v>20.965630000000001</v>
          </cell>
          <cell r="Y27">
            <v>18.240469999999998</v>
          </cell>
          <cell r="Z27">
            <v>19.318660000000001</v>
          </cell>
          <cell r="AA27">
            <v>19.193670000000001</v>
          </cell>
          <cell r="AB27">
            <v>14.50582</v>
          </cell>
          <cell r="AC27">
            <v>15.171379999999999</v>
          </cell>
          <cell r="AD27">
            <v>18.6065</v>
          </cell>
          <cell r="AE27">
            <v>18.198919999999998</v>
          </cell>
          <cell r="AF27">
            <v>11.4</v>
          </cell>
          <cell r="AG27">
            <v>13.90236</v>
          </cell>
          <cell r="AH27">
            <v>19.167020000000001</v>
          </cell>
          <cell r="AI27">
            <v>16.632950000000001</v>
          </cell>
          <cell r="AJ27">
            <v>205.30337999999998</v>
          </cell>
        </row>
        <row r="28">
          <cell r="B28" t="str">
            <v>EMOFORM CLO 90 g</v>
          </cell>
          <cell r="C28">
            <v>71.61935771157853</v>
          </cell>
          <cell r="E28">
            <v>18.75459</v>
          </cell>
          <cell r="F28">
            <v>17.342929999999999</v>
          </cell>
          <cell r="G28">
            <v>21.620819999999998</v>
          </cell>
          <cell r="H28">
            <v>19.79458</v>
          </cell>
          <cell r="I28">
            <v>17.75104</v>
          </cell>
          <cell r="J28">
            <v>18.168780000000002</v>
          </cell>
          <cell r="K28">
            <v>21.635099999999998</v>
          </cell>
          <cell r="L28">
            <v>19.99672</v>
          </cell>
          <cell r="M28">
            <v>16.25421</v>
          </cell>
          <cell r="N28">
            <v>15.859</v>
          </cell>
          <cell r="O28">
            <v>22.538820000000001</v>
          </cell>
          <cell r="P28">
            <v>16.525209999999998</v>
          </cell>
          <cell r="Q28">
            <v>226.24179999999998</v>
          </cell>
          <cell r="U28" t="str">
            <v>EMOFORM CLO 90 g</v>
          </cell>
          <cell r="V28">
            <v>70.512054922481809</v>
          </cell>
          <cell r="X28">
            <v>9.6259200000000007</v>
          </cell>
          <cell r="Y28">
            <v>8.7026400000000006</v>
          </cell>
          <cell r="Z28">
            <v>10.329890000000001</v>
          </cell>
          <cell r="AA28">
            <v>8.9678400000000007</v>
          </cell>
          <cell r="AB28">
            <v>7.5211100000000002</v>
          </cell>
          <cell r="AC28">
            <v>7.6401199999999996</v>
          </cell>
          <cell r="AD28">
            <v>8.8686299999999996</v>
          </cell>
          <cell r="AE28">
            <v>7.9676400000000003</v>
          </cell>
          <cell r="AF28">
            <v>5.87</v>
          </cell>
          <cell r="AG28">
            <v>5.7952299999999992</v>
          </cell>
          <cell r="AH28">
            <v>8.8867799999999999</v>
          </cell>
          <cell r="AI28">
            <v>6.8378300000000003</v>
          </cell>
          <cell r="AJ28">
            <v>97.013630000000006</v>
          </cell>
        </row>
        <row r="29">
          <cell r="B29" t="str">
            <v>EMOFORM AP gel</v>
          </cell>
          <cell r="C29">
            <v>71.85447236697749</v>
          </cell>
          <cell r="E29">
            <v>16.29354</v>
          </cell>
          <cell r="F29">
            <v>13.44333</v>
          </cell>
          <cell r="G29">
            <v>19.099799999999998</v>
          </cell>
          <cell r="H29">
            <v>18.91412</v>
          </cell>
          <cell r="I29">
            <v>18.01492</v>
          </cell>
          <cell r="J29">
            <v>15.48729</v>
          </cell>
          <cell r="K29">
            <v>21.156639999999999</v>
          </cell>
          <cell r="L29">
            <v>18.313269999999999</v>
          </cell>
          <cell r="M29">
            <v>13.978639999999999</v>
          </cell>
          <cell r="N29">
            <v>17.861279999999997</v>
          </cell>
          <cell r="O29">
            <v>18.460509999999999</v>
          </cell>
          <cell r="P29">
            <v>16.31324</v>
          </cell>
          <cell r="Q29">
            <v>207.33658</v>
          </cell>
          <cell r="U29" t="str">
            <v>EMOFORM AP gel</v>
          </cell>
          <cell r="V29">
            <v>70.816962389852421</v>
          </cell>
          <cell r="X29">
            <v>8.3563500000000008</v>
          </cell>
          <cell r="Y29">
            <v>6.7527699999999999</v>
          </cell>
          <cell r="Z29">
            <v>9.1546299999999992</v>
          </cell>
          <cell r="AA29">
            <v>8.5741300000000003</v>
          </cell>
          <cell r="AB29">
            <v>7.63293</v>
          </cell>
          <cell r="AC29">
            <v>6.4947800000000004</v>
          </cell>
          <cell r="AD29">
            <v>8.6411299999999986</v>
          </cell>
          <cell r="AE29">
            <v>7.2839799999999997</v>
          </cell>
          <cell r="AF29">
            <v>4.9800000000000004</v>
          </cell>
          <cell r="AG29">
            <v>6.5205900000000003</v>
          </cell>
          <cell r="AH29">
            <v>7.3079000000000001</v>
          </cell>
          <cell r="AI29">
            <v>6.7484200000000003</v>
          </cell>
          <cell r="AJ29">
            <v>88.447609999999997</v>
          </cell>
        </row>
        <row r="30">
          <cell r="B30" t="str">
            <v>EMOFORM AT gel</v>
          </cell>
          <cell r="C30">
            <v>71.86413320813709</v>
          </cell>
          <cell r="E30">
            <v>14.39738</v>
          </cell>
          <cell r="F30">
            <v>16.233239999999999</v>
          </cell>
          <cell r="G30">
            <v>18.060680000000001</v>
          </cell>
          <cell r="H30">
            <v>17.998370000000001</v>
          </cell>
          <cell r="I30">
            <v>14.819319999999999</v>
          </cell>
          <cell r="J30">
            <v>13.267379999999999</v>
          </cell>
          <cell r="K30">
            <v>20.38776</v>
          </cell>
          <cell r="L30">
            <v>15.145389999999999</v>
          </cell>
          <cell r="M30">
            <v>15.229040000000001</v>
          </cell>
          <cell r="N30">
            <v>15.3278</v>
          </cell>
          <cell r="O30">
            <v>15.57841</v>
          </cell>
          <cell r="P30">
            <v>16.767580000000002</v>
          </cell>
          <cell r="Q30">
            <v>193.21235000000001</v>
          </cell>
          <cell r="U30" t="str">
            <v>EMOFORM AT gel</v>
          </cell>
          <cell r="V30">
            <v>71.054373425989894</v>
          </cell>
          <cell r="X30">
            <v>7.3819100000000004</v>
          </cell>
          <cell r="Y30">
            <v>8.1555499999999999</v>
          </cell>
          <cell r="Z30">
            <v>8.6464700000000008</v>
          </cell>
          <cell r="AA30">
            <v>8.1639300000000006</v>
          </cell>
          <cell r="AB30">
            <v>6.27895</v>
          </cell>
          <cell r="AC30">
            <v>5.5701900000000002</v>
          </cell>
          <cell r="AD30">
            <v>8.2947999999999986</v>
          </cell>
          <cell r="AE30">
            <v>6.0327799999999998</v>
          </cell>
          <cell r="AF30">
            <v>5.63</v>
          </cell>
          <cell r="AG30">
            <v>5.5991299999999997</v>
          </cell>
          <cell r="AH30">
            <v>6.1440000000000001</v>
          </cell>
          <cell r="AI30">
            <v>6.9863</v>
          </cell>
          <cell r="AJ30">
            <v>82.884010000000004</v>
          </cell>
        </row>
        <row r="31">
          <cell r="B31" t="str">
            <v>EPAREMA drg</v>
          </cell>
          <cell r="C31">
            <v>72.030807793993304</v>
          </cell>
          <cell r="E31">
            <v>195.35705999999999</v>
          </cell>
          <cell r="F31">
            <v>179.84585000000001</v>
          </cell>
          <cell r="G31">
            <v>193.12909999999999</v>
          </cell>
          <cell r="H31">
            <v>215.93003999999999</v>
          </cell>
          <cell r="I31">
            <v>145.35337999999999</v>
          </cell>
          <cell r="J31">
            <v>154.74354</v>
          </cell>
          <cell r="K31">
            <v>203.11416</v>
          </cell>
          <cell r="L31">
            <v>191.36764000000002</v>
          </cell>
          <cell r="M31">
            <v>179.46669</v>
          </cell>
          <cell r="N31">
            <v>207.83697000000001</v>
          </cell>
          <cell r="O31">
            <v>259.95386999999999</v>
          </cell>
          <cell r="P31">
            <v>206.59295</v>
          </cell>
          <cell r="Q31">
            <v>2332.6912500000003</v>
          </cell>
          <cell r="U31" t="str">
            <v>EPAREMA drg</v>
          </cell>
          <cell r="V31">
            <v>70.845752627001445</v>
          </cell>
          <cell r="X31">
            <v>100.1866</v>
          </cell>
          <cell r="Y31">
            <v>90.319550000000007</v>
          </cell>
          <cell r="Z31">
            <v>92.557569999999998</v>
          </cell>
          <cell r="AA31">
            <v>97.770189999999999</v>
          </cell>
          <cell r="AB31">
            <v>61.58625</v>
          </cell>
          <cell r="AC31">
            <v>64.89443</v>
          </cell>
          <cell r="AD31">
            <v>82.718879999999999</v>
          </cell>
          <cell r="AE31">
            <v>76.251990000000006</v>
          </cell>
          <cell r="AF31">
            <v>65.33</v>
          </cell>
          <cell r="AG31">
            <v>75.916020000000003</v>
          </cell>
          <cell r="AH31">
            <v>102.79102999999999</v>
          </cell>
          <cell r="AI31">
            <v>85.408330000000007</v>
          </cell>
          <cell r="AJ31">
            <v>995.73083999999994</v>
          </cell>
        </row>
        <row r="32">
          <cell r="B32" t="str">
            <v>EPAREMA líq</v>
          </cell>
          <cell r="C32">
            <v>72.298603965467436</v>
          </cell>
          <cell r="E32">
            <v>329.99337000000003</v>
          </cell>
          <cell r="F32">
            <v>302.22131000000002</v>
          </cell>
          <cell r="G32">
            <v>316.05052999999998</v>
          </cell>
          <cell r="H32">
            <v>373.98331999999999</v>
          </cell>
          <cell r="I32">
            <v>228.48936</v>
          </cell>
          <cell r="J32">
            <v>226.80753999999999</v>
          </cell>
          <cell r="K32">
            <v>335.35715000000005</v>
          </cell>
          <cell r="L32">
            <v>304.58328999999998</v>
          </cell>
          <cell r="M32">
            <v>284.27204999999998</v>
          </cell>
          <cell r="N32">
            <v>301.47026</v>
          </cell>
          <cell r="O32">
            <v>359.32880999999998</v>
          </cell>
          <cell r="P32">
            <v>300.96028000000001</v>
          </cell>
          <cell r="Q32">
            <v>3663.5172700000003</v>
          </cell>
          <cell r="U32" t="str">
            <v>EPAREMA líq</v>
          </cell>
          <cell r="V32">
            <v>70.913685574846454</v>
          </cell>
          <cell r="X32">
            <v>169.38667000000001</v>
          </cell>
          <cell r="Y32">
            <v>151.75197</v>
          </cell>
          <cell r="Z32">
            <v>151.55719999999999</v>
          </cell>
          <cell r="AA32">
            <v>169.09201999999999</v>
          </cell>
          <cell r="AB32">
            <v>96.810940000000002</v>
          </cell>
          <cell r="AC32">
            <v>95.285640000000001</v>
          </cell>
          <cell r="AD32">
            <v>136.67930999999999</v>
          </cell>
          <cell r="AE32">
            <v>121.42093</v>
          </cell>
          <cell r="AF32">
            <v>101.91</v>
          </cell>
          <cell r="AG32">
            <v>110.20971</v>
          </cell>
          <cell r="AH32">
            <v>142.19331</v>
          </cell>
          <cell r="AI32">
            <v>124.22672999999999</v>
          </cell>
          <cell r="AJ32">
            <v>1570.5244300000002</v>
          </cell>
        </row>
        <row r="33">
          <cell r="B33" t="str">
            <v>EPAREMA fla 12</v>
          </cell>
          <cell r="C33">
            <v>72.248975666863942</v>
          </cell>
          <cell r="E33">
            <v>227.34321</v>
          </cell>
          <cell r="F33">
            <v>257.44256000000001</v>
          </cell>
          <cell r="G33">
            <v>244.56305</v>
          </cell>
          <cell r="H33">
            <v>244.90235999999999</v>
          </cell>
          <cell r="I33">
            <v>127.23093</v>
          </cell>
          <cell r="J33">
            <v>152.46557999999999</v>
          </cell>
          <cell r="K33">
            <v>229.25668999999999</v>
          </cell>
          <cell r="L33">
            <v>199.36799999999999</v>
          </cell>
          <cell r="M33">
            <v>200.81630999999999</v>
          </cell>
          <cell r="N33">
            <v>230.18825000000001</v>
          </cell>
          <cell r="O33">
            <v>269.57024000000001</v>
          </cell>
          <cell r="P33">
            <v>237.80529999999999</v>
          </cell>
          <cell r="Q33">
            <v>2620.9524799999999</v>
          </cell>
          <cell r="U33" t="str">
            <v>EPAREMA fla 12</v>
          </cell>
          <cell r="V33">
            <v>70.65326635562117</v>
          </cell>
          <cell r="X33">
            <v>116.62893</v>
          </cell>
          <cell r="Y33">
            <v>129.20526000000001</v>
          </cell>
          <cell r="Z33">
            <v>117.18967000000001</v>
          </cell>
          <cell r="AA33">
            <v>110.86588999999999</v>
          </cell>
          <cell r="AB33">
            <v>53.907730000000001</v>
          </cell>
          <cell r="AC33">
            <v>63.934719999999999</v>
          </cell>
          <cell r="AD33">
            <v>93.30613000000001</v>
          </cell>
          <cell r="AE33">
            <v>79.36309</v>
          </cell>
          <cell r="AF33">
            <v>72.94</v>
          </cell>
          <cell r="AG33">
            <v>84.181149999999988</v>
          </cell>
          <cell r="AH33">
            <v>106.57030999999999</v>
          </cell>
          <cell r="AI33">
            <v>97.947820000000007</v>
          </cell>
          <cell r="AJ33">
            <v>1126.0407</v>
          </cell>
        </row>
        <row r="34">
          <cell r="B34" t="str">
            <v>EPAREMA fla 60</v>
          </cell>
          <cell r="C34">
            <v>72.225640704745587</v>
          </cell>
          <cell r="E34">
            <v>205.16207</v>
          </cell>
          <cell r="F34">
            <v>265.38815</v>
          </cell>
          <cell r="G34">
            <v>222.97460000000001</v>
          </cell>
          <cell r="H34">
            <v>146.24814000000001</v>
          </cell>
          <cell r="I34">
            <v>131.39648</v>
          </cell>
          <cell r="J34">
            <v>166.84608</v>
          </cell>
          <cell r="K34">
            <v>261.02723000000003</v>
          </cell>
          <cell r="L34">
            <v>199.77342999999999</v>
          </cell>
          <cell r="M34">
            <v>184.93945000000002</v>
          </cell>
          <cell r="N34">
            <v>222.43082999999999</v>
          </cell>
          <cell r="O34">
            <v>326.72149000000002</v>
          </cell>
          <cell r="P34">
            <v>189.85778999999999</v>
          </cell>
          <cell r="Q34">
            <v>2522.7657400000003</v>
          </cell>
          <cell r="U34" t="str">
            <v>EPAREMA fla 60</v>
          </cell>
          <cell r="V34">
            <v>71.786257956041197</v>
          </cell>
          <cell r="X34">
            <v>104.65989999999999</v>
          </cell>
          <cell r="Y34">
            <v>133.40303</v>
          </cell>
          <cell r="Z34">
            <v>105.88968</v>
          </cell>
          <cell r="AA34">
            <v>66.185839999999999</v>
          </cell>
          <cell r="AB34">
            <v>55.67268</v>
          </cell>
          <cell r="AC34">
            <v>70.034930000000003</v>
          </cell>
          <cell r="AD34">
            <v>106.32903999999999</v>
          </cell>
          <cell r="AE34">
            <v>79.243809999999996</v>
          </cell>
          <cell r="AF34">
            <v>66.37</v>
          </cell>
          <cell r="AG34">
            <v>81.207039999999992</v>
          </cell>
          <cell r="AH34">
            <v>129.90369999999999</v>
          </cell>
          <cell r="AI34">
            <v>78.316100000000006</v>
          </cell>
          <cell r="AJ34">
            <v>1077.2157499999998</v>
          </cell>
        </row>
        <row r="35">
          <cell r="B35" t="str">
            <v>ESTREVA 1,5 mg  - 21</v>
          </cell>
          <cell r="C35">
            <v>71.970306942279947</v>
          </cell>
          <cell r="E35">
            <v>-19.089739999999999</v>
          </cell>
          <cell r="F35">
            <v>-6.3642599999999998</v>
          </cell>
          <cell r="G35">
            <v>-2.7486700000000002</v>
          </cell>
          <cell r="H35">
            <v>-17.58201</v>
          </cell>
          <cell r="I35">
            <v>-5.2112800000000004</v>
          </cell>
          <cell r="J35">
            <v>0</v>
          </cell>
          <cell r="K35">
            <v>0</v>
          </cell>
          <cell r="L35">
            <v>-0.50134000000000001</v>
          </cell>
          <cell r="M35">
            <v>-7.4905400000000002</v>
          </cell>
          <cell r="N35">
            <v>0</v>
          </cell>
          <cell r="O35">
            <v>0</v>
          </cell>
          <cell r="P35">
            <v>0</v>
          </cell>
          <cell r="Q35">
            <v>-58.987840000000006</v>
          </cell>
          <cell r="U35" t="str">
            <v>ESTREVA 1,5 mg  - 21</v>
          </cell>
          <cell r="V35">
            <v>80.85892251743509</v>
          </cell>
          <cell r="X35">
            <v>-9.7819400000000005</v>
          </cell>
          <cell r="Y35">
            <v>-3.2139500000000001</v>
          </cell>
          <cell r="Z35">
            <v>-1.34849</v>
          </cell>
          <cell r="AA35">
            <v>-8.1171699999999998</v>
          </cell>
          <cell r="AB35">
            <v>-2.2080299999999999</v>
          </cell>
          <cell r="AC35">
            <v>0</v>
          </cell>
          <cell r="AD35">
            <v>0</v>
          </cell>
          <cell r="AE35">
            <v>-0.20125000000000001</v>
          </cell>
          <cell r="AF35">
            <v>-5.25</v>
          </cell>
          <cell r="AG35">
            <v>0</v>
          </cell>
          <cell r="AH35">
            <v>0</v>
          </cell>
          <cell r="AI35">
            <v>0</v>
          </cell>
          <cell r="AJ35">
            <v>-30.120830000000005</v>
          </cell>
        </row>
        <row r="36">
          <cell r="B36" t="str">
            <v>ESTREVA 1,5 mg  - 28</v>
          </cell>
          <cell r="C36">
            <v>71.204863144015349</v>
          </cell>
          <cell r="E36">
            <v>-28.163119999999999</v>
          </cell>
          <cell r="F36">
            <v>-7.9291600000000004</v>
          </cell>
          <cell r="G36">
            <v>-3.3777400000000002</v>
          </cell>
          <cell r="H36">
            <v>-24.298590000000001</v>
          </cell>
          <cell r="I36">
            <v>-5.24071</v>
          </cell>
          <cell r="J36">
            <v>0</v>
          </cell>
          <cell r="K36">
            <v>0</v>
          </cell>
          <cell r="L36">
            <v>-1.07907</v>
          </cell>
          <cell r="M36">
            <v>-10.228129999999998</v>
          </cell>
          <cell r="N36">
            <v>0</v>
          </cell>
          <cell r="O36">
            <v>0</v>
          </cell>
          <cell r="P36">
            <v>0</v>
          </cell>
          <cell r="Q36">
            <v>-80.316519999999997</v>
          </cell>
          <cell r="U36" t="str">
            <v>ESTREVA 1,5 mg  - 28</v>
          </cell>
          <cell r="V36">
            <v>83.88357992325983</v>
          </cell>
          <cell r="X36">
            <v>-14.42831</v>
          </cell>
          <cell r="Y36">
            <v>-4.0042299999999997</v>
          </cell>
          <cell r="Z36">
            <v>-1.6571199999999999</v>
          </cell>
          <cell r="AA36">
            <v>-11.2189</v>
          </cell>
          <cell r="AB36">
            <v>-2.2204999999999999</v>
          </cell>
          <cell r="AC36">
            <v>0</v>
          </cell>
          <cell r="AD36">
            <v>0</v>
          </cell>
          <cell r="AE36">
            <v>-0.43313999999999997</v>
          </cell>
          <cell r="AF36">
            <v>-8.69</v>
          </cell>
          <cell r="AG36">
            <v>0</v>
          </cell>
          <cell r="AH36">
            <v>0</v>
          </cell>
          <cell r="AI36">
            <v>0</v>
          </cell>
          <cell r="AJ36">
            <v>-42.652200000000001</v>
          </cell>
        </row>
        <row r="37">
          <cell r="B37" t="str">
            <v>ESTREVA gel 50 g</v>
          </cell>
          <cell r="C37">
            <v>59.075750357313005</v>
          </cell>
          <cell r="E37">
            <v>301.78424000000001</v>
          </cell>
          <cell r="F37">
            <v>-0.51219000000000003</v>
          </cell>
          <cell r="G37">
            <v>0</v>
          </cell>
          <cell r="H37">
            <v>-5.6910000000000002E-2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-4.9599999999999998E-2</v>
          </cell>
          <cell r="P37">
            <v>0</v>
          </cell>
          <cell r="Q37">
            <v>301.16554000000002</v>
          </cell>
          <cell r="U37" t="str">
            <v>ESTREVA gel 50 g</v>
          </cell>
          <cell r="V37">
            <v>72.086592075413037</v>
          </cell>
          <cell r="X37">
            <v>154.79595</v>
          </cell>
          <cell r="Y37">
            <v>-0.25679000000000002</v>
          </cell>
          <cell r="Z37">
            <v>0</v>
          </cell>
          <cell r="AA37">
            <v>-2.545E-2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-2.35E-2</v>
          </cell>
          <cell r="AI37">
            <v>0</v>
          </cell>
          <cell r="AJ37">
            <v>154.49020999999999</v>
          </cell>
        </row>
        <row r="38">
          <cell r="B38" t="str">
            <v>FIOTAN 300 mg cpr 20</v>
          </cell>
          <cell r="C38">
            <v>72.321612100885559</v>
          </cell>
          <cell r="E38">
            <v>121.56789999999999</v>
          </cell>
          <cell r="F38">
            <v>104.94457</v>
          </cell>
          <cell r="G38">
            <v>118.54951</v>
          </cell>
          <cell r="H38">
            <v>163.16368</v>
          </cell>
          <cell r="I38">
            <v>71.328550000000007</v>
          </cell>
          <cell r="J38">
            <v>73.08323</v>
          </cell>
          <cell r="K38">
            <v>100.13188000000001</v>
          </cell>
          <cell r="L38">
            <v>86.696910000000003</v>
          </cell>
          <cell r="M38">
            <v>90.921759999999992</v>
          </cell>
          <cell r="N38">
            <v>100.36462</v>
          </cell>
          <cell r="O38">
            <v>93.175660000000008</v>
          </cell>
          <cell r="P38">
            <v>87.375179999999986</v>
          </cell>
          <cell r="Q38">
            <v>1211.3034500000001</v>
          </cell>
          <cell r="U38" t="str">
            <v>FIOTAN 300 mg cpr 20</v>
          </cell>
          <cell r="V38">
            <v>71.434294105784289</v>
          </cell>
          <cell r="X38">
            <v>62.365659999999998</v>
          </cell>
          <cell r="Y38">
            <v>52.619129999999998</v>
          </cell>
          <cell r="Z38">
            <v>56.877000000000002</v>
          </cell>
          <cell r="AA38">
            <v>74.100819999999999</v>
          </cell>
          <cell r="AB38">
            <v>30.221879999999999</v>
          </cell>
          <cell r="AC38">
            <v>30.66743</v>
          </cell>
          <cell r="AD38">
            <v>40.972410000000004</v>
          </cell>
          <cell r="AE38">
            <v>34.646900000000002</v>
          </cell>
          <cell r="AF38">
            <v>33.340000000000003</v>
          </cell>
          <cell r="AG38">
            <v>36.724919999999997</v>
          </cell>
          <cell r="AH38">
            <v>36.744709999999998</v>
          </cell>
          <cell r="AI38">
            <v>36.025580000000005</v>
          </cell>
          <cell r="AJ38">
            <v>525.30644000000007</v>
          </cell>
        </row>
        <row r="39">
          <cell r="B39" t="str">
            <v>FIOTAN 300 mg cpr 60</v>
          </cell>
          <cell r="C39">
            <v>72.670686644706691</v>
          </cell>
          <cell r="E39">
            <v>0</v>
          </cell>
          <cell r="F39">
            <v>0</v>
          </cell>
          <cell r="G39">
            <v>387.77600000000001</v>
          </cell>
          <cell r="H39">
            <v>38.09637</v>
          </cell>
          <cell r="I39">
            <v>3.7028699999999999</v>
          </cell>
          <cell r="J39">
            <v>2.1733600000000002</v>
          </cell>
          <cell r="K39">
            <v>6.8751499999999997</v>
          </cell>
          <cell r="L39">
            <v>3.1452399999999998</v>
          </cell>
          <cell r="M39">
            <v>11.51004</v>
          </cell>
          <cell r="N39">
            <v>13.09431</v>
          </cell>
          <cell r="O39">
            <v>11.33831</v>
          </cell>
          <cell r="P39">
            <v>11.080639999999999</v>
          </cell>
          <cell r="Q39">
            <v>488.79229000000004</v>
          </cell>
          <cell r="U39" t="str">
            <v>FIOTAN 300 mg cpr 60</v>
          </cell>
          <cell r="V39">
            <v>72.563760459336947</v>
          </cell>
          <cell r="X39">
            <v>0</v>
          </cell>
          <cell r="Y39">
            <v>0</v>
          </cell>
          <cell r="Z39">
            <v>182.56002000000001</v>
          </cell>
          <cell r="AA39">
            <v>17.49729</v>
          </cell>
          <cell r="AB39">
            <v>1.56891</v>
          </cell>
          <cell r="AC39">
            <v>0.93333999999999995</v>
          </cell>
          <cell r="AD39">
            <v>2.8406899999999999</v>
          </cell>
          <cell r="AE39">
            <v>1.28301</v>
          </cell>
          <cell r="AF39">
            <v>3.98</v>
          </cell>
          <cell r="AG39">
            <v>4.7764199999999999</v>
          </cell>
          <cell r="AH39">
            <v>4.4836299999999998</v>
          </cell>
          <cell r="AI39">
            <v>4.6084700000000005</v>
          </cell>
          <cell r="AJ39">
            <v>224.53177999999997</v>
          </cell>
        </row>
        <row r="40">
          <cell r="B40" t="str">
            <v>FONTOL 650 mg 20 cpr</v>
          </cell>
          <cell r="C40">
            <v>70.74911664960139</v>
          </cell>
          <cell r="E40">
            <v>2.37181</v>
          </cell>
          <cell r="F40">
            <v>1.7297199999999999</v>
          </cell>
          <cell r="G40">
            <v>1.03792</v>
          </cell>
          <cell r="H40">
            <v>1.09972</v>
          </cell>
          <cell r="I40">
            <v>1.96828</v>
          </cell>
          <cell r="J40">
            <v>2.2870400000000002</v>
          </cell>
          <cell r="K40">
            <v>2.73942</v>
          </cell>
          <cell r="L40">
            <v>1.64947</v>
          </cell>
          <cell r="M40">
            <v>1.4653800000000001</v>
          </cell>
          <cell r="N40">
            <v>0.94317999999999991</v>
          </cell>
          <cell r="O40">
            <v>2.3729200000000001</v>
          </cell>
          <cell r="P40">
            <v>1.0280799999999999</v>
          </cell>
          <cell r="Q40">
            <v>20.692939999999997</v>
          </cell>
          <cell r="U40" t="str">
            <v>FONTOL 650 mg 20 cpr</v>
          </cell>
          <cell r="V40">
            <v>177.64482978602794</v>
          </cell>
          <cell r="X40">
            <v>1.2197899999999999</v>
          </cell>
          <cell r="Y40">
            <v>0.86724000000000001</v>
          </cell>
          <cell r="Z40">
            <v>0.49560999999999999</v>
          </cell>
          <cell r="AA40">
            <v>0.49502000000000002</v>
          </cell>
          <cell r="AB40">
            <v>14.18235</v>
          </cell>
          <cell r="AC40">
            <v>0.95655999999999997</v>
          </cell>
          <cell r="AD40">
            <v>1.1307499999999999</v>
          </cell>
          <cell r="AE40">
            <v>0.65594000000000008</v>
          </cell>
          <cell r="AF40">
            <v>0.53</v>
          </cell>
          <cell r="AG40">
            <v>0.34444999999999998</v>
          </cell>
          <cell r="AH40">
            <v>0.94347000000000003</v>
          </cell>
          <cell r="AI40">
            <v>0.42799999999999999</v>
          </cell>
          <cell r="AJ40">
            <v>22.249180000000003</v>
          </cell>
        </row>
        <row r="41">
          <cell r="B41" t="str">
            <v>FONTOL 650 mg 100 cpr</v>
          </cell>
          <cell r="C41">
            <v>73.69919609831507</v>
          </cell>
          <cell r="E41">
            <v>47.294060000000002</v>
          </cell>
          <cell r="F41">
            <v>39.07526</v>
          </cell>
          <cell r="G41">
            <v>53.187179999999998</v>
          </cell>
          <cell r="H41">
            <v>42.674480000000003</v>
          </cell>
          <cell r="I41">
            <v>33.472639999999998</v>
          </cell>
          <cell r="J41">
            <v>36.124040000000001</v>
          </cell>
          <cell r="K41">
            <v>43.820529999999998</v>
          </cell>
          <cell r="L41">
            <v>50.525580000000005</v>
          </cell>
          <cell r="M41">
            <v>46.743670000000002</v>
          </cell>
          <cell r="N41">
            <v>30.991630000000001</v>
          </cell>
          <cell r="O41">
            <v>47.246870000000001</v>
          </cell>
          <cell r="P41">
            <v>40.05988</v>
          </cell>
          <cell r="Q41">
            <v>511.21582000000001</v>
          </cell>
          <cell r="U41" t="str">
            <v>FONTOL 650 mg 100 cpr</v>
          </cell>
          <cell r="V41">
            <v>67.645405469353477</v>
          </cell>
          <cell r="X41">
            <v>24.294830000000001</v>
          </cell>
          <cell r="Y41">
            <v>19.612189999999998</v>
          </cell>
          <cell r="Z41">
            <v>25.451809999999998</v>
          </cell>
          <cell r="AA41">
            <v>19.222339999999999</v>
          </cell>
          <cell r="AB41">
            <v>0.83396000000000003</v>
          </cell>
          <cell r="AC41">
            <v>15.22486</v>
          </cell>
          <cell r="AD41">
            <v>17.807029999999997</v>
          </cell>
          <cell r="AE41">
            <v>20.26493</v>
          </cell>
          <cell r="AF41">
            <v>17.2</v>
          </cell>
          <cell r="AG41">
            <v>11.300459999999999</v>
          </cell>
          <cell r="AH41">
            <v>18.585919999999998</v>
          </cell>
          <cell r="AI41">
            <v>16.504720000000002</v>
          </cell>
          <cell r="AJ41">
            <v>206.30304999999996</v>
          </cell>
        </row>
        <row r="42">
          <cell r="B42" t="str">
            <v>HIDRAFIX Framboeza - flaconetes</v>
          </cell>
          <cell r="C42">
            <v>71.858305427877696</v>
          </cell>
          <cell r="E42">
            <v>80.572919999999996</v>
          </cell>
          <cell r="F42">
            <v>74.310959999999994</v>
          </cell>
          <cell r="G42">
            <v>70.163300000000007</v>
          </cell>
          <cell r="H42">
            <v>43.455100000000002</v>
          </cell>
          <cell r="I42">
            <v>21.487570000000002</v>
          </cell>
          <cell r="J42">
            <v>39.149909999999998</v>
          </cell>
          <cell r="K42">
            <v>49.925400000000003</v>
          </cell>
          <cell r="L42">
            <v>67.150270000000006</v>
          </cell>
          <cell r="M42">
            <v>52.239290000000004</v>
          </cell>
          <cell r="N42">
            <v>41.46696</v>
          </cell>
          <cell r="O42">
            <v>79.479609999999994</v>
          </cell>
          <cell r="P42">
            <v>56.961480000000002</v>
          </cell>
          <cell r="Q42">
            <v>676.36276999999995</v>
          </cell>
          <cell r="U42" t="str">
            <v>HIDRAFIX Framboeza - flaconetes</v>
          </cell>
          <cell r="V42">
            <v>70.441883445182214</v>
          </cell>
          <cell r="X42">
            <v>41.324640000000002</v>
          </cell>
          <cell r="Y42">
            <v>37.39667</v>
          </cell>
          <cell r="Z42">
            <v>34.205959999999997</v>
          </cell>
          <cell r="AA42">
            <v>19.750409999999999</v>
          </cell>
          <cell r="AB42">
            <v>9.1042699999999996</v>
          </cell>
          <cell r="AC42">
            <v>16.470600000000001</v>
          </cell>
          <cell r="AD42">
            <v>20.40654</v>
          </cell>
          <cell r="AE42">
            <v>26.784869999999998</v>
          </cell>
          <cell r="AF42">
            <v>19.46</v>
          </cell>
          <cell r="AG42">
            <v>15.17257</v>
          </cell>
          <cell r="AH42">
            <v>31.36327</v>
          </cell>
          <cell r="AI42">
            <v>23.567799999999998</v>
          </cell>
          <cell r="AJ42">
            <v>295.00759999999997</v>
          </cell>
        </row>
        <row r="43">
          <cell r="B43" t="str">
            <v>HIDRAFIX Laranja - flaconetes</v>
          </cell>
          <cell r="C43">
            <v>71.966905048748046</v>
          </cell>
          <cell r="E43">
            <v>92.816909999999993</v>
          </cell>
          <cell r="F43">
            <v>88.996420000000001</v>
          </cell>
          <cell r="G43">
            <v>74.015129999999999</v>
          </cell>
          <cell r="H43">
            <v>56.693510000000003</v>
          </cell>
          <cell r="I43">
            <v>20.554919999999999</v>
          </cell>
          <cell r="J43">
            <v>36.667270000000002</v>
          </cell>
          <cell r="K43">
            <v>62.620830000000005</v>
          </cell>
          <cell r="L43">
            <v>74.658699999999996</v>
          </cell>
          <cell r="M43">
            <v>58.522709999999996</v>
          </cell>
          <cell r="N43">
            <v>50.455190000000002</v>
          </cell>
          <cell r="O43">
            <v>89.382710000000003</v>
          </cell>
          <cell r="P43">
            <v>69.725440000000006</v>
          </cell>
          <cell r="Q43">
            <v>775.10973999999999</v>
          </cell>
          <cell r="U43" t="str">
            <v>HIDRAFIX Laranja - flaconetes</v>
          </cell>
          <cell r="V43">
            <v>70.835397955277486</v>
          </cell>
          <cell r="X43">
            <v>47.595230000000001</v>
          </cell>
          <cell r="Y43">
            <v>45.376069999999999</v>
          </cell>
          <cell r="Z43">
            <v>35.613410000000002</v>
          </cell>
          <cell r="AA43">
            <v>25.824449999999999</v>
          </cell>
          <cell r="AB43">
            <v>8.70913</v>
          </cell>
          <cell r="AC43">
            <v>15.42967</v>
          </cell>
          <cell r="AD43">
            <v>25.59807</v>
          </cell>
          <cell r="AE43">
            <v>29.8033</v>
          </cell>
          <cell r="AF43">
            <v>21.61</v>
          </cell>
          <cell r="AG43">
            <v>18.461490000000001</v>
          </cell>
          <cell r="AH43">
            <v>35.261949999999999</v>
          </cell>
          <cell r="AI43">
            <v>28.862369999999999</v>
          </cell>
          <cell r="AJ43">
            <v>338.14514000000003</v>
          </cell>
        </row>
        <row r="44">
          <cell r="B44" t="str">
            <v>HIDRAFIX Limão - flaconetes</v>
          </cell>
          <cell r="C44">
            <v>71.72090464895679</v>
          </cell>
          <cell r="E44">
            <v>21.544509999999999</v>
          </cell>
          <cell r="F44">
            <v>21.270420000000001</v>
          </cell>
          <cell r="G44">
            <v>15.87702</v>
          </cell>
          <cell r="H44">
            <v>12.0951</v>
          </cell>
          <cell r="I44">
            <v>3.2690100000000002</v>
          </cell>
          <cell r="J44">
            <v>3.3755500000000001</v>
          </cell>
          <cell r="K44">
            <v>8.7597099999999983</v>
          </cell>
          <cell r="L44">
            <v>11.422379999999999</v>
          </cell>
          <cell r="M44">
            <v>10.122389999999999</v>
          </cell>
          <cell r="N44">
            <v>7.9079700000000006</v>
          </cell>
          <cell r="O44">
            <v>13.211180000000001</v>
          </cell>
          <cell r="P44">
            <v>10.094580000000001</v>
          </cell>
          <cell r="Q44">
            <v>138.94982000000002</v>
          </cell>
          <cell r="U44" t="str">
            <v>HIDRAFIX Limão - flaconetes</v>
          </cell>
          <cell r="V44">
            <v>70.87621011212623</v>
          </cell>
          <cell r="X44">
            <v>11.04533</v>
          </cell>
          <cell r="Y44">
            <v>10.69882</v>
          </cell>
          <cell r="Z44">
            <v>7.6634900000000004</v>
          </cell>
          <cell r="AA44">
            <v>5.5003399999999996</v>
          </cell>
          <cell r="AB44">
            <v>1.3850800000000001</v>
          </cell>
          <cell r="AC44">
            <v>1.40141</v>
          </cell>
          <cell r="AD44">
            <v>3.5670500000000001</v>
          </cell>
          <cell r="AE44">
            <v>4.5708000000000002</v>
          </cell>
          <cell r="AF44">
            <v>3.77</v>
          </cell>
          <cell r="AG44">
            <v>2.8952100000000001</v>
          </cell>
          <cell r="AH44">
            <v>5.2130600000000005</v>
          </cell>
          <cell r="AI44">
            <v>4.1736899999999997</v>
          </cell>
          <cell r="AJ44">
            <v>61.884279999999997</v>
          </cell>
        </row>
        <row r="45">
          <cell r="B45" t="str">
            <v>HIDRAFIX Uva - flaconetes</v>
          </cell>
          <cell r="C45">
            <v>72.071883936780026</v>
          </cell>
          <cell r="E45">
            <v>45.104619999999997</v>
          </cell>
          <cell r="F45">
            <v>47.653779999999998</v>
          </cell>
          <cell r="G45">
            <v>29.967649999999999</v>
          </cell>
          <cell r="H45">
            <v>33.704050000000002</v>
          </cell>
          <cell r="I45">
            <v>15.315569999999999</v>
          </cell>
          <cell r="J45">
            <v>15.89026</v>
          </cell>
          <cell r="K45">
            <v>32.783850000000001</v>
          </cell>
          <cell r="L45">
            <v>38.812400000000004</v>
          </cell>
          <cell r="M45">
            <v>31.93093</v>
          </cell>
          <cell r="N45">
            <v>25.88842</v>
          </cell>
          <cell r="O45">
            <v>38.573219999999999</v>
          </cell>
          <cell r="P45">
            <v>35.936910000000005</v>
          </cell>
          <cell r="Q45">
            <v>391.56166000000002</v>
          </cell>
          <cell r="U45" t="str">
            <v>HIDRAFIX Uva - flaconetes</v>
          </cell>
          <cell r="V45">
            <v>71.054362452606185</v>
          </cell>
          <cell r="X45">
            <v>23.125389999999999</v>
          </cell>
          <cell r="Y45">
            <v>24.01117</v>
          </cell>
          <cell r="Z45">
            <v>14.48176</v>
          </cell>
          <cell r="AA45">
            <v>15.08056</v>
          </cell>
          <cell r="AB45">
            <v>6.4892099999999999</v>
          </cell>
          <cell r="AC45">
            <v>6.6663399999999999</v>
          </cell>
          <cell r="AD45">
            <v>13.43637</v>
          </cell>
          <cell r="AE45">
            <v>15.48878</v>
          </cell>
          <cell r="AF45">
            <v>11.88</v>
          </cell>
          <cell r="AG45">
            <v>9.4662900000000008</v>
          </cell>
          <cell r="AH45">
            <v>15.232520000000001</v>
          </cell>
          <cell r="AI45">
            <v>14.885069999999999</v>
          </cell>
          <cell r="AJ45">
            <v>170.24346000000003</v>
          </cell>
        </row>
        <row r="46">
          <cell r="B46" t="str">
            <v>HIDRAFIX 90  - flaconetes</v>
          </cell>
          <cell r="C46">
            <v>72.126045160025114</v>
          </cell>
          <cell r="E46">
            <v>6.6835199999999997</v>
          </cell>
          <cell r="F46">
            <v>8.6014700000000008</v>
          </cell>
          <cell r="G46">
            <v>4.8408100000000003</v>
          </cell>
          <cell r="H46">
            <v>2.89106</v>
          </cell>
          <cell r="I46">
            <v>3.0509200000000001</v>
          </cell>
          <cell r="J46">
            <v>2.2453500000000002</v>
          </cell>
          <cell r="K46">
            <v>5.67788</v>
          </cell>
          <cell r="L46">
            <v>5.8319999999999999</v>
          </cell>
          <cell r="M46">
            <v>5.1577000000000002</v>
          </cell>
          <cell r="N46">
            <v>3.73258</v>
          </cell>
          <cell r="O46">
            <v>5.6741899999999994</v>
          </cell>
          <cell r="P46">
            <v>3.6093500000000001</v>
          </cell>
          <cell r="Q46">
            <v>57.996829999999996</v>
          </cell>
          <cell r="U46" t="str">
            <v>HIDRAFIX 90  - flaconetes</v>
          </cell>
          <cell r="V46">
            <v>71.243789115745983</v>
          </cell>
          <cell r="X46">
            <v>3.4198</v>
          </cell>
          <cell r="Y46">
            <v>4.3109000000000002</v>
          </cell>
          <cell r="Z46">
            <v>2.31962</v>
          </cell>
          <cell r="AA46">
            <v>1.31325</v>
          </cell>
          <cell r="AB46">
            <v>1.2926899999999999</v>
          </cell>
          <cell r="AC46">
            <v>0.94398000000000004</v>
          </cell>
          <cell r="AD46">
            <v>2.3579899999999996</v>
          </cell>
          <cell r="AE46">
            <v>2.3231899999999999</v>
          </cell>
          <cell r="AF46">
            <v>1.89</v>
          </cell>
          <cell r="AG46">
            <v>1.36693</v>
          </cell>
          <cell r="AH46">
            <v>2.2374000000000001</v>
          </cell>
          <cell r="AI46">
            <v>1.5001500000000001</v>
          </cell>
          <cell r="AJ46">
            <v>25.275900000000004</v>
          </cell>
        </row>
        <row r="47">
          <cell r="B47" t="str">
            <v>HIDRAFIX  Framboeza - frasco 250 ml</v>
          </cell>
          <cell r="C47">
            <v>72.18529921690893</v>
          </cell>
          <cell r="E47">
            <v>16.99389</v>
          </cell>
          <cell r="F47">
            <v>22.93505</v>
          </cell>
          <cell r="G47">
            <v>16.171230000000001</v>
          </cell>
          <cell r="H47">
            <v>16.770759999999999</v>
          </cell>
          <cell r="I47">
            <v>9.4327699999999997</v>
          </cell>
          <cell r="J47">
            <v>14.768050000000001</v>
          </cell>
          <cell r="K47">
            <v>23.77918</v>
          </cell>
          <cell r="L47">
            <v>21.658930000000002</v>
          </cell>
          <cell r="M47">
            <v>15.88138</v>
          </cell>
          <cell r="N47">
            <v>13.869209999999999</v>
          </cell>
          <cell r="O47">
            <v>16.98096</v>
          </cell>
          <cell r="P47">
            <v>16.381700000000002</v>
          </cell>
          <cell r="Q47">
            <v>205.62311000000003</v>
          </cell>
          <cell r="U47" t="str">
            <v>HIDRAFIX  Framboeza - frasco 250 ml</v>
          </cell>
          <cell r="V47">
            <v>71.034258731470629</v>
          </cell>
          <cell r="X47">
            <v>8.7043300000000006</v>
          </cell>
          <cell r="Y47">
            <v>11.50986</v>
          </cell>
          <cell r="Z47">
            <v>7.7743599999999997</v>
          </cell>
          <cell r="AA47">
            <v>7.6114899999999999</v>
          </cell>
          <cell r="AB47">
            <v>3.9966699999999999</v>
          </cell>
          <cell r="AC47">
            <v>6.1837400000000002</v>
          </cell>
          <cell r="AD47">
            <v>9.7910900000000005</v>
          </cell>
          <cell r="AE47">
            <v>8.6428600000000007</v>
          </cell>
          <cell r="AF47">
            <v>5.85</v>
          </cell>
          <cell r="AG47">
            <v>5.0718999999999994</v>
          </cell>
          <cell r="AH47">
            <v>6.7126800000000006</v>
          </cell>
          <cell r="AI47">
            <v>6.7800099999999999</v>
          </cell>
          <cell r="AJ47">
            <v>88.628990000000016</v>
          </cell>
        </row>
        <row r="48">
          <cell r="B48" t="str">
            <v>HIDRAFIX Laranja - frasco 250 ml</v>
          </cell>
          <cell r="C48">
            <v>72.15257662957697</v>
          </cell>
          <cell r="E48">
            <v>19.47899</v>
          </cell>
          <cell r="F48">
            <v>22.782599999999999</v>
          </cell>
          <cell r="G48">
            <v>17.957350000000002</v>
          </cell>
          <cell r="H48">
            <v>17.905360000000002</v>
          </cell>
          <cell r="I48">
            <v>7.6802200000000003</v>
          </cell>
          <cell r="J48">
            <v>15.40213</v>
          </cell>
          <cell r="K48">
            <v>24.049259999999997</v>
          </cell>
          <cell r="L48">
            <v>22.493680000000001</v>
          </cell>
          <cell r="M48">
            <v>16.011040000000001</v>
          </cell>
          <cell r="N48">
            <v>12.4018</v>
          </cell>
          <cell r="O48">
            <v>20.18402</v>
          </cell>
          <cell r="P48">
            <v>18.702580000000001</v>
          </cell>
          <cell r="Q48">
            <v>215.04903000000004</v>
          </cell>
          <cell r="U48" t="str">
            <v>HIDRAFIX Laranja - frasco 250 ml</v>
          </cell>
          <cell r="V48">
            <v>71.218325418882245</v>
          </cell>
          <cell r="X48">
            <v>9.9815500000000004</v>
          </cell>
          <cell r="Y48">
            <v>11.43721</v>
          </cell>
          <cell r="Z48">
            <v>8.6494099999999996</v>
          </cell>
          <cell r="AA48">
            <v>8.1136800000000004</v>
          </cell>
          <cell r="AB48">
            <v>3.2541099999999998</v>
          </cell>
          <cell r="AC48">
            <v>6.4390999999999998</v>
          </cell>
          <cell r="AD48">
            <v>9.8638999999999992</v>
          </cell>
          <cell r="AE48">
            <v>8.9665800000000004</v>
          </cell>
          <cell r="AF48">
            <v>5.91</v>
          </cell>
          <cell r="AG48">
            <v>4.5377700000000001</v>
          </cell>
          <cell r="AH48">
            <v>7.9757299999999995</v>
          </cell>
          <cell r="AI48">
            <v>7.73116</v>
          </cell>
          <cell r="AJ48">
            <v>92.860199999999978</v>
          </cell>
        </row>
        <row r="49">
          <cell r="B49" t="str">
            <v>HIDRAFIX Limão - frasco 250 ml</v>
          </cell>
          <cell r="C49">
            <v>70.387486669036619</v>
          </cell>
          <cell r="E49">
            <v>3.1338400000000002</v>
          </cell>
          <cell r="F49">
            <v>3.1027800000000001</v>
          </cell>
          <cell r="G49">
            <v>2.0595300000000001</v>
          </cell>
          <cell r="H49">
            <v>1.66412</v>
          </cell>
          <cell r="I49">
            <v>1.34E-3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-5.9400000000000001E-2</v>
          </cell>
          <cell r="O49">
            <v>0</v>
          </cell>
          <cell r="P49">
            <v>0</v>
          </cell>
          <cell r="Q49">
            <v>9.902210000000002</v>
          </cell>
          <cell r="U49" t="str">
            <v>HIDRAFIX Limão - frasco 250 ml</v>
          </cell>
          <cell r="V49">
            <v>71.24244485726993</v>
          </cell>
          <cell r="X49">
            <v>1.6054200000000001</v>
          </cell>
          <cell r="Y49">
            <v>1.5593900000000001</v>
          </cell>
          <cell r="Z49">
            <v>0.99280999999999997</v>
          </cell>
          <cell r="AA49">
            <v>0.76524999999999999</v>
          </cell>
          <cell r="AB49">
            <v>5.7000000000000003E-5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-2.1860000000000001E-2</v>
          </cell>
          <cell r="AH49">
            <v>0</v>
          </cell>
          <cell r="AI49">
            <v>0</v>
          </cell>
          <cell r="AJ49">
            <v>4.9010669999999994</v>
          </cell>
        </row>
        <row r="50">
          <cell r="B50" t="str">
            <v>HIDRAFIX Uva - frasco 250 ml</v>
          </cell>
          <cell r="C50">
            <v>72.829880706384913</v>
          </cell>
          <cell r="E50">
            <v>12.46453</v>
          </cell>
          <cell r="F50">
            <v>12.39706</v>
          </cell>
          <cell r="G50">
            <v>9.0214400000000001</v>
          </cell>
          <cell r="H50">
            <v>9.4986800000000002</v>
          </cell>
          <cell r="I50">
            <v>6.9465500000000002</v>
          </cell>
          <cell r="J50">
            <v>9.7364800000000002</v>
          </cell>
          <cell r="K50">
            <v>15.24258</v>
          </cell>
          <cell r="L50">
            <v>12.75399</v>
          </cell>
          <cell r="M50">
            <v>10.07741</v>
          </cell>
          <cell r="N50">
            <v>7.7916699999999999</v>
          </cell>
          <cell r="O50">
            <v>10.232059999999999</v>
          </cell>
          <cell r="P50">
            <v>9.5913899999999988</v>
          </cell>
          <cell r="Q50">
            <v>125.75384000000001</v>
          </cell>
          <cell r="U50" t="str">
            <v>HIDRAFIX Uva - frasco 250 ml</v>
          </cell>
          <cell r="V50">
            <v>71.832996762364616</v>
          </cell>
          <cell r="X50">
            <v>6.3892699999999998</v>
          </cell>
          <cell r="Y50">
            <v>6.2258100000000001</v>
          </cell>
          <cell r="Z50">
            <v>4.3494200000000003</v>
          </cell>
          <cell r="AA50">
            <v>4.30518</v>
          </cell>
          <cell r="AB50">
            <v>2.9432700000000001</v>
          </cell>
          <cell r="AC50">
            <v>4.07857</v>
          </cell>
          <cell r="AD50">
            <v>6.2662299999999993</v>
          </cell>
          <cell r="AE50">
            <v>5.0799500000000002</v>
          </cell>
          <cell r="AF50">
            <v>3.65</v>
          </cell>
          <cell r="AG50">
            <v>2.8450600000000001</v>
          </cell>
          <cell r="AH50">
            <v>4.0425199999999997</v>
          </cell>
          <cell r="AI50">
            <v>3.9673400000000001</v>
          </cell>
          <cell r="AJ50">
            <v>54.142619999999987</v>
          </cell>
        </row>
        <row r="51">
          <cell r="B51" t="str">
            <v>HIDRAFIX 90- frasco 250 ml</v>
          </cell>
          <cell r="C51">
            <v>72.425530986208315</v>
          </cell>
          <cell r="E51">
            <v>5.2544300000000002</v>
          </cell>
          <cell r="F51">
            <v>5.1241199999999996</v>
          </cell>
          <cell r="G51">
            <v>4.7064300000000001</v>
          </cell>
          <cell r="H51">
            <v>4.1902799999999996</v>
          </cell>
          <cell r="I51">
            <v>2.8033199999999998</v>
          </cell>
          <cell r="J51">
            <v>3.9670999999999998</v>
          </cell>
          <cell r="K51">
            <v>7.2540399999999998</v>
          </cell>
          <cell r="L51">
            <v>6.4889799999999997</v>
          </cell>
          <cell r="M51">
            <v>4.3128799999999998</v>
          </cell>
          <cell r="N51">
            <v>2.9323600000000001</v>
          </cell>
          <cell r="O51">
            <v>5.3654500000000001</v>
          </cell>
          <cell r="P51">
            <v>3.9217499999999998</v>
          </cell>
          <cell r="Q51">
            <v>56.321140000000007</v>
          </cell>
          <cell r="U51" t="str">
            <v>HIDRAFIX 90- frasco 250 ml</v>
          </cell>
          <cell r="V51">
            <v>71.601346405933896</v>
          </cell>
          <cell r="X51">
            <v>2.6936800000000001</v>
          </cell>
          <cell r="Y51">
            <v>2.5735999999999999</v>
          </cell>
          <cell r="Z51">
            <v>2.2929900000000001</v>
          </cell>
          <cell r="AA51">
            <v>1.89795</v>
          </cell>
          <cell r="AB51">
            <v>1.1877599999999999</v>
          </cell>
          <cell r="AC51">
            <v>1.6653500000000001</v>
          </cell>
          <cell r="AD51">
            <v>2.9717099999999999</v>
          </cell>
          <cell r="AE51">
            <v>2.5832800000000002</v>
          </cell>
          <cell r="AF51">
            <v>1.6</v>
          </cell>
          <cell r="AG51">
            <v>1.07311</v>
          </cell>
          <cell r="AH51">
            <v>2.1298400000000002</v>
          </cell>
          <cell r="AI51">
            <v>1.6210499999999999</v>
          </cell>
          <cell r="AJ51">
            <v>24.290320000000001</v>
          </cell>
        </row>
        <row r="52">
          <cell r="B52" t="str">
            <v>LAITAN 100 mg caps 20</v>
          </cell>
          <cell r="C52">
            <v>72.199108692238937</v>
          </cell>
          <cell r="E52">
            <v>307.41293000000002</v>
          </cell>
          <cell r="F52">
            <v>189.91935000000001</v>
          </cell>
          <cell r="G52">
            <v>287.84046000000001</v>
          </cell>
          <cell r="H52">
            <v>426.77919000000003</v>
          </cell>
          <cell r="I52">
            <v>202.99583999999999</v>
          </cell>
          <cell r="J52">
            <v>257.83215999999999</v>
          </cell>
          <cell r="K52">
            <v>291.37421000000001</v>
          </cell>
          <cell r="L52">
            <v>272.11968999999999</v>
          </cell>
          <cell r="M52">
            <v>284.12705999999997</v>
          </cell>
          <cell r="N52">
            <v>287.07562000000001</v>
          </cell>
          <cell r="O52">
            <v>287.22777000000002</v>
          </cell>
          <cell r="P52">
            <v>257.48079000000001</v>
          </cell>
          <cell r="Q52">
            <v>3352.18507</v>
          </cell>
          <cell r="U52" t="str">
            <v>LAITAN 100 mg caps 20</v>
          </cell>
          <cell r="V52">
            <v>71.202536573495721</v>
          </cell>
          <cell r="X52">
            <v>157.71720999999999</v>
          </cell>
          <cell r="Y52">
            <v>95.251040000000003</v>
          </cell>
          <cell r="Z52">
            <v>137.71798000000001</v>
          </cell>
          <cell r="AA52">
            <v>193.50837999999999</v>
          </cell>
          <cell r="AB52">
            <v>86.009320000000002</v>
          </cell>
          <cell r="AC52">
            <v>108.26049999999999</v>
          </cell>
          <cell r="AD52">
            <v>119.26056</v>
          </cell>
          <cell r="AE52">
            <v>108.54696000000001</v>
          </cell>
          <cell r="AF52">
            <v>103.51</v>
          </cell>
          <cell r="AG52">
            <v>104.93413000000001</v>
          </cell>
          <cell r="AH52">
            <v>113.15794</v>
          </cell>
          <cell r="AI52">
            <v>106.48780000000001</v>
          </cell>
          <cell r="AJ52">
            <v>1434.3618200000003</v>
          </cell>
        </row>
        <row r="53">
          <cell r="B53" t="str">
            <v>LEGALON 140 mg cáps</v>
          </cell>
          <cell r="C53">
            <v>72.544685945414201</v>
          </cell>
          <cell r="E53">
            <v>112.77321000000001</v>
          </cell>
          <cell r="F53">
            <v>96.373019999999997</v>
          </cell>
          <cell r="G53">
            <v>109.54264000000001</v>
          </cell>
          <cell r="H53">
            <v>124.41555</v>
          </cell>
          <cell r="I53">
            <v>86.385180000000005</v>
          </cell>
          <cell r="J53">
            <v>74.406019999999998</v>
          </cell>
          <cell r="K53">
            <v>109.68903999999999</v>
          </cell>
          <cell r="L53">
            <v>91.460599999999999</v>
          </cell>
          <cell r="M53">
            <v>105.66589</v>
          </cell>
          <cell r="N53">
            <v>107.44641</v>
          </cell>
          <cell r="O53">
            <v>103.80841000000001</v>
          </cell>
          <cell r="P53">
            <v>102.66409</v>
          </cell>
          <cell r="Q53">
            <v>1224.63006</v>
          </cell>
          <cell r="U53" t="str">
            <v>LEGALON 140 mg cáps</v>
          </cell>
          <cell r="V53">
            <v>72.183434354339852</v>
          </cell>
          <cell r="X53">
            <v>57.820160000000001</v>
          </cell>
          <cell r="Y53">
            <v>48.333370000000002</v>
          </cell>
          <cell r="Z53">
            <v>52.746169999999999</v>
          </cell>
          <cell r="AA53">
            <v>56.706580000000002</v>
          </cell>
          <cell r="AB53">
            <v>36.601410000000001</v>
          </cell>
          <cell r="AC53">
            <v>31.174530000000001</v>
          </cell>
          <cell r="AD53">
            <v>44.820500000000003</v>
          </cell>
          <cell r="AE53">
            <v>36.443489999999997</v>
          </cell>
          <cell r="AF53">
            <v>37.840000000000003</v>
          </cell>
          <cell r="AG53">
            <v>39.24821</v>
          </cell>
          <cell r="AH53">
            <v>40.99203</v>
          </cell>
          <cell r="AI53">
            <v>42.514389999999999</v>
          </cell>
          <cell r="AJ53">
            <v>525.24084000000005</v>
          </cell>
        </row>
        <row r="54">
          <cell r="B54" t="str">
            <v>LEGALON 70 mg drg</v>
          </cell>
          <cell r="C54">
            <v>72.995835408115667</v>
          </cell>
          <cell r="E54">
            <v>99.688649999999996</v>
          </cell>
          <cell r="F54">
            <v>99.163390000000007</v>
          </cell>
          <cell r="G54">
            <v>103.12125</v>
          </cell>
          <cell r="H54">
            <v>118.93977</v>
          </cell>
          <cell r="I54">
            <v>72.185370000000006</v>
          </cell>
          <cell r="J54">
            <v>82.282039999999995</v>
          </cell>
          <cell r="K54">
            <v>109.45405000000001</v>
          </cell>
          <cell r="L54">
            <v>96.722289999999987</v>
          </cell>
          <cell r="M54">
            <v>104.93894</v>
          </cell>
          <cell r="N54">
            <v>104.95061</v>
          </cell>
          <cell r="O54">
            <v>110.71013000000001</v>
          </cell>
          <cell r="P54">
            <v>92.560940000000002</v>
          </cell>
          <cell r="Q54">
            <v>1194.7174300000001</v>
          </cell>
          <cell r="U54" t="str">
            <v>LEGALON 70 mg drg</v>
          </cell>
          <cell r="V54">
            <v>72.776289207536067</v>
          </cell>
          <cell r="X54">
            <v>51.105710000000002</v>
          </cell>
          <cell r="Y54">
            <v>49.716769999999997</v>
          </cell>
          <cell r="Z54">
            <v>49.616370000000003</v>
          </cell>
          <cell r="AA54">
            <v>53.893419999999999</v>
          </cell>
          <cell r="AB54">
            <v>30.58493</v>
          </cell>
          <cell r="AC54">
            <v>34.542769999999997</v>
          </cell>
          <cell r="AD54">
            <v>44.631140000000002</v>
          </cell>
          <cell r="AE54">
            <v>38.504069999999999</v>
          </cell>
          <cell r="AF54">
            <v>37.22</v>
          </cell>
          <cell r="AG54">
            <v>38.292160000000003</v>
          </cell>
          <cell r="AH54">
            <v>43.723269999999999</v>
          </cell>
          <cell r="AI54">
            <v>38.443100000000001</v>
          </cell>
          <cell r="AJ54">
            <v>510.27371000000011</v>
          </cell>
        </row>
        <row r="55">
          <cell r="B55" t="str">
            <v>LEGALON  sus</v>
          </cell>
          <cell r="C55">
            <v>73.152362679758326</v>
          </cell>
          <cell r="E55">
            <v>65.562219999999996</v>
          </cell>
          <cell r="F55">
            <v>57.858440000000002</v>
          </cell>
          <cell r="G55">
            <v>66.098380000000006</v>
          </cell>
          <cell r="H55">
            <v>84.644990000000007</v>
          </cell>
          <cell r="I55">
            <v>42.650129999999997</v>
          </cell>
          <cell r="J55">
            <v>55.63617</v>
          </cell>
          <cell r="K55">
            <v>77.051829999999995</v>
          </cell>
          <cell r="L55">
            <v>64.80359</v>
          </cell>
          <cell r="M55">
            <v>68.784210000000002</v>
          </cell>
          <cell r="N55">
            <v>73.294389999999993</v>
          </cell>
          <cell r="O55">
            <v>73.955550000000002</v>
          </cell>
          <cell r="P55">
            <v>58.800089999999997</v>
          </cell>
          <cell r="Q55">
            <v>789.13999000000001</v>
          </cell>
          <cell r="U55" t="str">
            <v>LEGALON  sus</v>
          </cell>
          <cell r="V55">
            <v>73.073156959935417</v>
          </cell>
          <cell r="X55">
            <v>33.616819999999997</v>
          </cell>
          <cell r="Y55">
            <v>29.005949999999999</v>
          </cell>
          <cell r="Z55">
            <v>31.7485</v>
          </cell>
          <cell r="AA55">
            <v>38.382890000000003</v>
          </cell>
          <cell r="AB55">
            <v>18.070869999999999</v>
          </cell>
          <cell r="AC55">
            <v>23.3843</v>
          </cell>
          <cell r="AD55">
            <v>31.408990000000003</v>
          </cell>
          <cell r="AE55">
            <v>25.784209999999998</v>
          </cell>
          <cell r="AF55">
            <v>23.5</v>
          </cell>
          <cell r="AG55">
            <v>26.761470000000003</v>
          </cell>
          <cell r="AH55">
            <v>29.21041</v>
          </cell>
          <cell r="AI55">
            <v>24.465409999999999</v>
          </cell>
          <cell r="AJ55">
            <v>335.33982000000009</v>
          </cell>
        </row>
        <row r="56">
          <cell r="B56" t="str">
            <v>LOMEXIN creme 40 g</v>
          </cell>
          <cell r="C56">
            <v>72.387517857418544</v>
          </cell>
          <cell r="E56">
            <v>52.952190000000002</v>
          </cell>
          <cell r="F56">
            <v>49.60765</v>
          </cell>
          <cell r="G56">
            <v>79.678759999999997</v>
          </cell>
          <cell r="H56">
            <v>124.26714</v>
          </cell>
          <cell r="I56">
            <v>71.728750000000005</v>
          </cell>
          <cell r="J56">
            <v>87.605350000000001</v>
          </cell>
          <cell r="K56">
            <v>112.46244</v>
          </cell>
          <cell r="L56">
            <v>89.829660000000004</v>
          </cell>
          <cell r="M56">
            <v>98.284899999999993</v>
          </cell>
          <cell r="N56">
            <v>107.88995</v>
          </cell>
          <cell r="O56">
            <v>99.069190000000006</v>
          </cell>
          <cell r="P56">
            <v>104.09589</v>
          </cell>
          <cell r="Q56">
            <v>1077.4718700000001</v>
          </cell>
          <cell r="U56" t="str">
            <v>LOMEXIN creme 40 g</v>
          </cell>
          <cell r="V56">
            <v>71.515564817386604</v>
          </cell>
          <cell r="X56">
            <v>27.150780000000001</v>
          </cell>
          <cell r="Y56">
            <v>24.88251</v>
          </cell>
          <cell r="Z56">
            <v>38.094929999999998</v>
          </cell>
          <cell r="AA56">
            <v>56.321510000000004</v>
          </cell>
          <cell r="AB56">
            <v>30.391470000000002</v>
          </cell>
          <cell r="AC56">
            <v>36.806310000000003</v>
          </cell>
          <cell r="AD56">
            <v>46.010529999999996</v>
          </cell>
          <cell r="AE56">
            <v>35.771360000000001</v>
          </cell>
          <cell r="AF56">
            <v>35.83</v>
          </cell>
          <cell r="AG56">
            <v>39.417199999999994</v>
          </cell>
          <cell r="AH56">
            <v>39.0595</v>
          </cell>
          <cell r="AI56">
            <v>43.03763</v>
          </cell>
          <cell r="AJ56">
            <v>452.77372999999994</v>
          </cell>
        </row>
        <row r="57">
          <cell r="B57" t="str">
            <v>LOMEXIN óvulos 600 mg</v>
          </cell>
          <cell r="C57">
            <v>72.357920995700098</v>
          </cell>
          <cell r="E57">
            <v>21.605509999999999</v>
          </cell>
          <cell r="F57">
            <v>18.470549999999999</v>
          </cell>
          <cell r="G57">
            <v>26.136600000000001</v>
          </cell>
          <cell r="H57">
            <v>45.606180000000002</v>
          </cell>
          <cell r="I57">
            <v>29.666070000000001</v>
          </cell>
          <cell r="J57">
            <v>31.946639999999999</v>
          </cell>
          <cell r="K57">
            <v>46.663440000000001</v>
          </cell>
          <cell r="L57">
            <v>40.011699999999998</v>
          </cell>
          <cell r="M57">
            <v>40.917629999999996</v>
          </cell>
          <cell r="N57">
            <v>50.561449999999994</v>
          </cell>
          <cell r="O57">
            <v>46.15981</v>
          </cell>
          <cell r="P57">
            <v>42.548699999999997</v>
          </cell>
          <cell r="Q57">
            <v>440.29427999999996</v>
          </cell>
          <cell r="U57" t="str">
            <v>LOMEXIN óvulos 600 mg</v>
          </cell>
          <cell r="V57">
            <v>71.608825202235423</v>
          </cell>
          <cell r="X57">
            <v>11.07633</v>
          </cell>
          <cell r="Y57">
            <v>9.2529800000000009</v>
          </cell>
          <cell r="Z57">
            <v>12.497260000000001</v>
          </cell>
          <cell r="AA57">
            <v>20.68479</v>
          </cell>
          <cell r="AB57">
            <v>12.569520000000001</v>
          </cell>
          <cell r="AC57">
            <v>13.427009999999999</v>
          </cell>
          <cell r="AD57">
            <v>19.104130000000001</v>
          </cell>
          <cell r="AE57">
            <v>15.94332</v>
          </cell>
          <cell r="AF57">
            <v>15.02</v>
          </cell>
          <cell r="AG57">
            <v>18.485250000000001</v>
          </cell>
          <cell r="AH57">
            <v>18.20637</v>
          </cell>
          <cell r="AI57">
            <v>17.589779999999998</v>
          </cell>
          <cell r="AJ57">
            <v>183.85674</v>
          </cell>
        </row>
        <row r="58">
          <cell r="B58" t="str">
            <v>LUTENIL 5 mg - 10</v>
          </cell>
          <cell r="C58">
            <v>59.082247342021269</v>
          </cell>
          <cell r="E58">
            <v>0.22133</v>
          </cell>
          <cell r="F58">
            <v>-0.58435000000000004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-1.20906</v>
          </cell>
          <cell r="N58">
            <v>0</v>
          </cell>
          <cell r="O58">
            <v>-2.1829999999999999E-2</v>
          </cell>
          <cell r="P58">
            <v>0</v>
          </cell>
          <cell r="Q58">
            <v>-1.5939100000000002</v>
          </cell>
          <cell r="U58" t="str">
            <v>LUTENIL 5 mg - 10</v>
          </cell>
          <cell r="V58">
            <v>60.314471370953846</v>
          </cell>
          <cell r="X58">
            <v>0.11269999999999999</v>
          </cell>
          <cell r="Y58">
            <v>-0.29375000000000001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-1.21</v>
          </cell>
          <cell r="AG58">
            <v>0</v>
          </cell>
          <cell r="AH58">
            <v>-8.6800000000000002E-3</v>
          </cell>
          <cell r="AI58">
            <v>0</v>
          </cell>
          <cell r="AJ58">
            <v>-1.3997299999999999</v>
          </cell>
        </row>
        <row r="59">
          <cell r="B59" t="str">
            <v>LUTENIL 5 mg - 14</v>
          </cell>
          <cell r="C59">
            <v>59.07190635451505</v>
          </cell>
          <cell r="E59">
            <v>0.83169000000000004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-2.826E-2</v>
          </cell>
          <cell r="N59">
            <v>0</v>
          </cell>
          <cell r="O59">
            <v>0</v>
          </cell>
          <cell r="P59">
            <v>0</v>
          </cell>
          <cell r="Q59">
            <v>0.80343000000000009</v>
          </cell>
          <cell r="U59" t="str">
            <v>LUTENIL 5 mg - 14</v>
          </cell>
          <cell r="V59">
            <v>66.392941974889723</v>
          </cell>
          <cell r="X59">
            <v>0.42131999999999997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-0.03</v>
          </cell>
          <cell r="AG59">
            <v>0</v>
          </cell>
          <cell r="AH59">
            <v>0</v>
          </cell>
          <cell r="AI59">
            <v>0</v>
          </cell>
          <cell r="AJ59">
            <v>0.39132</v>
          </cell>
        </row>
        <row r="60">
          <cell r="B60" t="str">
            <v>MESACOL 400 mg cpr 30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U60" t="str">
            <v>MESACOL 400 mg cpr 30</v>
          </cell>
          <cell r="V60" t="e">
            <v>#DIV/0!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B61" t="str">
            <v>MESACOL 800 mg cpr 30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U61" t="str">
            <v>MESACOL 800 mg cpr 30</v>
          </cell>
          <cell r="V61" t="e">
            <v>#DIV/0!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</row>
        <row r="62">
          <cell r="B62" t="str">
            <v>MESACOL 250 mg sup 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U62" t="str">
            <v>MESACOL 250 mg sup 10</v>
          </cell>
          <cell r="V62" t="e">
            <v>#DIV/0!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</row>
        <row r="63">
          <cell r="B63" t="str">
            <v>MESACOL 500 mg sup 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U63" t="str">
            <v>MESACOL 500 mg sup 10</v>
          </cell>
          <cell r="V63" t="e">
            <v>#DIV/0!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</row>
        <row r="64">
          <cell r="B64" t="str">
            <v>MUCOLITIC xar Adulto</v>
          </cell>
          <cell r="C64">
            <v>72.035773054144443</v>
          </cell>
          <cell r="E64">
            <v>77.351010000000002</v>
          </cell>
          <cell r="F64">
            <v>41.05612</v>
          </cell>
          <cell r="G64">
            <v>84.400499999999994</v>
          </cell>
          <cell r="H64">
            <v>125.88553</v>
          </cell>
          <cell r="I64">
            <v>100.65277</v>
          </cell>
          <cell r="J64">
            <v>170.80153999999999</v>
          </cell>
          <cell r="K64">
            <v>214.60475</v>
          </cell>
          <cell r="L64">
            <v>136.19149999999999</v>
          </cell>
          <cell r="M64">
            <v>100.59759</v>
          </cell>
          <cell r="N64">
            <v>115.56891999999999</v>
          </cell>
          <cell r="O64">
            <v>97.609589999999997</v>
          </cell>
          <cell r="P64">
            <v>82.248469999999998</v>
          </cell>
          <cell r="Q64">
            <v>1346.9682899999998</v>
          </cell>
          <cell r="U64" t="str">
            <v>MUCOLITIC xar Adulto</v>
          </cell>
          <cell r="V64">
            <v>70.202934158344945</v>
          </cell>
          <cell r="X64">
            <v>39.682049999999997</v>
          </cell>
          <cell r="Y64">
            <v>20.60275</v>
          </cell>
          <cell r="Z64">
            <v>40.424199999999999</v>
          </cell>
          <cell r="AA64">
            <v>57.052729999999997</v>
          </cell>
          <cell r="AB64">
            <v>42.64658</v>
          </cell>
          <cell r="AC64">
            <v>71.575010000000006</v>
          </cell>
          <cell r="AD64">
            <v>87.933410000000009</v>
          </cell>
          <cell r="AE64">
            <v>54.372959999999999</v>
          </cell>
          <cell r="AF64">
            <v>36.549999999999997</v>
          </cell>
          <cell r="AG64">
            <v>42.258569999999999</v>
          </cell>
          <cell r="AH64">
            <v>38.510429999999999</v>
          </cell>
          <cell r="AI64">
            <v>34.077750000000002</v>
          </cell>
          <cell r="AJ64">
            <v>565.68644000000006</v>
          </cell>
        </row>
        <row r="65">
          <cell r="B65" t="str">
            <v>MUCOLITIC xar Infantil</v>
          </cell>
          <cell r="C65">
            <v>72.216530409337324</v>
          </cell>
          <cell r="E65">
            <v>101.48119</v>
          </cell>
          <cell r="F65">
            <v>36.014360000000003</v>
          </cell>
          <cell r="G65">
            <v>128.79266000000001</v>
          </cell>
          <cell r="H65">
            <v>289.87024000000002</v>
          </cell>
          <cell r="I65">
            <v>221.66755000000001</v>
          </cell>
          <cell r="J65">
            <v>214.43984</v>
          </cell>
          <cell r="K65">
            <v>223.71945000000002</v>
          </cell>
          <cell r="L65">
            <v>103.42038000000001</v>
          </cell>
          <cell r="M65">
            <v>125.68774999999999</v>
          </cell>
          <cell r="N65">
            <v>134.08135000000001</v>
          </cell>
          <cell r="O65">
            <v>131.37433999999999</v>
          </cell>
          <cell r="P65">
            <v>93.780249999999995</v>
          </cell>
          <cell r="Q65">
            <v>1804.3293600000002</v>
          </cell>
          <cell r="U65" t="str">
            <v>MUCOLITIC xar Infantil</v>
          </cell>
          <cell r="V65">
            <v>70.225612771773541</v>
          </cell>
          <cell r="X65">
            <v>52.067329999999998</v>
          </cell>
          <cell r="Y65">
            <v>18.07159</v>
          </cell>
          <cell r="Z65">
            <v>61.384</v>
          </cell>
          <cell r="AA65">
            <v>130.32304999999999</v>
          </cell>
          <cell r="AB65">
            <v>93.920529999999999</v>
          </cell>
          <cell r="AC65">
            <v>89.953490000000002</v>
          </cell>
          <cell r="AD65">
            <v>91.616210000000009</v>
          </cell>
          <cell r="AE65">
            <v>41.229610000000001</v>
          </cell>
          <cell r="AF65">
            <v>45.98</v>
          </cell>
          <cell r="AG65">
            <v>49.01258</v>
          </cell>
          <cell r="AH65">
            <v>51.82649</v>
          </cell>
          <cell r="AI65">
            <v>38.807379999999995</v>
          </cell>
          <cell r="AJ65">
            <v>764.19225999999992</v>
          </cell>
        </row>
        <row r="66">
          <cell r="B66" t="str">
            <v>MUCOLITIC gotas</v>
          </cell>
          <cell r="C66">
            <v>72.263319981184196</v>
          </cell>
          <cell r="E66">
            <v>118.70786</v>
          </cell>
          <cell r="F66">
            <v>69.699730000000002</v>
          </cell>
          <cell r="G66">
            <v>164.96136000000001</v>
          </cell>
          <cell r="H66">
            <v>317.09359999999998</v>
          </cell>
          <cell r="I66">
            <v>211.33946</v>
          </cell>
          <cell r="J66">
            <v>231.11009000000001</v>
          </cell>
          <cell r="K66">
            <v>280.43685999999997</v>
          </cell>
          <cell r="L66">
            <v>122.82733999999999</v>
          </cell>
          <cell r="M66">
            <v>116.15782</v>
          </cell>
          <cell r="N66">
            <v>150.82398000000001</v>
          </cell>
          <cell r="O66">
            <v>105.3841</v>
          </cell>
          <cell r="P66">
            <v>124.29471000000001</v>
          </cell>
          <cell r="Q66">
            <v>2012.83691</v>
          </cell>
          <cell r="U66" t="str">
            <v>MUCOLITIC gotas</v>
          </cell>
          <cell r="V66">
            <v>70.149934209087732</v>
          </cell>
          <cell r="X66">
            <v>60.916840000000001</v>
          </cell>
          <cell r="Y66">
            <v>35.004469999999998</v>
          </cell>
          <cell r="Z66">
            <v>78.799980000000005</v>
          </cell>
          <cell r="AA66">
            <v>142.99236999999999</v>
          </cell>
          <cell r="AB66">
            <v>89.544529999999995</v>
          </cell>
          <cell r="AC66">
            <v>97.575869999999995</v>
          </cell>
          <cell r="AD66">
            <v>114.92305999999999</v>
          </cell>
          <cell r="AE66">
            <v>48.926470000000002</v>
          </cell>
          <cell r="AF66">
            <v>42.29</v>
          </cell>
          <cell r="AG66">
            <v>55.146099999999997</v>
          </cell>
          <cell r="AH66">
            <v>41.306849999999997</v>
          </cell>
          <cell r="AI66">
            <v>51.383769999999998</v>
          </cell>
          <cell r="AJ66">
            <v>858.81030999999996</v>
          </cell>
        </row>
        <row r="67">
          <cell r="B67" t="str">
            <v>MUCOLITIC env Lar adu 250 mg - 15</v>
          </cell>
          <cell r="C67">
            <v>71.694898121744885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217.39503999999999</v>
          </cell>
          <cell r="K67">
            <v>74.831479999999999</v>
          </cell>
          <cell r="L67">
            <v>7.7886699999999998</v>
          </cell>
          <cell r="M67">
            <v>7.3838800000000004</v>
          </cell>
          <cell r="N67">
            <v>5.6631299999999998</v>
          </cell>
          <cell r="O67">
            <v>8.8696399999999986</v>
          </cell>
          <cell r="P67">
            <v>7.2065100000000006</v>
          </cell>
          <cell r="Q67">
            <v>329.13835</v>
          </cell>
          <cell r="U67" t="str">
            <v>MUCOLITIC env Lar adu 250 mg - 15</v>
          </cell>
          <cell r="V67">
            <v>68.606591080978632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90.527529999999999</v>
          </cell>
          <cell r="AD67">
            <v>27.506349999999998</v>
          </cell>
          <cell r="AE67">
            <v>3.1255700000000002</v>
          </cell>
          <cell r="AF67">
            <v>2.65</v>
          </cell>
          <cell r="AG67">
            <v>2.0675300000000001</v>
          </cell>
          <cell r="AH67">
            <v>3.5095300000000003</v>
          </cell>
          <cell r="AI67">
            <v>3.00874</v>
          </cell>
          <cell r="AJ67">
            <v>132.39525</v>
          </cell>
        </row>
        <row r="68">
          <cell r="B68" t="str">
            <v>MUCOLITIC env Lar ped 100 mg - 15</v>
          </cell>
          <cell r="C68">
            <v>73.225785140346673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141.69799</v>
          </cell>
          <cell r="K68">
            <v>45.317800000000005</v>
          </cell>
          <cell r="L68">
            <v>7.9743500000000003</v>
          </cell>
          <cell r="M68">
            <v>2.1625700000000001</v>
          </cell>
          <cell r="N68">
            <v>3.30023</v>
          </cell>
          <cell r="O68">
            <v>3.4043299999999999</v>
          </cell>
          <cell r="P68">
            <v>2.4406399999999997</v>
          </cell>
          <cell r="Q68">
            <v>206.29790999999997</v>
          </cell>
          <cell r="U68" t="str">
            <v>MUCOLITIC env Lar ped 100 mg - 15</v>
          </cell>
          <cell r="V68">
            <v>68.329580273036157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59.012079999999997</v>
          </cell>
          <cell r="AD68">
            <v>17.450240000000001</v>
          </cell>
          <cell r="AE68">
            <v>3.2117800000000001</v>
          </cell>
          <cell r="AF68">
            <v>0.74</v>
          </cell>
          <cell r="AG68">
            <v>1.2053699999999998</v>
          </cell>
          <cell r="AH68">
            <v>1.3293599999999999</v>
          </cell>
          <cell r="AI68">
            <v>1.01285</v>
          </cell>
          <cell r="AJ68">
            <v>83.961680000000001</v>
          </cell>
        </row>
        <row r="69">
          <cell r="B69" t="str">
            <v>NEBACETIN 15  g</v>
          </cell>
          <cell r="C69">
            <v>82.797723694471358</v>
          </cell>
          <cell r="E69">
            <v>757.97001999999998</v>
          </cell>
          <cell r="F69">
            <v>851.69849999999997</v>
          </cell>
          <cell r="G69">
            <v>918.88864999999998</v>
          </cell>
          <cell r="H69">
            <v>768.86818000000005</v>
          </cell>
          <cell r="I69">
            <v>677.61749999999995</v>
          </cell>
          <cell r="J69">
            <v>556.17332999999996</v>
          </cell>
          <cell r="K69">
            <v>776.15978000000007</v>
          </cell>
          <cell r="L69">
            <v>688.25820999999996</v>
          </cell>
          <cell r="M69">
            <v>614.85795999999993</v>
          </cell>
          <cell r="N69">
            <v>677.57901000000004</v>
          </cell>
          <cell r="O69">
            <v>740.32495999999992</v>
          </cell>
          <cell r="P69">
            <v>581.77403000000004</v>
          </cell>
          <cell r="Q69">
            <v>8610.1701300000004</v>
          </cell>
          <cell r="U69" t="str">
            <v>NEBACETIN 15  g</v>
          </cell>
          <cell r="V69">
            <v>76.420506238246418</v>
          </cell>
          <cell r="X69">
            <v>388.69767000000002</v>
          </cell>
          <cell r="Y69">
            <v>427.54109999999997</v>
          </cell>
          <cell r="Z69">
            <v>440.67610999999999</v>
          </cell>
          <cell r="AA69">
            <v>350.26880999999997</v>
          </cell>
          <cell r="AB69">
            <v>287.10655000000003</v>
          </cell>
          <cell r="AC69">
            <v>233.42134999999999</v>
          </cell>
          <cell r="AD69">
            <v>316.82875000000001</v>
          </cell>
          <cell r="AE69">
            <v>274.48638</v>
          </cell>
          <cell r="AF69">
            <v>224.52</v>
          </cell>
          <cell r="AG69">
            <v>247.66958</v>
          </cell>
          <cell r="AH69">
            <v>292.17770000000002</v>
          </cell>
          <cell r="AI69">
            <v>242.19677999999999</v>
          </cell>
          <cell r="AJ69">
            <v>3725.5907800000004</v>
          </cell>
        </row>
        <row r="70">
          <cell r="B70" t="str">
            <v>NEBACETIN 50  g</v>
          </cell>
          <cell r="C70">
            <v>81.370042524891034</v>
          </cell>
          <cell r="E70">
            <v>213.34251</v>
          </cell>
          <cell r="F70">
            <v>235.06927999999999</v>
          </cell>
          <cell r="G70">
            <v>221.75314</v>
          </cell>
          <cell r="H70">
            <v>247.43424999999999</v>
          </cell>
          <cell r="I70">
            <v>160.49442999999999</v>
          </cell>
          <cell r="J70">
            <v>142.60896</v>
          </cell>
          <cell r="K70">
            <v>200.77515</v>
          </cell>
          <cell r="L70">
            <v>179.34872000000001</v>
          </cell>
          <cell r="M70">
            <v>168.66192000000001</v>
          </cell>
          <cell r="N70">
            <v>201.19417999999999</v>
          </cell>
          <cell r="O70">
            <v>202.93689000000001</v>
          </cell>
          <cell r="P70">
            <v>180.33615</v>
          </cell>
          <cell r="Q70">
            <v>2353.9555800000003</v>
          </cell>
          <cell r="U70" t="str">
            <v>NEBACETIN 50  g</v>
          </cell>
          <cell r="V70">
            <v>75.638534058312416</v>
          </cell>
          <cell r="X70">
            <v>109.36762</v>
          </cell>
          <cell r="Y70">
            <v>117.99706999999999</v>
          </cell>
          <cell r="Z70">
            <v>106.53409000000001</v>
          </cell>
          <cell r="AA70">
            <v>113.00841</v>
          </cell>
          <cell r="AB70">
            <v>68.001509999999996</v>
          </cell>
          <cell r="AC70">
            <v>59.853870000000001</v>
          </cell>
          <cell r="AD70">
            <v>81.973300000000009</v>
          </cell>
          <cell r="AE70">
            <v>71.594580000000008</v>
          </cell>
          <cell r="AF70">
            <v>61.96</v>
          </cell>
          <cell r="AG70">
            <v>73.506479999999996</v>
          </cell>
          <cell r="AH70">
            <v>80.083439999999996</v>
          </cell>
          <cell r="AI70">
            <v>74.551789999999997</v>
          </cell>
          <cell r="AJ70">
            <v>1018.43216</v>
          </cell>
        </row>
        <row r="71">
          <cell r="B71" t="str">
            <v>NEBACETIN spray 30 ml</v>
          </cell>
          <cell r="C71">
            <v>83.230922266332058</v>
          </cell>
          <cell r="E71">
            <v>35.553109999999997</v>
          </cell>
          <cell r="F71">
            <v>41.267110000000002</v>
          </cell>
          <cell r="G71">
            <v>35.055549999999997</v>
          </cell>
          <cell r="H71">
            <v>31.97099</v>
          </cell>
          <cell r="I71">
            <v>29.883030000000002</v>
          </cell>
          <cell r="J71">
            <v>24.703779999999998</v>
          </cell>
          <cell r="K71">
            <v>36.504089999999998</v>
          </cell>
          <cell r="L71">
            <v>31.030729999999998</v>
          </cell>
          <cell r="M71">
            <v>30.45307</v>
          </cell>
          <cell r="N71">
            <v>32.34375</v>
          </cell>
          <cell r="O71">
            <v>32.957160000000002</v>
          </cell>
          <cell r="P71">
            <v>28.183139999999998</v>
          </cell>
          <cell r="Q71">
            <v>389.90550999999999</v>
          </cell>
          <cell r="U71" t="str">
            <v>NEBACETIN spray 30 ml</v>
          </cell>
          <cell r="V71">
            <v>77.3887988269489</v>
          </cell>
          <cell r="X71">
            <v>18.215029999999999</v>
          </cell>
          <cell r="Y71">
            <v>20.712820000000001</v>
          </cell>
          <cell r="Z71">
            <v>16.88729</v>
          </cell>
          <cell r="AA71">
            <v>14.587350000000001</v>
          </cell>
          <cell r="AB71">
            <v>12.66142</v>
          </cell>
          <cell r="AC71">
            <v>10.35004</v>
          </cell>
          <cell r="AD71">
            <v>15.0395</v>
          </cell>
          <cell r="AE71">
            <v>12.361219999999999</v>
          </cell>
          <cell r="AF71">
            <v>11.18</v>
          </cell>
          <cell r="AG71">
            <v>11.80735</v>
          </cell>
          <cell r="AH71">
            <v>13.008299999999998</v>
          </cell>
          <cell r="AI71">
            <v>11.61415</v>
          </cell>
          <cell r="AJ71">
            <v>168.42447000000001</v>
          </cell>
        </row>
        <row r="72">
          <cell r="B72" t="str">
            <v>NORIPURUM 5 x 2 ml</v>
          </cell>
          <cell r="C72">
            <v>71.659880019040173</v>
          </cell>
          <cell r="E72">
            <v>145.98694</v>
          </cell>
          <cell r="F72">
            <v>170.08336</v>
          </cell>
          <cell r="G72">
            <v>182.89514</v>
          </cell>
          <cell r="H72">
            <v>230.64393999999999</v>
          </cell>
          <cell r="I72">
            <v>100.86265</v>
          </cell>
          <cell r="J72">
            <v>127.16453</v>
          </cell>
          <cell r="K72">
            <v>146.20294000000001</v>
          </cell>
          <cell r="L72">
            <v>132.73532</v>
          </cell>
          <cell r="M72">
            <v>137.41235</v>
          </cell>
          <cell r="N72">
            <v>176.15966</v>
          </cell>
          <cell r="O72">
            <v>182.78844000000001</v>
          </cell>
          <cell r="P72">
            <v>164.84273000000002</v>
          </cell>
          <cell r="Q72">
            <v>1897.7780000000002</v>
          </cell>
          <cell r="U72" t="str">
            <v>NORIPURUM 5 x 2 ml</v>
          </cell>
          <cell r="V72">
            <v>70.523928301460288</v>
          </cell>
          <cell r="X72">
            <v>74.80162</v>
          </cell>
          <cell r="Y72">
            <v>85.353949999999998</v>
          </cell>
          <cell r="Z72">
            <v>87.53004</v>
          </cell>
          <cell r="AA72">
            <v>104.58011999999999</v>
          </cell>
          <cell r="AB72">
            <v>42.735500000000002</v>
          </cell>
          <cell r="AC72">
            <v>53.365519999999997</v>
          </cell>
          <cell r="AD72">
            <v>59.89376</v>
          </cell>
          <cell r="AE72">
            <v>52.880189999999999</v>
          </cell>
          <cell r="AF72">
            <v>50.76</v>
          </cell>
          <cell r="AG72">
            <v>64.397010000000009</v>
          </cell>
          <cell r="AH72">
            <v>72.117519999999999</v>
          </cell>
          <cell r="AI72">
            <v>68.004490000000004</v>
          </cell>
          <cell r="AJ72">
            <v>816.41971999999998</v>
          </cell>
        </row>
        <row r="73">
          <cell r="B73" t="str">
            <v>NORIPURUM 5 x 5 ml</v>
          </cell>
          <cell r="C73">
            <v>79.849514655687173</v>
          </cell>
          <cell r="E73">
            <v>436.32556</v>
          </cell>
          <cell r="F73">
            <v>455.33172999999999</v>
          </cell>
          <cell r="G73">
            <v>498.1592</v>
          </cell>
          <cell r="H73">
            <v>412.27188000000001</v>
          </cell>
          <cell r="I73">
            <v>384.08785999999998</v>
          </cell>
          <cell r="J73">
            <v>292.60032000000001</v>
          </cell>
          <cell r="K73">
            <v>385.9529</v>
          </cell>
          <cell r="L73">
            <v>626.58967000000007</v>
          </cell>
          <cell r="M73">
            <v>538.55693999999994</v>
          </cell>
          <cell r="N73">
            <v>375.19274000000001</v>
          </cell>
          <cell r="O73">
            <v>334.76521000000002</v>
          </cell>
          <cell r="P73">
            <v>338.34128999999996</v>
          </cell>
          <cell r="Q73">
            <v>5078.1753000000008</v>
          </cell>
          <cell r="U73" t="str">
            <v>NORIPURUM 5 x 5 ml</v>
          </cell>
          <cell r="V73">
            <v>76.065084669703353</v>
          </cell>
          <cell r="X73">
            <v>224.26512</v>
          </cell>
          <cell r="Y73">
            <v>229.36320000000001</v>
          </cell>
          <cell r="Z73">
            <v>237.88523000000001</v>
          </cell>
          <cell r="AA73">
            <v>186.46825000000001</v>
          </cell>
          <cell r="AB73">
            <v>162.73803000000001</v>
          </cell>
          <cell r="AC73">
            <v>123.35763</v>
          </cell>
          <cell r="AD73">
            <v>159.45770000000002</v>
          </cell>
          <cell r="AE73">
            <v>248.38839999999999</v>
          </cell>
          <cell r="AF73">
            <v>199.89</v>
          </cell>
          <cell r="AG73">
            <v>137.18851999999998</v>
          </cell>
          <cell r="AH73">
            <v>131.53989000000001</v>
          </cell>
          <cell r="AI73">
            <v>138.0624</v>
          </cell>
          <cell r="AJ73">
            <v>2178.60437</v>
          </cell>
        </row>
        <row r="74">
          <cell r="B74" t="str">
            <v>NORIPURUM cpr</v>
          </cell>
          <cell r="C74">
            <v>71.907747199271228</v>
          </cell>
          <cell r="E74">
            <v>145.02067</v>
          </cell>
          <cell r="F74">
            <v>138.00119000000001</v>
          </cell>
          <cell r="G74">
            <v>190.61490000000001</v>
          </cell>
          <cell r="H74">
            <v>239.36691999999999</v>
          </cell>
          <cell r="I74">
            <v>100.64601</v>
          </cell>
          <cell r="J74">
            <v>121.59197</v>
          </cell>
          <cell r="K74">
            <v>144.55896999999999</v>
          </cell>
          <cell r="L74">
            <v>138.65155999999999</v>
          </cell>
          <cell r="M74">
            <v>151.41316</v>
          </cell>
          <cell r="N74">
            <v>152.0137</v>
          </cell>
          <cell r="O74">
            <v>168.22811999999999</v>
          </cell>
          <cell r="P74">
            <v>146.68313000000001</v>
          </cell>
          <cell r="Q74">
            <v>1836.7903000000001</v>
          </cell>
          <cell r="U74" t="str">
            <v>NORIPURUM cpr</v>
          </cell>
          <cell r="V74">
            <v>71.253754754865</v>
          </cell>
          <cell r="X74">
            <v>74.343209999999999</v>
          </cell>
          <cell r="Y74">
            <v>69.120500000000007</v>
          </cell>
          <cell r="Z74">
            <v>91.299610000000001</v>
          </cell>
          <cell r="AA74">
            <v>108.52538</v>
          </cell>
          <cell r="AB74">
            <v>42.643729999999998</v>
          </cell>
          <cell r="AC74">
            <v>50.999780000000001</v>
          </cell>
          <cell r="AD74">
            <v>59.154879999999999</v>
          </cell>
          <cell r="AE74">
            <v>55.303789999999999</v>
          </cell>
          <cell r="AF74">
            <v>54.71</v>
          </cell>
          <cell r="AG74">
            <v>55.581099999999999</v>
          </cell>
          <cell r="AH74">
            <v>66.373100000000008</v>
          </cell>
          <cell r="AI74">
            <v>60.690559999999998</v>
          </cell>
          <cell r="AJ74">
            <v>788.74564000000009</v>
          </cell>
        </row>
        <row r="75">
          <cell r="B75" t="str">
            <v>NORIPURUM FÓL cpr</v>
          </cell>
          <cell r="C75">
            <v>72.225620766745237</v>
          </cell>
          <cell r="E75">
            <v>125.66992999999999</v>
          </cell>
          <cell r="F75">
            <v>209.19191000000001</v>
          </cell>
          <cell r="G75">
            <v>179.05242999999999</v>
          </cell>
          <cell r="H75">
            <v>245.19962000000001</v>
          </cell>
          <cell r="I75">
            <v>118.98574000000001</v>
          </cell>
          <cell r="J75">
            <v>132.84780000000001</v>
          </cell>
          <cell r="K75">
            <v>142.95921999999999</v>
          </cell>
          <cell r="L75">
            <v>161.22349</v>
          </cell>
          <cell r="M75">
            <v>155.79731000000001</v>
          </cell>
          <cell r="N75">
            <v>179.696</v>
          </cell>
          <cell r="O75">
            <v>179.21655999999999</v>
          </cell>
          <cell r="P75">
            <v>156.9931</v>
          </cell>
          <cell r="Q75">
            <v>1986.8331099999998</v>
          </cell>
          <cell r="U75" t="str">
            <v>NORIPURUM FÓL cpr</v>
          </cell>
          <cell r="V75">
            <v>71.548719925843287</v>
          </cell>
          <cell r="X75">
            <v>64.211340000000007</v>
          </cell>
          <cell r="Y75">
            <v>104.94567000000001</v>
          </cell>
          <cell r="Z75">
            <v>85.963359999999994</v>
          </cell>
          <cell r="AA75">
            <v>111.27212</v>
          </cell>
          <cell r="AB75">
            <v>50.414270000000002</v>
          </cell>
          <cell r="AC75">
            <v>55.768430000000002</v>
          </cell>
          <cell r="AD75">
            <v>58.626410000000007</v>
          </cell>
          <cell r="AE75">
            <v>64.341909999999999</v>
          </cell>
          <cell r="AF75">
            <v>56.31</v>
          </cell>
          <cell r="AG75">
            <v>65.644759999999991</v>
          </cell>
          <cell r="AH75">
            <v>70.753240000000005</v>
          </cell>
          <cell r="AI75">
            <v>64.752099999999999</v>
          </cell>
          <cell r="AJ75">
            <v>853.00360999999998</v>
          </cell>
        </row>
        <row r="76">
          <cell r="B76" t="str">
            <v>NORIPURUM gotas</v>
          </cell>
          <cell r="C76">
            <v>71.421396988599611</v>
          </cell>
          <cell r="E76">
            <v>341.60145999999997</v>
          </cell>
          <cell r="F76">
            <v>495.12864999999999</v>
          </cell>
          <cell r="G76">
            <v>337.18513999999999</v>
          </cell>
          <cell r="H76">
            <v>471.70495</v>
          </cell>
          <cell r="I76">
            <v>229.57785000000001</v>
          </cell>
          <cell r="J76">
            <v>228.49655000000001</v>
          </cell>
          <cell r="K76">
            <v>315.76415999999995</v>
          </cell>
          <cell r="L76">
            <v>327.02257000000003</v>
          </cell>
          <cell r="M76">
            <v>308.81063</v>
          </cell>
          <cell r="N76">
            <v>333.03075999999999</v>
          </cell>
          <cell r="O76">
            <v>370.25284999999997</v>
          </cell>
          <cell r="P76">
            <v>320.24345</v>
          </cell>
          <cell r="Q76">
            <v>4078.8190199999995</v>
          </cell>
          <cell r="U76" t="str">
            <v>NORIPURUM gotas</v>
          </cell>
          <cell r="V76">
            <v>70.79528223239565</v>
          </cell>
          <cell r="X76">
            <v>175.13686999999999</v>
          </cell>
          <cell r="Y76">
            <v>248.62943999999999</v>
          </cell>
          <cell r="Z76">
            <v>162.54338000000001</v>
          </cell>
          <cell r="AA76">
            <v>213.67895999999999</v>
          </cell>
          <cell r="AB76">
            <v>97.272139999999993</v>
          </cell>
          <cell r="AC76">
            <v>95.945599999999999</v>
          </cell>
          <cell r="AD76">
            <v>128.92078999999998</v>
          </cell>
          <cell r="AE76">
            <v>130.24823000000001</v>
          </cell>
          <cell r="AF76">
            <v>111.93</v>
          </cell>
          <cell r="AG76">
            <v>121.7444</v>
          </cell>
          <cell r="AH76">
            <v>146.18198999999998</v>
          </cell>
          <cell r="AI76">
            <v>132.32444000000001</v>
          </cell>
          <cell r="AJ76">
            <v>1764.5562400000001</v>
          </cell>
        </row>
        <row r="77">
          <cell r="B77" t="str">
            <v>NORIPURUM xarope</v>
          </cell>
          <cell r="C77">
            <v>72.471651966916454</v>
          </cell>
          <cell r="E77">
            <v>120.9594</v>
          </cell>
          <cell r="F77">
            <v>139.66257999999999</v>
          </cell>
          <cell r="G77">
            <v>147.36410000000001</v>
          </cell>
          <cell r="H77">
            <v>179.82432</v>
          </cell>
          <cell r="I77">
            <v>94.360619999999997</v>
          </cell>
          <cell r="J77">
            <v>104.86369999999999</v>
          </cell>
          <cell r="K77">
            <v>125.41673</v>
          </cell>
          <cell r="L77">
            <v>128.98042999999998</v>
          </cell>
          <cell r="M77">
            <v>124.11355</v>
          </cell>
          <cell r="N77">
            <v>135.29283999999998</v>
          </cell>
          <cell r="O77">
            <v>130.96361999999999</v>
          </cell>
          <cell r="P77">
            <v>117.58163999999999</v>
          </cell>
          <cell r="Q77">
            <v>1549.3835300000001</v>
          </cell>
          <cell r="U77" t="str">
            <v>NORIPURUM xarope</v>
          </cell>
          <cell r="V77">
            <v>71.780384330248637</v>
          </cell>
          <cell r="X77">
            <v>62.035980000000002</v>
          </cell>
          <cell r="Y77">
            <v>70.058909999999997</v>
          </cell>
          <cell r="Z77">
            <v>70.641869999999997</v>
          </cell>
          <cell r="AA77">
            <v>81.525540000000007</v>
          </cell>
          <cell r="AB77">
            <v>39.980589999999999</v>
          </cell>
          <cell r="AC77">
            <v>44.025449999999999</v>
          </cell>
          <cell r="AD77">
            <v>51.374309999999994</v>
          </cell>
          <cell r="AE77">
            <v>51.377480000000006</v>
          </cell>
          <cell r="AF77">
            <v>44.48</v>
          </cell>
          <cell r="AG77">
            <v>49.439569999999996</v>
          </cell>
          <cell r="AH77">
            <v>51.760949999999994</v>
          </cell>
          <cell r="AI77">
            <v>48.64087</v>
          </cell>
          <cell r="AJ77">
            <v>665.34151999999983</v>
          </cell>
        </row>
        <row r="78">
          <cell r="B78" t="str">
            <v>NORIPURUM VIT cpr 30</v>
          </cell>
          <cell r="C78">
            <v>69.561541162151428</v>
          </cell>
          <cell r="E78">
            <v>224.71483000000001</v>
          </cell>
          <cell r="F78">
            <v>247.44856999999999</v>
          </cell>
          <cell r="G78">
            <v>284.67529999999999</v>
          </cell>
          <cell r="H78">
            <v>297.61045000000001</v>
          </cell>
          <cell r="I78">
            <v>197.95901000000001</v>
          </cell>
          <cell r="J78">
            <v>170.64886000000001</v>
          </cell>
          <cell r="K78">
            <v>229.55034000000001</v>
          </cell>
          <cell r="L78">
            <v>202.99817000000002</v>
          </cell>
          <cell r="M78">
            <v>234.95786999999999</v>
          </cell>
          <cell r="N78">
            <v>214.12679</v>
          </cell>
          <cell r="O78">
            <v>233.41476999999998</v>
          </cell>
          <cell r="P78">
            <v>214.51679000000001</v>
          </cell>
          <cell r="Q78">
            <v>2752.6217499999998</v>
          </cell>
          <cell r="U78" t="str">
            <v>NORIPURUM VIT cpr 30</v>
          </cell>
          <cell r="V78">
            <v>69.890975546007638</v>
          </cell>
          <cell r="X78">
            <v>115.21189</v>
          </cell>
          <cell r="Y78">
            <v>124.16867000000001</v>
          </cell>
          <cell r="Z78">
            <v>137.03811999999999</v>
          </cell>
          <cell r="AA78">
            <v>135.82804999999999</v>
          </cell>
          <cell r="AB78">
            <v>83.875240000000005</v>
          </cell>
          <cell r="AC78">
            <v>71.641599999999997</v>
          </cell>
          <cell r="AD78">
            <v>93.805800000000005</v>
          </cell>
          <cell r="AE78">
            <v>80.976179999999999</v>
          </cell>
          <cell r="AF78">
            <v>85.91</v>
          </cell>
          <cell r="AG78">
            <v>78.391220000000004</v>
          </cell>
          <cell r="AH78">
            <v>92.384299999999996</v>
          </cell>
          <cell r="AI78">
            <v>88.603499999999997</v>
          </cell>
          <cell r="AJ78">
            <v>1187.8345699999998</v>
          </cell>
        </row>
        <row r="79">
          <cell r="B79" t="str">
            <v>OPTACILIN 1000 mg</v>
          </cell>
          <cell r="C79">
            <v>83.022996403607522</v>
          </cell>
          <cell r="E79">
            <v>18.05546</v>
          </cell>
          <cell r="F79">
            <v>12.13776</v>
          </cell>
          <cell r="G79">
            <v>17.264679999999998</v>
          </cell>
          <cell r="H79">
            <v>24.964210000000001</v>
          </cell>
          <cell r="I79">
            <v>20.663499999999999</v>
          </cell>
          <cell r="J79">
            <v>25.610340000000001</v>
          </cell>
          <cell r="K79">
            <v>31.07094</v>
          </cell>
          <cell r="L79">
            <v>26.299799999999998</v>
          </cell>
          <cell r="M79">
            <v>31.12236</v>
          </cell>
          <cell r="N79">
            <v>29.343430000000001</v>
          </cell>
          <cell r="O79">
            <v>15.3179</v>
          </cell>
          <cell r="P79">
            <v>12.595940000000001</v>
          </cell>
          <cell r="Q79">
            <v>264.44632000000001</v>
          </cell>
          <cell r="U79" t="str">
            <v>OPTACILIN 1000 mg</v>
          </cell>
          <cell r="V79">
            <v>77.998556172153272</v>
          </cell>
          <cell r="X79">
            <v>9.2663100000000007</v>
          </cell>
          <cell r="Y79">
            <v>6.0964799999999997</v>
          </cell>
          <cell r="Z79">
            <v>8.2854399999999995</v>
          </cell>
          <cell r="AA79">
            <v>11.360620000000001</v>
          </cell>
          <cell r="AB79">
            <v>8.7551299999999994</v>
          </cell>
          <cell r="AC79">
            <v>10.768140000000001</v>
          </cell>
          <cell r="AD79">
            <v>12.70926</v>
          </cell>
          <cell r="AE79">
            <v>10.493360000000001</v>
          </cell>
          <cell r="AF79">
            <v>11.28</v>
          </cell>
          <cell r="AG79">
            <v>10.710319999999999</v>
          </cell>
          <cell r="AH79">
            <v>6.1001499999999993</v>
          </cell>
          <cell r="AI79">
            <v>5.2009300000000005</v>
          </cell>
          <cell r="AJ79">
            <v>111.02613999999998</v>
          </cell>
        </row>
        <row r="80">
          <cell r="B80" t="str">
            <v>OPTACILIN 250 mg</v>
          </cell>
          <cell r="C80">
            <v>83.109589190222238</v>
          </cell>
          <cell r="E80">
            <v>22.651240000000001</v>
          </cell>
          <cell r="F80">
            <v>7.2530799999999997</v>
          </cell>
          <cell r="G80">
            <v>15.473789999999999</v>
          </cell>
          <cell r="H80">
            <v>29.303840000000001</v>
          </cell>
          <cell r="I80">
            <v>34.621740000000003</v>
          </cell>
          <cell r="J80">
            <v>39.642380000000003</v>
          </cell>
          <cell r="K80">
            <v>39.626429999999999</v>
          </cell>
          <cell r="L80">
            <v>25.161830000000002</v>
          </cell>
          <cell r="M80">
            <v>27.882339999999999</v>
          </cell>
          <cell r="N80">
            <v>21.052019999999999</v>
          </cell>
          <cell r="O80">
            <v>19.775080000000003</v>
          </cell>
          <cell r="P80">
            <v>12.95646</v>
          </cell>
          <cell r="Q80">
            <v>295.40023000000002</v>
          </cell>
          <cell r="U80" t="str">
            <v>OPTACILIN 250 mg</v>
          </cell>
          <cell r="V80">
            <v>78.352675802730744</v>
          </cell>
          <cell r="X80">
            <v>11.62232</v>
          </cell>
          <cell r="Y80">
            <v>3.6352000000000002</v>
          </cell>
          <cell r="Z80">
            <v>7.3927399999999999</v>
          </cell>
          <cell r="AA80">
            <v>13.29612</v>
          </cell>
          <cell r="AB80">
            <v>14.669230000000001</v>
          </cell>
          <cell r="AC80">
            <v>16.656359999999999</v>
          </cell>
          <cell r="AD80">
            <v>16.183610000000002</v>
          </cell>
          <cell r="AE80">
            <v>10.050090000000001</v>
          </cell>
          <cell r="AF80">
            <v>10.050000000000001</v>
          </cell>
          <cell r="AG80">
            <v>7.6970900000000002</v>
          </cell>
          <cell r="AH80">
            <v>7.8082900000000004</v>
          </cell>
          <cell r="AI80">
            <v>5.3555399999999995</v>
          </cell>
          <cell r="AJ80">
            <v>124.41659</v>
          </cell>
        </row>
        <row r="81">
          <cell r="B81" t="str">
            <v>OPTACILIN 500 mg</v>
          </cell>
          <cell r="C81">
            <v>83.180994511342391</v>
          </cell>
          <cell r="E81">
            <v>36.211849999999998</v>
          </cell>
          <cell r="F81">
            <v>18.514009999999999</v>
          </cell>
          <cell r="G81">
            <v>28.148409999999998</v>
          </cell>
          <cell r="H81">
            <v>38.027520000000003</v>
          </cell>
          <cell r="I81">
            <v>44.508290000000002</v>
          </cell>
          <cell r="J81">
            <v>52.912100000000002</v>
          </cell>
          <cell r="K81">
            <v>65.334910000000008</v>
          </cell>
          <cell r="L81">
            <v>48.399879999999996</v>
          </cell>
          <cell r="M81">
            <v>61.608719999999998</v>
          </cell>
          <cell r="N81">
            <v>54.184480000000001</v>
          </cell>
          <cell r="O81">
            <v>37.139650000000003</v>
          </cell>
          <cell r="P81">
            <v>25.496459999999999</v>
          </cell>
          <cell r="Q81">
            <v>510.48628000000008</v>
          </cell>
          <cell r="U81" t="str">
            <v>OPTACILIN 500 mg</v>
          </cell>
          <cell r="V81">
            <v>78.92272226047271</v>
          </cell>
          <cell r="X81">
            <v>18.5945</v>
          </cell>
          <cell r="Y81">
            <v>9.2882200000000008</v>
          </cell>
          <cell r="Z81">
            <v>13.48568</v>
          </cell>
          <cell r="AA81">
            <v>17.31176</v>
          </cell>
          <cell r="AB81">
            <v>18.858160000000002</v>
          </cell>
          <cell r="AC81">
            <v>22.26277</v>
          </cell>
          <cell r="AD81">
            <v>26.687459999999998</v>
          </cell>
          <cell r="AE81">
            <v>19.319029999999998</v>
          </cell>
          <cell r="AF81">
            <v>22.12</v>
          </cell>
          <cell r="AG81">
            <v>19.789490000000001</v>
          </cell>
          <cell r="AH81">
            <v>14.664339999999999</v>
          </cell>
          <cell r="AI81">
            <v>10.57544</v>
          </cell>
          <cell r="AJ81">
            <v>212.95685000000003</v>
          </cell>
        </row>
        <row r="82">
          <cell r="B82" t="str">
            <v>PANFUGAN cáps</v>
          </cell>
          <cell r="C82">
            <v>84.320338653223445</v>
          </cell>
          <cell r="E82">
            <v>21.713149999999999</v>
          </cell>
          <cell r="F82">
            <v>14.438090000000001</v>
          </cell>
          <cell r="G82">
            <v>16.998480000000001</v>
          </cell>
          <cell r="H82">
            <v>13.83348</v>
          </cell>
          <cell r="I82">
            <v>19.85904</v>
          </cell>
          <cell r="J82">
            <v>14.24254</v>
          </cell>
          <cell r="K82">
            <v>19.425919999999998</v>
          </cell>
          <cell r="L82">
            <v>18.994900000000001</v>
          </cell>
          <cell r="M82">
            <v>17.32611</v>
          </cell>
          <cell r="N82">
            <v>20.8278</v>
          </cell>
          <cell r="O82">
            <v>22.985409999999998</v>
          </cell>
          <cell r="P82">
            <v>13.854430000000001</v>
          </cell>
          <cell r="Q82">
            <v>214.49935000000002</v>
          </cell>
          <cell r="U82" t="str">
            <v>PANFUGAN cáps</v>
          </cell>
          <cell r="V82">
            <v>79.969380731818191</v>
          </cell>
          <cell r="X82">
            <v>11.141819999999999</v>
          </cell>
          <cell r="Y82">
            <v>7.2355600000000004</v>
          </cell>
          <cell r="Z82">
            <v>8.1305200000000006</v>
          </cell>
          <cell r="AA82">
            <v>6.32179</v>
          </cell>
          <cell r="AB82">
            <v>8.4142899999999994</v>
          </cell>
          <cell r="AC82">
            <v>5.9927099999999998</v>
          </cell>
          <cell r="AD82">
            <v>7.9422899999999998</v>
          </cell>
          <cell r="AE82">
            <v>7.5765900000000004</v>
          </cell>
          <cell r="AF82">
            <v>6.2</v>
          </cell>
          <cell r="AG82">
            <v>7.59558</v>
          </cell>
          <cell r="AH82">
            <v>9.0933899999999994</v>
          </cell>
          <cell r="AI82">
            <v>5.7713700000000001</v>
          </cell>
          <cell r="AJ82">
            <v>91.415910000000011</v>
          </cell>
        </row>
        <row r="83">
          <cell r="B83" t="str">
            <v>PANFUGAN sus AB</v>
          </cell>
          <cell r="C83">
            <v>84.161193676824226</v>
          </cell>
          <cell r="E83">
            <v>8.1864000000000008</v>
          </cell>
          <cell r="F83">
            <v>8.3880499999999998</v>
          </cell>
          <cell r="G83">
            <v>7.8029999999999999</v>
          </cell>
          <cell r="H83">
            <v>5.1284000000000001</v>
          </cell>
          <cell r="I83">
            <v>8.3553700000000006</v>
          </cell>
          <cell r="J83">
            <v>6.4105999999999996</v>
          </cell>
          <cell r="K83">
            <v>6.8864900000000002</v>
          </cell>
          <cell r="L83">
            <v>7.5959599999999998</v>
          </cell>
          <cell r="M83">
            <v>6.0608000000000004</v>
          </cell>
          <cell r="N83">
            <v>8.5302699999999998</v>
          </cell>
          <cell r="O83">
            <v>6.7581000000000007</v>
          </cell>
          <cell r="P83">
            <v>6.0217900000000002</v>
          </cell>
          <cell r="Q83">
            <v>86.125230000000002</v>
          </cell>
          <cell r="U83" t="str">
            <v>PANFUGAN sus AB</v>
          </cell>
          <cell r="V83">
            <v>79.706294280206336</v>
          </cell>
          <cell r="X83">
            <v>4.1994699999999998</v>
          </cell>
          <cell r="Y83">
            <v>4.2045500000000002</v>
          </cell>
          <cell r="Z83">
            <v>3.7420499999999999</v>
          </cell>
          <cell r="AA83">
            <v>2.3466100000000001</v>
          </cell>
          <cell r="AB83">
            <v>3.5401699999999998</v>
          </cell>
          <cell r="AC83">
            <v>2.6887300000000001</v>
          </cell>
          <cell r="AD83">
            <v>2.81881</v>
          </cell>
          <cell r="AE83">
            <v>3.0293899999999998</v>
          </cell>
          <cell r="AF83">
            <v>2.2400000000000002</v>
          </cell>
          <cell r="AG83">
            <v>3.1167099999999999</v>
          </cell>
          <cell r="AH83">
            <v>2.6696599999999999</v>
          </cell>
          <cell r="AI83">
            <v>2.50387</v>
          </cell>
          <cell r="AJ83">
            <v>37.100019999999994</v>
          </cell>
        </row>
        <row r="84">
          <cell r="B84" t="str">
            <v>PANFUGAN sus MO</v>
          </cell>
          <cell r="C84">
            <v>83.929735947356022</v>
          </cell>
          <cell r="E84">
            <v>22.451059999999998</v>
          </cell>
          <cell r="F84">
            <v>18.45393</v>
          </cell>
          <cell r="G84">
            <v>21.566659999999999</v>
          </cell>
          <cell r="H84">
            <v>20.24888</v>
          </cell>
          <cell r="I84">
            <v>24.227650000000001</v>
          </cell>
          <cell r="J84">
            <v>19.25694</v>
          </cell>
          <cell r="K84">
            <v>21.690999999999999</v>
          </cell>
          <cell r="L84">
            <v>22.43197</v>
          </cell>
          <cell r="M84">
            <v>19.174700000000001</v>
          </cell>
          <cell r="N84">
            <v>21.666630000000001</v>
          </cell>
          <cell r="O84">
            <v>24.667390000000001</v>
          </cell>
          <cell r="P84">
            <v>17.36112</v>
          </cell>
          <cell r="Q84">
            <v>253.19793000000001</v>
          </cell>
          <cell r="U84" t="str">
            <v>PANFUGAN sus MO</v>
          </cell>
          <cell r="V84">
            <v>79.210008162503044</v>
          </cell>
          <cell r="X84">
            <v>11.520709999999999</v>
          </cell>
          <cell r="Y84">
            <v>9.2542500000000008</v>
          </cell>
          <cell r="Z84">
            <v>10.31607</v>
          </cell>
          <cell r="AA84">
            <v>9.2396399999999996</v>
          </cell>
          <cell r="AB84">
            <v>10.26525</v>
          </cell>
          <cell r="AC84">
            <v>8.0814000000000004</v>
          </cell>
          <cell r="AD84">
            <v>8.8711699999999993</v>
          </cell>
          <cell r="AE84">
            <v>8.9418600000000001</v>
          </cell>
          <cell r="AF84">
            <v>6.89</v>
          </cell>
          <cell r="AG84">
            <v>7.9089700000000001</v>
          </cell>
          <cell r="AH84">
            <v>9.7379099999999994</v>
          </cell>
          <cell r="AI84">
            <v>7.2126599999999996</v>
          </cell>
          <cell r="AJ84">
            <v>108.23989</v>
          </cell>
        </row>
        <row r="85">
          <cell r="B85" t="str">
            <v>PANFUGAN sus TF</v>
          </cell>
          <cell r="C85">
            <v>83.945721300762756</v>
          </cell>
          <cell r="E85">
            <v>13.752689999999999</v>
          </cell>
          <cell r="F85">
            <v>11.71166</v>
          </cell>
          <cell r="G85">
            <v>11.213179999999999</v>
          </cell>
          <cell r="H85">
            <v>10.362550000000001</v>
          </cell>
          <cell r="I85">
            <v>13.198</v>
          </cell>
          <cell r="J85">
            <v>8.16568</v>
          </cell>
          <cell r="K85">
            <v>11.435469999999999</v>
          </cell>
          <cell r="L85">
            <v>12.60455</v>
          </cell>
          <cell r="M85">
            <v>10.75606</v>
          </cell>
          <cell r="N85">
            <v>11.33718</v>
          </cell>
          <cell r="O85">
            <v>10.612969999999999</v>
          </cell>
          <cell r="P85">
            <v>10.61914</v>
          </cell>
          <cell r="Q85">
            <v>135.76912999999999</v>
          </cell>
          <cell r="U85" t="str">
            <v>PANFUGAN sus TF</v>
          </cell>
          <cell r="V85">
            <v>78.98625965610141</v>
          </cell>
          <cell r="X85">
            <v>7.0551300000000001</v>
          </cell>
          <cell r="Y85">
            <v>5.8647</v>
          </cell>
          <cell r="Z85">
            <v>5.3612500000000001</v>
          </cell>
          <cell r="AA85">
            <v>4.7323500000000003</v>
          </cell>
          <cell r="AB85">
            <v>5.5920100000000001</v>
          </cell>
          <cell r="AC85">
            <v>3.4208799999999999</v>
          </cell>
          <cell r="AD85">
            <v>4.6849699999999999</v>
          </cell>
          <cell r="AE85">
            <v>5.0231400000000006</v>
          </cell>
          <cell r="AF85">
            <v>3.86</v>
          </cell>
          <cell r="AG85">
            <v>4.1374700000000004</v>
          </cell>
          <cell r="AH85">
            <v>4.1879999999999997</v>
          </cell>
          <cell r="AI85">
            <v>4.4112</v>
          </cell>
          <cell r="AJ85">
            <v>58.331099999999999</v>
          </cell>
        </row>
        <row r="86">
          <cell r="B86" t="str">
            <v>PANTOZOL 20 mg  cpr  7</v>
          </cell>
          <cell r="C86">
            <v>83.096831638597635</v>
          </cell>
          <cell r="E86">
            <v>73.8459</v>
          </cell>
          <cell r="F86">
            <v>50.619280000000003</v>
          </cell>
          <cell r="G86">
            <v>66.498149999999995</v>
          </cell>
          <cell r="H86">
            <v>73.416200000000003</v>
          </cell>
          <cell r="I86">
            <v>76.335909999999998</v>
          </cell>
          <cell r="J86">
            <v>77.754739999999998</v>
          </cell>
          <cell r="K86">
            <v>99.118179999999995</v>
          </cell>
          <cell r="L86">
            <v>86.245130000000003</v>
          </cell>
          <cell r="M86">
            <v>86.512020000000007</v>
          </cell>
          <cell r="N86">
            <v>96.48499000000001</v>
          </cell>
          <cell r="O86">
            <v>83.111220000000003</v>
          </cell>
          <cell r="P86">
            <v>86.892420000000001</v>
          </cell>
          <cell r="Q86">
            <v>956.83414000000005</v>
          </cell>
          <cell r="U86" t="str">
            <v>PANTOZOL 20 mg  cpr  7</v>
          </cell>
          <cell r="V86">
            <v>84.865137509371081</v>
          </cell>
          <cell r="X86">
            <v>71.118530000000007</v>
          </cell>
          <cell r="Y86">
            <v>25.383479999999999</v>
          </cell>
          <cell r="Z86">
            <v>32.012869999999999</v>
          </cell>
          <cell r="AA86">
            <v>33.480649999999997</v>
          </cell>
          <cell r="AB86">
            <v>32.343519999999998</v>
          </cell>
          <cell r="AC86">
            <v>32.590899999999998</v>
          </cell>
          <cell r="AD86">
            <v>40.51408</v>
          </cell>
          <cell r="AE86">
            <v>34.377749999999999</v>
          </cell>
          <cell r="AF86">
            <v>31.35</v>
          </cell>
          <cell r="AG86">
            <v>35.246499999999997</v>
          </cell>
          <cell r="AH86">
            <v>32.807870000000001</v>
          </cell>
          <cell r="AI86">
            <v>35.943629999999999</v>
          </cell>
          <cell r="AJ86">
            <v>437.16977999999995</v>
          </cell>
        </row>
        <row r="87">
          <cell r="B87" t="str">
            <v>PANTOZOL 20 mg  cpr  14</v>
          </cell>
          <cell r="C87">
            <v>82.915001854111324</v>
          </cell>
          <cell r="E87">
            <v>170.82639</v>
          </cell>
          <cell r="F87">
            <v>123.97302000000001</v>
          </cell>
          <cell r="G87">
            <v>138.9545</v>
          </cell>
          <cell r="H87">
            <v>171.86330000000001</v>
          </cell>
          <cell r="I87">
            <v>174.46331000000001</v>
          </cell>
          <cell r="J87">
            <v>166.21399</v>
          </cell>
          <cell r="K87">
            <v>221.60251</v>
          </cell>
          <cell r="L87">
            <v>195.80703</v>
          </cell>
          <cell r="M87">
            <v>205.09004999999999</v>
          </cell>
          <cell r="N87">
            <v>247.03117</v>
          </cell>
          <cell r="O87">
            <v>220.77367000000001</v>
          </cell>
          <cell r="P87">
            <v>219.34950000000001</v>
          </cell>
          <cell r="Q87">
            <v>2255.9484399999997</v>
          </cell>
          <cell r="U87" t="str">
            <v>PANTOZOL 20 mg  cpr  14</v>
          </cell>
          <cell r="V87">
            <v>78.226004257610853</v>
          </cell>
          <cell r="X87">
            <v>87.616529999999997</v>
          </cell>
          <cell r="Y87">
            <v>62.192450000000001</v>
          </cell>
          <cell r="Z87">
            <v>66.392309999999995</v>
          </cell>
          <cell r="AA87">
            <v>78.203239999999994</v>
          </cell>
          <cell r="AB87">
            <v>73.920109999999994</v>
          </cell>
          <cell r="AC87">
            <v>69.741960000000006</v>
          </cell>
          <cell r="AD87">
            <v>90.519850000000005</v>
          </cell>
          <cell r="AE87">
            <v>78.174789999999987</v>
          </cell>
          <cell r="AF87">
            <v>74.989999999999995</v>
          </cell>
          <cell r="AG87">
            <v>90.305940000000007</v>
          </cell>
          <cell r="AH87">
            <v>87.03058</v>
          </cell>
          <cell r="AI87">
            <v>90.642150000000001</v>
          </cell>
          <cell r="AJ87">
            <v>949.7299099999999</v>
          </cell>
        </row>
        <row r="88">
          <cell r="B88" t="str">
            <v>PANTOZOL 20 mg  cpr  28</v>
          </cell>
          <cell r="C88">
            <v>81.953046921677569</v>
          </cell>
          <cell r="E88">
            <v>138.74099000000001</v>
          </cell>
          <cell r="F88">
            <v>120.61212</v>
          </cell>
          <cell r="G88">
            <v>129.94454999999999</v>
          </cell>
          <cell r="H88">
            <v>168.56614999999999</v>
          </cell>
          <cell r="I88">
            <v>147.74242000000001</v>
          </cell>
          <cell r="J88">
            <v>161.79919000000001</v>
          </cell>
          <cell r="K88">
            <v>197.16535000000002</v>
          </cell>
          <cell r="L88">
            <v>200.34395999999998</v>
          </cell>
          <cell r="M88">
            <v>191.57071999999999</v>
          </cell>
          <cell r="N88">
            <v>188.08801</v>
          </cell>
          <cell r="O88">
            <v>231.05967000000001</v>
          </cell>
          <cell r="P88">
            <v>224.1447</v>
          </cell>
          <cell r="Q88">
            <v>2099.77783</v>
          </cell>
          <cell r="U88" t="str">
            <v>PANTOZOL 20 mg  cpr  28</v>
          </cell>
          <cell r="V88">
            <v>74.881325081365148</v>
          </cell>
          <cell r="X88">
            <v>37.875570000000003</v>
          </cell>
          <cell r="Y88">
            <v>60.522919999999999</v>
          </cell>
          <cell r="Z88">
            <v>62.069330000000001</v>
          </cell>
          <cell r="AA88">
            <v>76.805610000000001</v>
          </cell>
          <cell r="AB88">
            <v>62.598460000000003</v>
          </cell>
          <cell r="AC88">
            <v>67.900700000000001</v>
          </cell>
          <cell r="AD88">
            <v>80.79589</v>
          </cell>
          <cell r="AE88">
            <v>80.038139999999999</v>
          </cell>
          <cell r="AF88">
            <v>68.209999999999994</v>
          </cell>
          <cell r="AG88">
            <v>68.723960000000005</v>
          </cell>
          <cell r="AH88">
            <v>91.024940000000001</v>
          </cell>
          <cell r="AI88">
            <v>92.783630000000002</v>
          </cell>
          <cell r="AJ88">
            <v>849.34915000000012</v>
          </cell>
        </row>
        <row r="89">
          <cell r="B89" t="str">
            <v>PANTOZOL 40 mg  cpr   7</v>
          </cell>
          <cell r="C89">
            <v>82.639268922518468</v>
          </cell>
          <cell r="E89">
            <v>153.75211999999999</v>
          </cell>
          <cell r="F89">
            <v>134.12352999999999</v>
          </cell>
          <cell r="G89">
            <v>136.23018999999999</v>
          </cell>
          <cell r="H89">
            <v>147.61677</v>
          </cell>
          <cell r="I89">
            <v>158.49993000000001</v>
          </cell>
          <cell r="J89">
            <v>157.98128</v>
          </cell>
          <cell r="K89">
            <v>202.14998</v>
          </cell>
          <cell r="L89">
            <v>170.67754000000002</v>
          </cell>
          <cell r="M89">
            <v>172.63867999999999</v>
          </cell>
          <cell r="N89">
            <v>221.49991</v>
          </cell>
          <cell r="O89">
            <v>167.03990999999999</v>
          </cell>
          <cell r="P89">
            <v>172.77695</v>
          </cell>
          <cell r="Q89">
            <v>1994.9867899999999</v>
          </cell>
          <cell r="U89" t="str">
            <v>PANTOZOL 40 mg  cpr   7</v>
          </cell>
          <cell r="V89">
            <v>78.046906107940401</v>
          </cell>
          <cell r="X89">
            <v>78.863839999999996</v>
          </cell>
          <cell r="Y89">
            <v>67.338440000000006</v>
          </cell>
          <cell r="Z89">
            <v>65.790589999999995</v>
          </cell>
          <cell r="AA89">
            <v>67.341459999999998</v>
          </cell>
          <cell r="AB89">
            <v>67.156400000000005</v>
          </cell>
          <cell r="AC89">
            <v>66.325450000000004</v>
          </cell>
          <cell r="AD89">
            <v>82.574289999999991</v>
          </cell>
          <cell r="AE89">
            <v>68.02234</v>
          </cell>
          <cell r="AF89">
            <v>61.25</v>
          </cell>
          <cell r="AG89">
            <v>80.99924</v>
          </cell>
          <cell r="AH89">
            <v>65.8626</v>
          </cell>
          <cell r="AI89">
            <v>71.467850000000013</v>
          </cell>
          <cell r="AJ89">
            <v>842.99249999999995</v>
          </cell>
        </row>
        <row r="90">
          <cell r="B90" t="str">
            <v>PANTOZOL 40 mg cpr  14</v>
          </cell>
          <cell r="C90">
            <v>82.679703994040636</v>
          </cell>
          <cell r="E90">
            <v>293.33042999999998</v>
          </cell>
          <cell r="F90">
            <v>260.60198000000003</v>
          </cell>
          <cell r="G90">
            <v>275.16820999999999</v>
          </cell>
          <cell r="H90">
            <v>315.41672999999997</v>
          </cell>
          <cell r="I90">
            <v>321.76051000000001</v>
          </cell>
          <cell r="J90">
            <v>291.53451000000001</v>
          </cell>
          <cell r="K90">
            <v>367.28559999999999</v>
          </cell>
          <cell r="L90">
            <v>334.08234999999996</v>
          </cell>
          <cell r="M90">
            <v>364.16178000000002</v>
          </cell>
          <cell r="N90">
            <v>445.17737</v>
          </cell>
          <cell r="O90">
            <v>384.76078000000001</v>
          </cell>
          <cell r="P90">
            <v>340.88269000000003</v>
          </cell>
          <cell r="Q90">
            <v>3994.1629399999997</v>
          </cell>
          <cell r="U90" t="str">
            <v>PANTOZOL 40 mg cpr  14</v>
          </cell>
          <cell r="V90">
            <v>78.022894368767354</v>
          </cell>
          <cell r="X90">
            <v>150.22820999999999</v>
          </cell>
          <cell r="Y90">
            <v>130.72933</v>
          </cell>
          <cell r="Z90">
            <v>132.68914000000001</v>
          </cell>
          <cell r="AA90">
            <v>143.84912</v>
          </cell>
          <cell r="AB90">
            <v>136.32991999999999</v>
          </cell>
          <cell r="AC90">
            <v>122.62146</v>
          </cell>
          <cell r="AD90">
            <v>150.47572</v>
          </cell>
          <cell r="AE90">
            <v>133.33711</v>
          </cell>
          <cell r="AF90">
            <v>133.18</v>
          </cell>
          <cell r="AG90">
            <v>162.61232000000001</v>
          </cell>
          <cell r="AH90">
            <v>151.66235999999998</v>
          </cell>
          <cell r="AI90">
            <v>141.19032999999999</v>
          </cell>
          <cell r="AJ90">
            <v>1688.9050199999999</v>
          </cell>
        </row>
        <row r="91">
          <cell r="B91" t="str">
            <v>PANTOZOL 40 mg cpr  28</v>
          </cell>
          <cell r="C91">
            <v>82.13022978868419</v>
          </cell>
          <cell r="E91">
            <v>260.90202000000005</v>
          </cell>
          <cell r="F91">
            <v>282.16365000000002</v>
          </cell>
          <cell r="G91">
            <v>275.89150000000001</v>
          </cell>
          <cell r="H91">
            <v>311.02850000000001</v>
          </cell>
          <cell r="I91">
            <v>306.32402000000002</v>
          </cell>
          <cell r="J91">
            <v>307.4701</v>
          </cell>
          <cell r="K91">
            <v>379.06596999999999</v>
          </cell>
          <cell r="L91">
            <v>282.24200000000002</v>
          </cell>
          <cell r="M91">
            <v>398.53323999999998</v>
          </cell>
          <cell r="N91">
            <v>388.31236000000001</v>
          </cell>
          <cell r="O91">
            <v>446.72255999999999</v>
          </cell>
          <cell r="P91">
            <v>356.50845000000004</v>
          </cell>
          <cell r="Q91">
            <v>3995.1643700000004</v>
          </cell>
          <cell r="U91" t="str">
            <v>PANTOZOL 40 mg cpr  28</v>
          </cell>
          <cell r="V91">
            <v>77.813745026116081</v>
          </cell>
          <cell r="X91">
            <v>133.76383999999999</v>
          </cell>
          <cell r="Y91">
            <v>141.58655999999999</v>
          </cell>
          <cell r="Z91">
            <v>133.01248000000001</v>
          </cell>
          <cell r="AA91">
            <v>141.85338999999999</v>
          </cell>
          <cell r="AB91">
            <v>129.78949</v>
          </cell>
          <cell r="AC91">
            <v>129.19609</v>
          </cell>
          <cell r="AD91">
            <v>155.27600000000001</v>
          </cell>
          <cell r="AE91">
            <v>113.67247999999999</v>
          </cell>
          <cell r="AF91">
            <v>145.31</v>
          </cell>
          <cell r="AG91">
            <v>141.77438000000001</v>
          </cell>
          <cell r="AH91">
            <v>175.92500000000001</v>
          </cell>
          <cell r="AI91">
            <v>147.57798</v>
          </cell>
          <cell r="AJ91">
            <v>1688.7376899999999</v>
          </cell>
        </row>
        <row r="92">
          <cell r="B92" t="str">
            <v>PANTOZOL 40 mg injet 1 amp</v>
          </cell>
          <cell r="C92">
            <v>43.680349231257146</v>
          </cell>
          <cell r="E92">
            <v>384.43628000000001</v>
          </cell>
          <cell r="F92">
            <v>401.59942000000001</v>
          </cell>
          <cell r="G92">
            <v>396.84906999999998</v>
          </cell>
          <cell r="H92">
            <v>256.06797</v>
          </cell>
          <cell r="I92">
            <v>430.79025000000001</v>
          </cell>
          <cell r="J92">
            <v>289.58693</v>
          </cell>
          <cell r="K92">
            <v>610.24758999999995</v>
          </cell>
          <cell r="L92">
            <v>557.53381000000002</v>
          </cell>
          <cell r="M92">
            <v>531.3604499999999</v>
          </cell>
          <cell r="N92">
            <v>570.93475999999998</v>
          </cell>
          <cell r="O92">
            <v>776.07587000000001</v>
          </cell>
          <cell r="P92">
            <v>331.2373</v>
          </cell>
          <cell r="Q92">
            <v>5536.7196999999996</v>
          </cell>
          <cell r="U92" t="str">
            <v>PANTOZOL 40 mg injet 1 amp</v>
          </cell>
          <cell r="V92">
            <v>44.476976709474755</v>
          </cell>
          <cell r="X92">
            <v>197.20271</v>
          </cell>
          <cell r="Y92">
            <v>201.43654000000001</v>
          </cell>
          <cell r="Z92">
            <v>188.37443999999999</v>
          </cell>
          <cell r="AA92">
            <v>116.28189999999999</v>
          </cell>
          <cell r="AB92">
            <v>182.52582000000001</v>
          </cell>
          <cell r="AC92">
            <v>121.78798999999999</v>
          </cell>
          <cell r="AD92">
            <v>249.90339</v>
          </cell>
          <cell r="AE92">
            <v>222.02447000000001</v>
          </cell>
          <cell r="AF92">
            <v>199.8</v>
          </cell>
          <cell r="AG92">
            <v>207.93510000000001</v>
          </cell>
          <cell r="AH92">
            <v>314.55177000000003</v>
          </cell>
          <cell r="AI92">
            <v>134.74454</v>
          </cell>
          <cell r="AJ92">
            <v>2336.5686700000001</v>
          </cell>
        </row>
        <row r="93">
          <cell r="B93" t="str">
            <v>PLANTABEN env 10 x 5 g</v>
          </cell>
          <cell r="C93">
            <v>71.606008238880406</v>
          </cell>
          <cell r="E93">
            <v>0</v>
          </cell>
          <cell r="F93">
            <v>0</v>
          </cell>
          <cell r="G93">
            <v>0</v>
          </cell>
          <cell r="H93">
            <v>175.09379999999999</v>
          </cell>
          <cell r="I93">
            <v>21.76634</v>
          </cell>
          <cell r="J93">
            <v>64.003240000000005</v>
          </cell>
          <cell r="K93">
            <v>65.589079999999996</v>
          </cell>
          <cell r="L93">
            <v>84.288820000000001</v>
          </cell>
          <cell r="M93">
            <v>244.84117000000001</v>
          </cell>
          <cell r="N93">
            <v>217.47675000000001</v>
          </cell>
          <cell r="O93">
            <v>190.75677999999999</v>
          </cell>
          <cell r="P93">
            <v>138.48090999999999</v>
          </cell>
          <cell r="Q93">
            <v>1202.2968900000001</v>
          </cell>
          <cell r="U93" t="str">
            <v>PLANTABEN env 10 x 5 g</v>
          </cell>
          <cell r="V93">
            <v>71.231946110519473</v>
          </cell>
          <cell r="X93">
            <v>0</v>
          </cell>
          <cell r="Y93">
            <v>0</v>
          </cell>
          <cell r="Z93">
            <v>0</v>
          </cell>
          <cell r="AA93">
            <v>81.366749999999996</v>
          </cell>
          <cell r="AB93">
            <v>9.2224000000000004</v>
          </cell>
          <cell r="AC93">
            <v>26.868079999999999</v>
          </cell>
          <cell r="AD93">
            <v>27.198450000000001</v>
          </cell>
          <cell r="AE93">
            <v>33.649389999999997</v>
          </cell>
          <cell r="AF93">
            <v>91.7</v>
          </cell>
          <cell r="AG93">
            <v>79.520359999999997</v>
          </cell>
          <cell r="AH93">
            <v>76.476900000000001</v>
          </cell>
          <cell r="AI93">
            <v>57.608690000000003</v>
          </cell>
          <cell r="AJ93">
            <v>483.61102</v>
          </cell>
        </row>
        <row r="94">
          <cell r="B94" t="str">
            <v>PLANTABEN env 30 x 5 g</v>
          </cell>
          <cell r="C94">
            <v>71.146560780400534</v>
          </cell>
          <cell r="E94">
            <v>0</v>
          </cell>
          <cell r="F94">
            <v>0</v>
          </cell>
          <cell r="G94">
            <v>0</v>
          </cell>
          <cell r="H94">
            <v>217.63831999999999</v>
          </cell>
          <cell r="I94">
            <v>19.368099999999998</v>
          </cell>
          <cell r="J94">
            <v>36.045439999999999</v>
          </cell>
          <cell r="K94">
            <v>102.66905</v>
          </cell>
          <cell r="L94">
            <v>143.76032000000001</v>
          </cell>
          <cell r="M94">
            <v>52.576449999999994</v>
          </cell>
          <cell r="N94">
            <v>307.70259000000004</v>
          </cell>
          <cell r="O94">
            <v>207.67361</v>
          </cell>
          <cell r="P94">
            <v>176.21316000000002</v>
          </cell>
          <cell r="Q94">
            <v>1263.6470400000001</v>
          </cell>
          <cell r="U94" t="str">
            <v>PLANTABEN env 30 x 5 g</v>
          </cell>
          <cell r="V94">
            <v>71.076492926912607</v>
          </cell>
          <cell r="X94">
            <v>0</v>
          </cell>
          <cell r="Y94">
            <v>0</v>
          </cell>
          <cell r="Z94">
            <v>0</v>
          </cell>
          <cell r="AA94">
            <v>96.538169999999994</v>
          </cell>
          <cell r="AB94">
            <v>8.20627</v>
          </cell>
          <cell r="AC94">
            <v>15.181430000000001</v>
          </cell>
          <cell r="AD94">
            <v>42.118499999999997</v>
          </cell>
          <cell r="AE94">
            <v>56.440370000000001</v>
          </cell>
          <cell r="AF94">
            <v>20.21</v>
          </cell>
          <cell r="AG94">
            <v>111.54269000000001</v>
          </cell>
          <cell r="AH94">
            <v>82.493250000000003</v>
          </cell>
          <cell r="AI94">
            <v>73.696389999999994</v>
          </cell>
          <cell r="AJ94">
            <v>506.42707000000001</v>
          </cell>
        </row>
        <row r="95">
          <cell r="B95" t="str">
            <v>PONDICILINA Cer 12 past</v>
          </cell>
          <cell r="C95">
            <v>72.169948437216505</v>
          </cell>
          <cell r="E95">
            <v>15.74028</v>
          </cell>
          <cell r="F95">
            <v>7.3877199999999998</v>
          </cell>
          <cell r="G95">
            <v>17.71735</v>
          </cell>
          <cell r="H95">
            <v>22.2928</v>
          </cell>
          <cell r="I95">
            <v>22.562760000000001</v>
          </cell>
          <cell r="J95">
            <v>28.419709999999998</v>
          </cell>
          <cell r="K95">
            <v>28.117159999999998</v>
          </cell>
          <cell r="L95">
            <v>22.607659999999999</v>
          </cell>
          <cell r="M95">
            <v>14.01375</v>
          </cell>
          <cell r="N95">
            <v>20.627369999999999</v>
          </cell>
          <cell r="O95">
            <v>17.148799999999998</v>
          </cell>
          <cell r="P95">
            <v>14.61777</v>
          </cell>
          <cell r="Q95">
            <v>231.25313</v>
          </cell>
          <cell r="U95" t="str">
            <v>PONDICILINA Cer 12 past</v>
          </cell>
          <cell r="V95">
            <v>69.74790131786915</v>
          </cell>
          <cell r="X95">
            <v>8.0762</v>
          </cell>
          <cell r="Y95">
            <v>3.7113700000000001</v>
          </cell>
          <cell r="Z95">
            <v>8.4842399999999998</v>
          </cell>
          <cell r="AA95">
            <v>10.096410000000001</v>
          </cell>
          <cell r="AB95">
            <v>9.5598399999999994</v>
          </cell>
          <cell r="AC95">
            <v>11.95087</v>
          </cell>
          <cell r="AD95">
            <v>11.46574</v>
          </cell>
          <cell r="AE95">
            <v>9.02135</v>
          </cell>
          <cell r="AF95">
            <v>5.08</v>
          </cell>
          <cell r="AG95">
            <v>7.5433999999999992</v>
          </cell>
          <cell r="AH95">
            <v>6.7493800000000004</v>
          </cell>
          <cell r="AI95">
            <v>6.0285699999999993</v>
          </cell>
          <cell r="AJ95">
            <v>97.767370000000014</v>
          </cell>
        </row>
        <row r="96">
          <cell r="B96" t="str">
            <v>PONDICILINA Men 12 past</v>
          </cell>
          <cell r="C96">
            <v>72.359668873695455</v>
          </cell>
          <cell r="E96">
            <v>22.852699999999999</v>
          </cell>
          <cell r="F96">
            <v>10.54782</v>
          </cell>
          <cell r="G96">
            <v>22.76099</v>
          </cell>
          <cell r="H96">
            <v>30.76219</v>
          </cell>
          <cell r="I96">
            <v>29.516950000000001</v>
          </cell>
          <cell r="J96">
            <v>35.907040000000002</v>
          </cell>
          <cell r="K96">
            <v>42.703360000000004</v>
          </cell>
          <cell r="L96">
            <v>30.62556</v>
          </cell>
          <cell r="M96">
            <v>20.721889999999998</v>
          </cell>
          <cell r="N96">
            <v>27.984740000000002</v>
          </cell>
          <cell r="O96">
            <v>24.671740000000003</v>
          </cell>
          <cell r="P96">
            <v>20.460279999999997</v>
          </cell>
          <cell r="Q96">
            <v>319.51526000000001</v>
          </cell>
          <cell r="U96" t="str">
            <v>PONDICILINA Men 12 past</v>
          </cell>
          <cell r="V96">
            <v>69.985395683400981</v>
          </cell>
          <cell r="X96">
            <v>11.731350000000001</v>
          </cell>
          <cell r="Y96">
            <v>5.29725</v>
          </cell>
          <cell r="Z96">
            <v>10.87289</v>
          </cell>
          <cell r="AA96">
            <v>13.91963</v>
          </cell>
          <cell r="AB96">
            <v>12.50633</v>
          </cell>
          <cell r="AC96">
            <v>15.0968</v>
          </cell>
          <cell r="AD96">
            <v>17.417369999999998</v>
          </cell>
          <cell r="AE96">
            <v>12.21345</v>
          </cell>
          <cell r="AF96">
            <v>7.44</v>
          </cell>
          <cell r="AG96">
            <v>10.228530000000001</v>
          </cell>
          <cell r="AH96">
            <v>9.72865</v>
          </cell>
          <cell r="AI96">
            <v>8.4646299999999997</v>
          </cell>
          <cell r="AJ96">
            <v>134.91687999999999</v>
          </cell>
        </row>
        <row r="97">
          <cell r="B97" t="str">
            <v>PONDICILINA Mel 12 past</v>
          </cell>
          <cell r="C97">
            <v>71.815408395925289</v>
          </cell>
          <cell r="E97">
            <v>15.46762</v>
          </cell>
          <cell r="F97">
            <v>7.2944800000000001</v>
          </cell>
          <cell r="G97">
            <v>16.223490000000002</v>
          </cell>
          <cell r="H97">
            <v>22.404599999999999</v>
          </cell>
          <cell r="I97">
            <v>22.162469999999999</v>
          </cell>
          <cell r="J97">
            <v>30.001000000000001</v>
          </cell>
          <cell r="K97">
            <v>30.794029999999999</v>
          </cell>
          <cell r="L97">
            <v>22.682359999999999</v>
          </cell>
          <cell r="M97">
            <v>15.85281</v>
          </cell>
          <cell r="N97">
            <v>20.094529999999999</v>
          </cell>
          <cell r="O97">
            <v>16.9803</v>
          </cell>
          <cell r="P97">
            <v>15.51216</v>
          </cell>
          <cell r="Q97">
            <v>235.46984999999998</v>
          </cell>
          <cell r="U97" t="str">
            <v>PONDICILINA Mel 12 past</v>
          </cell>
          <cell r="V97">
            <v>69.785817363871487</v>
          </cell>
          <cell r="X97">
            <v>7.9361499999999996</v>
          </cell>
          <cell r="Y97">
            <v>3.6634699999999998</v>
          </cell>
          <cell r="Z97">
            <v>7.75373</v>
          </cell>
          <cell r="AA97">
            <v>10.1534</v>
          </cell>
          <cell r="AB97">
            <v>9.3902300000000007</v>
          </cell>
          <cell r="AC97">
            <v>12.58229</v>
          </cell>
          <cell r="AD97">
            <v>12.543059999999999</v>
          </cell>
          <cell r="AE97">
            <v>9.0338700000000003</v>
          </cell>
          <cell r="AF97">
            <v>5.74</v>
          </cell>
          <cell r="AG97">
            <v>7.3455000000000004</v>
          </cell>
          <cell r="AH97">
            <v>6.7062400000000002</v>
          </cell>
          <cell r="AI97">
            <v>6.3787900000000004</v>
          </cell>
          <cell r="AJ97">
            <v>99.226729999999975</v>
          </cell>
        </row>
        <row r="98">
          <cell r="B98" t="str">
            <v>PROCTYL monodose 3 g x 10</v>
          </cell>
          <cell r="C98">
            <v>72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U98" t="str">
            <v>PROCTYL monodose 3 g x 10</v>
          </cell>
          <cell r="V98" t="e">
            <v>#DIV/0!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B99" t="str">
            <v>PROCTYL pom  30 g</v>
          </cell>
          <cell r="C99">
            <v>71.922355195657886</v>
          </cell>
          <cell r="E99">
            <v>267.46602000000001</v>
          </cell>
          <cell r="F99">
            <v>246.91598999999999</v>
          </cell>
          <cell r="G99">
            <v>294.33217000000002</v>
          </cell>
          <cell r="H99">
            <v>355.58201000000003</v>
          </cell>
          <cell r="I99">
            <v>259.94126</v>
          </cell>
          <cell r="J99">
            <v>234.05010999999999</v>
          </cell>
          <cell r="K99">
            <v>313.65307999999999</v>
          </cell>
          <cell r="L99">
            <v>384.62212</v>
          </cell>
          <cell r="M99">
            <v>311.48000999999999</v>
          </cell>
          <cell r="N99">
            <v>368.99021999999997</v>
          </cell>
          <cell r="O99">
            <v>384.87478000000004</v>
          </cell>
          <cell r="P99">
            <v>206.92582999999999</v>
          </cell>
          <cell r="Q99">
            <v>3628.8336000000004</v>
          </cell>
          <cell r="U99" t="str">
            <v>PROCTYL pom  30 g</v>
          </cell>
          <cell r="V99">
            <v>70.919952052952524</v>
          </cell>
          <cell r="X99">
            <v>137.20791</v>
          </cell>
          <cell r="Y99">
            <v>123.93585</v>
          </cell>
          <cell r="Z99">
            <v>141.13930999999999</v>
          </cell>
          <cell r="AA99">
            <v>161.90699000000001</v>
          </cell>
          <cell r="AB99">
            <v>110.13711000000001</v>
          </cell>
          <cell r="AC99">
            <v>98.331739999999996</v>
          </cell>
          <cell r="AD99">
            <v>128.28152</v>
          </cell>
          <cell r="AE99">
            <v>153.29379999999998</v>
          </cell>
          <cell r="AF99">
            <v>114.75</v>
          </cell>
          <cell r="AG99">
            <v>134.88018</v>
          </cell>
          <cell r="AH99">
            <v>151.55851000000001</v>
          </cell>
          <cell r="AI99">
            <v>88.156509999999997</v>
          </cell>
          <cell r="AJ99">
            <v>1543.5794299999998</v>
          </cell>
        </row>
        <row r="100">
          <cell r="B100" t="str">
            <v>PROCTYL supos  10</v>
          </cell>
          <cell r="C100">
            <v>72.252859498594276</v>
          </cell>
          <cell r="E100">
            <v>136.08769000000001</v>
          </cell>
          <cell r="F100">
            <v>112.96906</v>
          </cell>
          <cell r="G100">
            <v>150.23219</v>
          </cell>
          <cell r="H100">
            <v>201.77829</v>
          </cell>
          <cell r="I100">
            <v>120.20104000000001</v>
          </cell>
          <cell r="J100">
            <v>121.79015</v>
          </cell>
          <cell r="K100">
            <v>161.59071</v>
          </cell>
          <cell r="L100">
            <v>193.21304000000001</v>
          </cell>
          <cell r="M100">
            <v>175.65567999999999</v>
          </cell>
          <cell r="N100">
            <v>183.83055999999999</v>
          </cell>
          <cell r="O100">
            <v>183.52225000000001</v>
          </cell>
          <cell r="P100">
            <v>162.79782999999998</v>
          </cell>
          <cell r="Q100">
            <v>1903.66849</v>
          </cell>
          <cell r="U100" t="str">
            <v>PROCTYL supos  10</v>
          </cell>
          <cell r="V100">
            <v>71.38189387393588</v>
          </cell>
          <cell r="X100">
            <v>69.784610000000001</v>
          </cell>
          <cell r="Y100">
            <v>56.693280000000001</v>
          </cell>
          <cell r="Z100">
            <v>71.835329999999999</v>
          </cell>
          <cell r="AA100">
            <v>91.579750000000004</v>
          </cell>
          <cell r="AB100">
            <v>50.929169999999999</v>
          </cell>
          <cell r="AC100">
            <v>51.135210000000001</v>
          </cell>
          <cell r="AD100">
            <v>66.19474000000001</v>
          </cell>
          <cell r="AE100">
            <v>77.052229999999994</v>
          </cell>
          <cell r="AF100">
            <v>64.25</v>
          </cell>
          <cell r="AG100">
            <v>67.193600000000004</v>
          </cell>
          <cell r="AH100">
            <v>72.473460000000003</v>
          </cell>
          <cell r="AI100">
            <v>67.318250000000006</v>
          </cell>
          <cell r="AJ100">
            <v>806.43963000000019</v>
          </cell>
        </row>
        <row r="101">
          <cell r="B101" t="str">
            <v>REPARIL  drg</v>
          </cell>
          <cell r="C101">
            <v>72.347942463259798</v>
          </cell>
          <cell r="E101">
            <v>26.938960000000002</v>
          </cell>
          <cell r="F101">
            <v>22.144439999999999</v>
          </cell>
          <cell r="G101">
            <v>25.304950000000002</v>
          </cell>
          <cell r="H101">
            <v>31.507989999999999</v>
          </cell>
          <cell r="I101">
            <v>14.831810000000001</v>
          </cell>
          <cell r="J101">
            <v>16.181760000000001</v>
          </cell>
          <cell r="K101">
            <v>23.534880000000001</v>
          </cell>
          <cell r="L101">
            <v>21.965019999999999</v>
          </cell>
          <cell r="M101">
            <v>20.890520000000002</v>
          </cell>
          <cell r="N101">
            <v>27.182220000000001</v>
          </cell>
          <cell r="O101">
            <v>23.370939999999997</v>
          </cell>
          <cell r="P101">
            <v>20.72193</v>
          </cell>
          <cell r="Q101">
            <v>274.57542000000001</v>
          </cell>
          <cell r="U101" t="str">
            <v>REPARIL  drg</v>
          </cell>
          <cell r="V101">
            <v>71.924756978571679</v>
          </cell>
          <cell r="X101">
            <v>13.819470000000001</v>
          </cell>
          <cell r="Y101">
            <v>11.10882</v>
          </cell>
          <cell r="Z101">
            <v>12.11398</v>
          </cell>
          <cell r="AA101">
            <v>14.3287</v>
          </cell>
          <cell r="AB101">
            <v>6.28423</v>
          </cell>
          <cell r="AC101">
            <v>6.8022400000000003</v>
          </cell>
          <cell r="AD101">
            <v>9.6513999999999989</v>
          </cell>
          <cell r="AE101">
            <v>8.7661899999999999</v>
          </cell>
          <cell r="AF101">
            <v>7.55</v>
          </cell>
          <cell r="AG101">
            <v>9.9224999999999994</v>
          </cell>
          <cell r="AH101">
            <v>9.2454199999999993</v>
          </cell>
          <cell r="AI101">
            <v>8.5833600000000008</v>
          </cell>
          <cell r="AJ101">
            <v>118.17630999999999</v>
          </cell>
        </row>
        <row r="102">
          <cell r="B102" t="str">
            <v>REPARIL  injet</v>
          </cell>
          <cell r="C102">
            <v>71.755062223481019</v>
          </cell>
          <cell r="E102">
            <v>8.2704699999999995</v>
          </cell>
          <cell r="F102">
            <v>4.0852199999999996</v>
          </cell>
          <cell r="G102">
            <v>7.0347600000000003</v>
          </cell>
          <cell r="H102">
            <v>5.6413099999999998</v>
          </cell>
          <cell r="I102">
            <v>4.9184599999999996</v>
          </cell>
          <cell r="J102">
            <v>6.9107000000000003</v>
          </cell>
          <cell r="K102">
            <v>9.745989999999999</v>
          </cell>
          <cell r="L102">
            <v>8.9442800000000009</v>
          </cell>
          <cell r="M102">
            <v>9.0448700000000013</v>
          </cell>
          <cell r="N102">
            <v>8.798309999999999</v>
          </cell>
          <cell r="O102">
            <v>9.2399000000000004</v>
          </cell>
          <cell r="P102">
            <v>7.1663399999999999</v>
          </cell>
          <cell r="Q102">
            <v>89.800610000000006</v>
          </cell>
          <cell r="U102" t="str">
            <v>REPARIL  injet</v>
          </cell>
          <cell r="V102">
            <v>71.628176966916485</v>
          </cell>
          <cell r="X102">
            <v>4.2429100000000002</v>
          </cell>
          <cell r="Y102">
            <v>2.05077</v>
          </cell>
          <cell r="Z102">
            <v>3.3747799999999999</v>
          </cell>
          <cell r="AA102">
            <v>2.5546199999999999</v>
          </cell>
          <cell r="AB102">
            <v>2.0839500000000002</v>
          </cell>
          <cell r="AC102">
            <v>2.9085299999999998</v>
          </cell>
          <cell r="AD102">
            <v>3.9735</v>
          </cell>
          <cell r="AE102">
            <v>3.5676600000000001</v>
          </cell>
          <cell r="AF102">
            <v>3.25</v>
          </cell>
          <cell r="AG102">
            <v>3.21204</v>
          </cell>
          <cell r="AH102">
            <v>3.6516299999999999</v>
          </cell>
          <cell r="AI102">
            <v>2.9625100000000004</v>
          </cell>
          <cell r="AJ102">
            <v>37.832900000000002</v>
          </cell>
        </row>
        <row r="103">
          <cell r="B103" t="str">
            <v>REPARIL gel   100 g</v>
          </cell>
          <cell r="C103">
            <v>72.550888375683556</v>
          </cell>
          <cell r="E103">
            <v>58.792349999999999</v>
          </cell>
          <cell r="F103">
            <v>75.901399999999995</v>
          </cell>
          <cell r="G103">
            <v>80.646029999999996</v>
          </cell>
          <cell r="H103">
            <v>78.130269999999996</v>
          </cell>
          <cell r="I103">
            <v>57.380710000000001</v>
          </cell>
          <cell r="J103">
            <v>40.656129999999997</v>
          </cell>
          <cell r="K103">
            <v>65.256720000000001</v>
          </cell>
          <cell r="L103">
            <v>64.353290000000001</v>
          </cell>
          <cell r="M103">
            <v>67.022089999999992</v>
          </cell>
          <cell r="N103">
            <v>68.063990000000004</v>
          </cell>
          <cell r="O103">
            <v>80.472070000000002</v>
          </cell>
          <cell r="P103">
            <v>65.13194</v>
          </cell>
          <cell r="Q103">
            <v>801.80699000000016</v>
          </cell>
          <cell r="U103" t="str">
            <v>REPARIL gel   100 g</v>
          </cell>
          <cell r="V103">
            <v>71.528384423235181</v>
          </cell>
          <cell r="X103">
            <v>30.175740000000001</v>
          </cell>
          <cell r="Y103">
            <v>38.132530000000003</v>
          </cell>
          <cell r="Z103">
            <v>38.53199</v>
          </cell>
          <cell r="AA103">
            <v>35.51641</v>
          </cell>
          <cell r="AB103">
            <v>24.31222</v>
          </cell>
          <cell r="AC103">
            <v>17.071840000000002</v>
          </cell>
          <cell r="AD103">
            <v>26.506460000000001</v>
          </cell>
          <cell r="AE103">
            <v>25.59441</v>
          </cell>
          <cell r="AF103">
            <v>23.98</v>
          </cell>
          <cell r="AG103">
            <v>24.85173</v>
          </cell>
          <cell r="AH103">
            <v>31.724160000000001</v>
          </cell>
          <cell r="AI103">
            <v>26.89508</v>
          </cell>
          <cell r="AJ103">
            <v>343.29257000000001</v>
          </cell>
        </row>
        <row r="104">
          <cell r="B104" t="str">
            <v>REPARIL gel   30 g</v>
          </cell>
          <cell r="C104">
            <v>72.520388455487179</v>
          </cell>
          <cell r="E104">
            <v>285.87042000000002</v>
          </cell>
          <cell r="F104">
            <v>313.84246999999999</v>
          </cell>
          <cell r="G104">
            <v>345.61457000000001</v>
          </cell>
          <cell r="H104">
            <v>349.06112000000002</v>
          </cell>
          <cell r="I104">
            <v>249.01478</v>
          </cell>
          <cell r="J104">
            <v>212.28294</v>
          </cell>
          <cell r="K104">
            <v>322.91487999999998</v>
          </cell>
          <cell r="L104">
            <v>317.49371000000002</v>
          </cell>
          <cell r="M104">
            <v>270.26559999999995</v>
          </cell>
          <cell r="N104">
            <v>299.83567999999997</v>
          </cell>
          <cell r="O104">
            <v>361.12090999999998</v>
          </cell>
          <cell r="P104">
            <v>303.60253999999998</v>
          </cell>
          <cell r="Q104">
            <v>3630.9196200000001</v>
          </cell>
          <cell r="U104" t="str">
            <v>REPARIL gel   30 g</v>
          </cell>
          <cell r="V104">
            <v>72.244979636109278</v>
          </cell>
          <cell r="X104">
            <v>146.65431000000001</v>
          </cell>
          <cell r="Y104">
            <v>157.578</v>
          </cell>
          <cell r="Z104">
            <v>165.59403</v>
          </cell>
          <cell r="AA104">
            <v>158.69547</v>
          </cell>
          <cell r="AB104">
            <v>105.50757</v>
          </cell>
          <cell r="AC104">
            <v>89.399209999999997</v>
          </cell>
          <cell r="AD104">
            <v>131.43298999999999</v>
          </cell>
          <cell r="AE104">
            <v>126.28402</v>
          </cell>
          <cell r="AF104">
            <v>99.07</v>
          </cell>
          <cell r="AG104">
            <v>109.34241</v>
          </cell>
          <cell r="AH104">
            <v>142.50711999999999</v>
          </cell>
          <cell r="AI104">
            <v>125.91983999999999</v>
          </cell>
          <cell r="AJ104">
            <v>1557.98497</v>
          </cell>
        </row>
        <row r="105">
          <cell r="B105" t="str">
            <v>REPARIL spray 50 ml</v>
          </cell>
          <cell r="C105">
            <v>72.682514465807444</v>
          </cell>
          <cell r="E105">
            <v>7.3649500000000003</v>
          </cell>
          <cell r="F105">
            <v>5.4478400000000002</v>
          </cell>
          <cell r="G105">
            <v>2.3119999999999998</v>
          </cell>
          <cell r="H105">
            <v>4.7001799999999996</v>
          </cell>
          <cell r="I105">
            <v>5.0377799999999997</v>
          </cell>
          <cell r="J105">
            <v>2.4538899999999999</v>
          </cell>
          <cell r="K105">
            <v>4.3121</v>
          </cell>
          <cell r="L105">
            <v>3.4891799999999997</v>
          </cell>
          <cell r="M105">
            <v>3.92435</v>
          </cell>
          <cell r="N105">
            <v>4.30307</v>
          </cell>
          <cell r="O105">
            <v>2.5286399999999998</v>
          </cell>
          <cell r="P105">
            <v>3.3687800000000001</v>
          </cell>
          <cell r="Q105">
            <v>49.242759999999997</v>
          </cell>
          <cell r="U105" t="str">
            <v>REPARIL spray 50 ml</v>
          </cell>
          <cell r="V105">
            <v>70.310780300924165</v>
          </cell>
          <cell r="X105">
            <v>3.7749700000000002</v>
          </cell>
          <cell r="Y105">
            <v>2.73339</v>
          </cell>
          <cell r="Z105">
            <v>1.11975</v>
          </cell>
          <cell r="AA105">
            <v>2.1579700000000002</v>
          </cell>
          <cell r="AB105">
            <v>2.1345000000000001</v>
          </cell>
          <cell r="AC105">
            <v>1.0361100000000001</v>
          </cell>
          <cell r="AD105">
            <v>1.7611300000000001</v>
          </cell>
          <cell r="AE105">
            <v>1.3967499999999999</v>
          </cell>
          <cell r="AF105">
            <v>1.45</v>
          </cell>
          <cell r="AG105">
            <v>1.5779799999999999</v>
          </cell>
          <cell r="AH105">
            <v>0.99521999999999999</v>
          </cell>
          <cell r="AI105">
            <v>1.38462</v>
          </cell>
          <cell r="AJ105">
            <v>21.522390000000001</v>
          </cell>
        </row>
        <row r="106">
          <cell r="B106" t="str">
            <v>RIOPAN  cpr</v>
          </cell>
          <cell r="C106">
            <v>72.577034194116848</v>
          </cell>
          <cell r="E106">
            <v>9.0623500000000003</v>
          </cell>
          <cell r="F106">
            <v>4.91282</v>
          </cell>
          <cell r="G106">
            <v>5.3741199999999996</v>
          </cell>
          <cell r="H106">
            <v>7.7287400000000002</v>
          </cell>
          <cell r="I106">
            <v>5.9817</v>
          </cell>
          <cell r="J106">
            <v>5.0154199999999998</v>
          </cell>
          <cell r="K106">
            <v>7.6201699999999999</v>
          </cell>
          <cell r="L106">
            <v>6.8343299999999996</v>
          </cell>
          <cell r="M106">
            <v>7.1077299999999992</v>
          </cell>
          <cell r="N106">
            <v>7.77067</v>
          </cell>
          <cell r="O106">
            <v>5.6809899999999995</v>
          </cell>
          <cell r="P106">
            <v>5.9956800000000001</v>
          </cell>
          <cell r="Q106">
            <v>79.084720000000004</v>
          </cell>
          <cell r="U106" t="str">
            <v>RIOPAN  cpr</v>
          </cell>
          <cell r="V106">
            <v>71.536515253710121</v>
          </cell>
          <cell r="X106">
            <v>4.6495100000000003</v>
          </cell>
          <cell r="Y106">
            <v>2.4649299999999998</v>
          </cell>
          <cell r="Z106">
            <v>2.57491</v>
          </cell>
          <cell r="AA106">
            <v>3.5047600000000001</v>
          </cell>
          <cell r="AB106">
            <v>2.5344500000000001</v>
          </cell>
          <cell r="AC106">
            <v>2.1083699999999999</v>
          </cell>
          <cell r="AD106">
            <v>3.1641599999999999</v>
          </cell>
          <cell r="AE106">
            <v>2.7345700000000002</v>
          </cell>
          <cell r="AF106">
            <v>2.5499999999999998</v>
          </cell>
          <cell r="AG106">
            <v>2.84138</v>
          </cell>
          <cell r="AH106">
            <v>2.2451699999999999</v>
          </cell>
          <cell r="AI106">
            <v>2.4823600000000003</v>
          </cell>
          <cell r="AJ106">
            <v>33.854570000000002</v>
          </cell>
        </row>
        <row r="107">
          <cell r="B107" t="str">
            <v>RIOPAN  gel</v>
          </cell>
          <cell r="C107">
            <v>72.986358904986204</v>
          </cell>
          <cell r="E107">
            <v>27.222930000000002</v>
          </cell>
          <cell r="F107">
            <v>23.771270000000001</v>
          </cell>
          <cell r="G107">
            <v>28.550529999999998</v>
          </cell>
          <cell r="H107">
            <v>32.985300000000002</v>
          </cell>
          <cell r="I107">
            <v>22.414960000000001</v>
          </cell>
          <cell r="J107">
            <v>23.69867</v>
          </cell>
          <cell r="K107">
            <v>32.28593</v>
          </cell>
          <cell r="L107">
            <v>25.943459999999998</v>
          </cell>
          <cell r="M107">
            <v>22.977460000000001</v>
          </cell>
          <cell r="N107">
            <v>24.990269999999999</v>
          </cell>
          <cell r="O107">
            <v>24.113889999999998</v>
          </cell>
          <cell r="P107">
            <v>24.459709999999998</v>
          </cell>
          <cell r="Q107">
            <v>313.41437999999994</v>
          </cell>
          <cell r="U107" t="str">
            <v>RIOPAN  gel</v>
          </cell>
          <cell r="V107">
            <v>72.570278718641177</v>
          </cell>
          <cell r="X107">
            <v>13.96059</v>
          </cell>
          <cell r="Y107">
            <v>11.923909999999999</v>
          </cell>
          <cell r="Z107">
            <v>13.67718</v>
          </cell>
          <cell r="AA107">
            <v>14.949809999999999</v>
          </cell>
          <cell r="AB107">
            <v>9.4972100000000008</v>
          </cell>
          <cell r="AC107">
            <v>9.9402699999999999</v>
          </cell>
          <cell r="AD107">
            <v>13.189540000000001</v>
          </cell>
          <cell r="AE107">
            <v>10.34257</v>
          </cell>
          <cell r="AF107">
            <v>8.23</v>
          </cell>
          <cell r="AG107">
            <v>9.1279599999999999</v>
          </cell>
          <cell r="AH107">
            <v>9.5278700000000001</v>
          </cell>
          <cell r="AI107">
            <v>10.09914</v>
          </cell>
          <cell r="AJ107">
            <v>134.46605</v>
          </cell>
        </row>
        <row r="108">
          <cell r="B108" t="str">
            <v>RIOPAN PLUS  cpr</v>
          </cell>
          <cell r="C108">
            <v>72.039552552324153</v>
          </cell>
          <cell r="E108">
            <v>18.826509999999999</v>
          </cell>
          <cell r="F108">
            <v>15.686310000000001</v>
          </cell>
          <cell r="G108">
            <v>17.94904</v>
          </cell>
          <cell r="H108">
            <v>24.86683</v>
          </cell>
          <cell r="I108">
            <v>13.77332</v>
          </cell>
          <cell r="J108">
            <v>17.03434</v>
          </cell>
          <cell r="K108">
            <v>20.788869999999999</v>
          </cell>
          <cell r="L108">
            <v>18.380800000000001</v>
          </cell>
          <cell r="M108">
            <v>18.00393</v>
          </cell>
          <cell r="N108">
            <v>21.373889999999999</v>
          </cell>
          <cell r="O108">
            <v>17.740849999999998</v>
          </cell>
          <cell r="P108">
            <v>17.061209999999999</v>
          </cell>
          <cell r="Q108">
            <v>221.48589999999996</v>
          </cell>
          <cell r="U108" t="str">
            <v>RIOPAN PLUS  cpr</v>
          </cell>
          <cell r="V108">
            <v>70.849906256954384</v>
          </cell>
          <cell r="X108">
            <v>9.6547199999999993</v>
          </cell>
          <cell r="Y108">
            <v>7.8760000000000003</v>
          </cell>
          <cell r="Z108">
            <v>8.5891699999999993</v>
          </cell>
          <cell r="AA108">
            <v>11.30292</v>
          </cell>
          <cell r="AB108">
            <v>5.8357700000000001</v>
          </cell>
          <cell r="AC108">
            <v>7.1562200000000002</v>
          </cell>
          <cell r="AD108">
            <v>8.5541200000000011</v>
          </cell>
          <cell r="AE108">
            <v>7.3286600000000002</v>
          </cell>
          <cell r="AF108">
            <v>6.53</v>
          </cell>
          <cell r="AG108">
            <v>7.8142500000000004</v>
          </cell>
          <cell r="AH108">
            <v>6.9778100000000007</v>
          </cell>
          <cell r="AI108">
            <v>7.0315200000000004</v>
          </cell>
          <cell r="AJ108">
            <v>94.651160000000004</v>
          </cell>
        </row>
        <row r="109">
          <cell r="B109" t="str">
            <v>RIOPAN PLUS  gel</v>
          </cell>
          <cell r="C109">
            <v>71.559266128078505</v>
          </cell>
          <cell r="E109">
            <v>69.660589999999999</v>
          </cell>
          <cell r="F109">
            <v>59.189770000000003</v>
          </cell>
          <cell r="G109">
            <v>61.223640000000003</v>
          </cell>
          <cell r="H109">
            <v>83.608949999999993</v>
          </cell>
          <cell r="I109">
            <v>59.333170000000003</v>
          </cell>
          <cell r="J109">
            <v>57.20111</v>
          </cell>
          <cell r="K109">
            <v>80.709210000000013</v>
          </cell>
          <cell r="L109">
            <v>67.379419999999996</v>
          </cell>
          <cell r="M109">
            <v>58.777989999999996</v>
          </cell>
          <cell r="N109">
            <v>72.500690000000006</v>
          </cell>
          <cell r="O109">
            <v>61.558250000000001</v>
          </cell>
          <cell r="P109">
            <v>60.23798</v>
          </cell>
          <cell r="Q109">
            <v>791.38076999999998</v>
          </cell>
          <cell r="U109" t="str">
            <v>RIOPAN PLUS  gel</v>
          </cell>
          <cell r="V109">
            <v>70.927643855572569</v>
          </cell>
          <cell r="X109">
            <v>35.714660000000002</v>
          </cell>
          <cell r="Y109">
            <v>29.702719999999999</v>
          </cell>
          <cell r="Z109">
            <v>29.333839999999999</v>
          </cell>
          <cell r="AA109">
            <v>37.297179999999997</v>
          </cell>
          <cell r="AB109">
            <v>25.139469999999999</v>
          </cell>
          <cell r="AC109">
            <v>24.050529999999998</v>
          </cell>
          <cell r="AD109">
            <v>33.092140000000001</v>
          </cell>
          <cell r="AE109">
            <v>26.889849999999999</v>
          </cell>
          <cell r="AF109">
            <v>21.43</v>
          </cell>
          <cell r="AG109">
            <v>26.513860000000001</v>
          </cell>
          <cell r="AH109">
            <v>24.289529999999999</v>
          </cell>
          <cell r="AI109">
            <v>24.884599999999999</v>
          </cell>
          <cell r="AJ109">
            <v>338.33838000000003</v>
          </cell>
        </row>
        <row r="110">
          <cell r="B110" t="str">
            <v>TEBONIN  40  mg  cpr 30</v>
          </cell>
          <cell r="C110">
            <v>71.858871788429099</v>
          </cell>
          <cell r="E110">
            <v>276.85575999999998</v>
          </cell>
          <cell r="F110">
            <v>170.20787999999999</v>
          </cell>
          <cell r="G110">
            <v>231.04750000000001</v>
          </cell>
          <cell r="H110">
            <v>363.99531999999999</v>
          </cell>
          <cell r="I110">
            <v>170.65280999999999</v>
          </cell>
          <cell r="J110">
            <v>195.08035000000001</v>
          </cell>
          <cell r="K110">
            <v>273.53237999999999</v>
          </cell>
          <cell r="L110">
            <v>223.24384000000001</v>
          </cell>
          <cell r="M110">
            <v>223.80464999999998</v>
          </cell>
          <cell r="N110">
            <v>264.05540999999999</v>
          </cell>
          <cell r="O110">
            <v>251.59314000000001</v>
          </cell>
          <cell r="P110">
            <v>230.75692000000001</v>
          </cell>
          <cell r="Q110">
            <v>2874.8259599999997</v>
          </cell>
          <cell r="U110" t="str">
            <v>TEBONIN  40  mg  cpr 30</v>
          </cell>
          <cell r="V110">
            <v>70.515132997412735</v>
          </cell>
          <cell r="X110">
            <v>142.00220999999999</v>
          </cell>
          <cell r="Y110">
            <v>85.377489999999995</v>
          </cell>
          <cell r="Z110">
            <v>110.61998</v>
          </cell>
          <cell r="AA110">
            <v>165.04758000000001</v>
          </cell>
          <cell r="AB110">
            <v>72.305610000000001</v>
          </cell>
          <cell r="AC110">
            <v>82.006240000000005</v>
          </cell>
          <cell r="AD110">
            <v>111.92816999999999</v>
          </cell>
          <cell r="AE110">
            <v>88.957740000000001</v>
          </cell>
          <cell r="AF110">
            <v>82.52</v>
          </cell>
          <cell r="AG110">
            <v>96.544499999999999</v>
          </cell>
          <cell r="AH110">
            <v>99.548969999999997</v>
          </cell>
          <cell r="AI110">
            <v>95.32226</v>
          </cell>
          <cell r="AJ110">
            <v>1232.18075</v>
          </cell>
        </row>
        <row r="111">
          <cell r="B111" t="str">
            <v>TEBONIN  80  mg  cpr 20</v>
          </cell>
          <cell r="C111">
            <v>72.033012442865612</v>
          </cell>
          <cell r="E111">
            <v>790.62825999999995</v>
          </cell>
          <cell r="F111">
            <v>580.79597000000001</v>
          </cell>
          <cell r="G111">
            <v>801.39500999999996</v>
          </cell>
          <cell r="H111">
            <v>1003.90361</v>
          </cell>
          <cell r="I111">
            <v>582.87114999999994</v>
          </cell>
          <cell r="J111">
            <v>651.43120999999996</v>
          </cell>
          <cell r="K111">
            <v>830.76781999999992</v>
          </cell>
          <cell r="L111">
            <v>751.17570999999998</v>
          </cell>
          <cell r="M111">
            <v>776.18338000000006</v>
          </cell>
          <cell r="N111">
            <v>856.67306000000008</v>
          </cell>
          <cell r="O111">
            <v>792.52006999999992</v>
          </cell>
          <cell r="P111">
            <v>782.61049000000003</v>
          </cell>
          <cell r="Q111">
            <v>9200.9557400000012</v>
          </cell>
          <cell r="U111" t="str">
            <v>TEBONIN  80  mg  cpr 20</v>
          </cell>
          <cell r="V111">
            <v>70.81126809357464</v>
          </cell>
          <cell r="X111">
            <v>405.29548</v>
          </cell>
          <cell r="Y111">
            <v>291.36178999999998</v>
          </cell>
          <cell r="Z111">
            <v>384.85205000000002</v>
          </cell>
          <cell r="AA111">
            <v>455.9753</v>
          </cell>
          <cell r="AB111">
            <v>246.96251000000001</v>
          </cell>
          <cell r="AC111">
            <v>273.64974000000001</v>
          </cell>
          <cell r="AD111">
            <v>340.41818000000001</v>
          </cell>
          <cell r="AE111">
            <v>299.88984999999997</v>
          </cell>
          <cell r="AF111">
            <v>284.14999999999998</v>
          </cell>
          <cell r="AG111">
            <v>313.12319000000002</v>
          </cell>
          <cell r="AH111">
            <v>312.75088</v>
          </cell>
          <cell r="AI111">
            <v>323.12753999999995</v>
          </cell>
          <cell r="AJ111">
            <v>3931.5565100000003</v>
          </cell>
        </row>
        <row r="112">
          <cell r="B112" t="str">
            <v>TEBONIN  120  mg  cpr 20</v>
          </cell>
          <cell r="C112">
            <v>72.067103303867057</v>
          </cell>
          <cell r="E112">
            <v>193.04482999999999</v>
          </cell>
          <cell r="F112">
            <v>125.58211</v>
          </cell>
          <cell r="G112">
            <v>191.61188000000001</v>
          </cell>
          <cell r="H112">
            <v>294.29196999999999</v>
          </cell>
          <cell r="I112">
            <v>193.6806</v>
          </cell>
          <cell r="J112">
            <v>225.06818000000001</v>
          </cell>
          <cell r="K112">
            <v>307.19989000000004</v>
          </cell>
          <cell r="L112">
            <v>278.3562</v>
          </cell>
          <cell r="M112">
            <v>317.90729999999996</v>
          </cell>
          <cell r="N112">
            <v>335.09820999999999</v>
          </cell>
          <cell r="O112">
            <v>383.15499999999997</v>
          </cell>
          <cell r="P112">
            <v>339.01605999999998</v>
          </cell>
          <cell r="Q112">
            <v>3184.0122300000003</v>
          </cell>
          <cell r="U112" t="str">
            <v>TEBONIN  120  mg  cpr 20</v>
          </cell>
          <cell r="V112">
            <v>71.065817292518403</v>
          </cell>
          <cell r="X112">
            <v>99.032499999999999</v>
          </cell>
          <cell r="Y112">
            <v>63.039200000000001</v>
          </cell>
          <cell r="Z112">
            <v>91.848889999999997</v>
          </cell>
          <cell r="AA112">
            <v>133.52748</v>
          </cell>
          <cell r="AB112">
            <v>82.062460000000002</v>
          </cell>
          <cell r="AC112">
            <v>94.351380000000006</v>
          </cell>
          <cell r="AD112">
            <v>125.97780999999999</v>
          </cell>
          <cell r="AE112">
            <v>111.46484</v>
          </cell>
          <cell r="AF112">
            <v>117.78</v>
          </cell>
          <cell r="AG112">
            <v>122.53636999999999</v>
          </cell>
          <cell r="AH112">
            <v>150.97366</v>
          </cell>
          <cell r="AI112">
            <v>140.0865</v>
          </cell>
          <cell r="AJ112">
            <v>1332.68109</v>
          </cell>
        </row>
        <row r="113">
          <cell r="B113" t="str">
            <v>TEBONIN  gotas</v>
          </cell>
          <cell r="C113">
            <v>72.410233696757075</v>
          </cell>
          <cell r="E113">
            <v>27.14986</v>
          </cell>
          <cell r="F113">
            <v>15.33661</v>
          </cell>
          <cell r="G113">
            <v>29.053830000000001</v>
          </cell>
          <cell r="H113">
            <v>31.348960000000002</v>
          </cell>
          <cell r="I113">
            <v>17.782589999999999</v>
          </cell>
          <cell r="J113">
            <v>21.62771</v>
          </cell>
          <cell r="K113">
            <v>27.203409999999998</v>
          </cell>
          <cell r="L113">
            <v>20.908429999999999</v>
          </cell>
          <cell r="M113">
            <v>18.37276</v>
          </cell>
          <cell r="N113">
            <v>28.876819999999999</v>
          </cell>
          <cell r="O113">
            <v>26.94049</v>
          </cell>
          <cell r="P113">
            <v>22.824759999999998</v>
          </cell>
          <cell r="Q113">
            <v>287.42623000000003</v>
          </cell>
          <cell r="U113" t="str">
            <v>TEBONIN  gotas</v>
          </cell>
          <cell r="V113">
            <v>71.169750464780762</v>
          </cell>
          <cell r="X113">
            <v>13.917590000000001</v>
          </cell>
          <cell r="Y113">
            <v>7.6930699999999996</v>
          </cell>
          <cell r="Z113">
            <v>14.275980000000001</v>
          </cell>
          <cell r="AA113">
            <v>14.25366</v>
          </cell>
          <cell r="AB113">
            <v>7.5344800000000003</v>
          </cell>
          <cell r="AC113">
            <v>9.0942799999999995</v>
          </cell>
          <cell r="AD113">
            <v>11.148950000000001</v>
          </cell>
          <cell r="AE113">
            <v>8.3253500000000003</v>
          </cell>
          <cell r="AF113">
            <v>6.77</v>
          </cell>
          <cell r="AG113">
            <v>10.555489999999999</v>
          </cell>
          <cell r="AH113">
            <v>10.616879999999998</v>
          </cell>
          <cell r="AI113">
            <v>9.417110000000001</v>
          </cell>
          <cell r="AJ113">
            <v>123.60283999999999</v>
          </cell>
        </row>
        <row r="114">
          <cell r="B114" t="str">
            <v>VENALOT  drg 20</v>
          </cell>
          <cell r="C114">
            <v>71.916157060106826</v>
          </cell>
          <cell r="E114">
            <v>1037.27358</v>
          </cell>
          <cell r="F114">
            <v>1206.06646</v>
          </cell>
          <cell r="G114">
            <v>1253.60077</v>
          </cell>
          <cell r="H114">
            <v>1431.45883</v>
          </cell>
          <cell r="I114">
            <v>605.39648</v>
          </cell>
          <cell r="J114">
            <v>715.93134999999995</v>
          </cell>
          <cell r="K114">
            <v>805.33763999999996</v>
          </cell>
          <cell r="L114">
            <v>906.22742000000005</v>
          </cell>
          <cell r="M114">
            <v>941.46099000000004</v>
          </cell>
          <cell r="N114">
            <v>1079.70364</v>
          </cell>
          <cell r="O114">
            <v>1170.0561200000002</v>
          </cell>
          <cell r="P114">
            <v>1028.31413</v>
          </cell>
          <cell r="Q114">
            <v>12180.82741</v>
          </cell>
          <cell r="U114" t="str">
            <v>VENALOT  drg 20</v>
          </cell>
          <cell r="V114">
            <v>70.868942988209326</v>
          </cell>
          <cell r="X114">
            <v>531.46208000000001</v>
          </cell>
          <cell r="Y114">
            <v>604.96380999999997</v>
          </cell>
          <cell r="Z114">
            <v>600.96801000000005</v>
          </cell>
          <cell r="AA114">
            <v>647.90188999999998</v>
          </cell>
          <cell r="AB114">
            <v>256.50646</v>
          </cell>
          <cell r="AC114">
            <v>300.15809999999999</v>
          </cell>
          <cell r="AD114">
            <v>329.66338000000002</v>
          </cell>
          <cell r="AE114">
            <v>361.35631000000001</v>
          </cell>
          <cell r="AF114">
            <v>346.04</v>
          </cell>
          <cell r="AG114">
            <v>394.59995000000004</v>
          </cell>
          <cell r="AH114">
            <v>462.32715999999999</v>
          </cell>
          <cell r="AI114">
            <v>424.52742000000001</v>
          </cell>
          <cell r="AJ114">
            <v>5260.4745700000003</v>
          </cell>
        </row>
        <row r="115">
          <cell r="B115" t="str">
            <v>VENALOT  drg 60</v>
          </cell>
          <cell r="C115">
            <v>70.933142225664142</v>
          </cell>
          <cell r="E115">
            <v>95.054590000000005</v>
          </cell>
          <cell r="F115">
            <v>153.85923</v>
          </cell>
          <cell r="G115">
            <v>171.64934</v>
          </cell>
          <cell r="H115">
            <v>241.08430999999999</v>
          </cell>
          <cell r="I115">
            <v>139.41016999999999</v>
          </cell>
          <cell r="J115">
            <v>147.30516</v>
          </cell>
          <cell r="K115">
            <v>191.55235000000002</v>
          </cell>
          <cell r="L115">
            <v>205.93688</v>
          </cell>
          <cell r="M115">
            <v>217.44014000000001</v>
          </cell>
          <cell r="N115">
            <v>263.84528</v>
          </cell>
          <cell r="O115">
            <v>327.89155</v>
          </cell>
          <cell r="P115">
            <v>281.76517000000001</v>
          </cell>
          <cell r="Q115">
            <v>2436.7941700000001</v>
          </cell>
          <cell r="U115" t="str">
            <v>VENALOT  drg 60</v>
          </cell>
          <cell r="V115">
            <v>70.329466057497541</v>
          </cell>
          <cell r="X115">
            <v>48.646169999999998</v>
          </cell>
          <cell r="Y115">
            <v>77.206310000000002</v>
          </cell>
          <cell r="Z115">
            <v>82.095519999999993</v>
          </cell>
          <cell r="AA115">
            <v>109.54366</v>
          </cell>
          <cell r="AB115">
            <v>59.068089999999998</v>
          </cell>
          <cell r="AC115">
            <v>61.83099</v>
          </cell>
          <cell r="AD115">
            <v>78.781059999999997</v>
          </cell>
          <cell r="AE115">
            <v>82.200699999999998</v>
          </cell>
          <cell r="AF115">
            <v>79.53</v>
          </cell>
          <cell r="AG115">
            <v>96.319009999999992</v>
          </cell>
          <cell r="AH115">
            <v>129.48683</v>
          </cell>
          <cell r="AI115">
            <v>116.55530999999999</v>
          </cell>
          <cell r="AJ115">
            <v>1021.2636499999999</v>
          </cell>
        </row>
        <row r="116">
          <cell r="B116" t="str">
            <v>VENALOT H  cre</v>
          </cell>
          <cell r="C116">
            <v>72.217113296471865</v>
          </cell>
          <cell r="E116">
            <v>71.055719999999994</v>
          </cell>
          <cell r="F116">
            <v>67.899500000000003</v>
          </cell>
          <cell r="G116">
            <v>74.216750000000005</v>
          </cell>
          <cell r="H116">
            <v>94.474029999999999</v>
          </cell>
          <cell r="I116">
            <v>42.003830000000001</v>
          </cell>
          <cell r="J116">
            <v>45.881340000000002</v>
          </cell>
          <cell r="K116">
            <v>61.976980000000005</v>
          </cell>
          <cell r="L116">
            <v>64.77328</v>
          </cell>
          <cell r="M116">
            <v>70.26294</v>
          </cell>
          <cell r="N116">
            <v>82.926299999999998</v>
          </cell>
          <cell r="O116">
            <v>95.665869999999998</v>
          </cell>
          <cell r="P116">
            <v>81.443520000000007</v>
          </cell>
          <cell r="Q116">
            <v>852.58006</v>
          </cell>
          <cell r="U116" t="str">
            <v>VENALOT H  cre</v>
          </cell>
          <cell r="V116">
            <v>71.291933866744088</v>
          </cell>
          <cell r="X116">
            <v>36.388800000000003</v>
          </cell>
          <cell r="Y116">
            <v>34.050199999999997</v>
          </cell>
          <cell r="Z116">
            <v>35.610790000000001</v>
          </cell>
          <cell r="AA116">
            <v>42.812910000000002</v>
          </cell>
          <cell r="AB116">
            <v>17.79701</v>
          </cell>
          <cell r="AC116">
            <v>19.315190000000001</v>
          </cell>
          <cell r="AD116">
            <v>25.372400000000003</v>
          </cell>
          <cell r="AE116">
            <v>25.830749999999998</v>
          </cell>
          <cell r="AF116">
            <v>25.52</v>
          </cell>
          <cell r="AG116">
            <v>30.307179999999999</v>
          </cell>
          <cell r="AH116">
            <v>37.846350000000001</v>
          </cell>
          <cell r="AI116">
            <v>33.750169999999997</v>
          </cell>
          <cell r="AJ116">
            <v>364.60175000000004</v>
          </cell>
        </row>
        <row r="117">
          <cell r="B117" t="str">
            <v>XANTINON B12 drg 100</v>
          </cell>
          <cell r="C117">
            <v>73.036595584867015</v>
          </cell>
          <cell r="E117">
            <v>131.21714</v>
          </cell>
          <cell r="F117">
            <v>205.27435</v>
          </cell>
          <cell r="G117">
            <v>143.57088999999999</v>
          </cell>
          <cell r="H117">
            <v>139.27882</v>
          </cell>
          <cell r="I117">
            <v>112.06694</v>
          </cell>
          <cell r="J117">
            <v>106.82053999999999</v>
          </cell>
          <cell r="K117">
            <v>162.45217000000002</v>
          </cell>
          <cell r="L117">
            <v>154.74875</v>
          </cell>
          <cell r="M117">
            <v>131.80554000000001</v>
          </cell>
          <cell r="N117">
            <v>124.60795</v>
          </cell>
          <cell r="O117">
            <v>136.88773</v>
          </cell>
          <cell r="P117">
            <v>173.33813000000001</v>
          </cell>
          <cell r="Q117">
            <v>1722.0689500000001</v>
          </cell>
          <cell r="U117" t="str">
            <v>XANTINON B12 drg 100</v>
          </cell>
          <cell r="V117">
            <v>73.484890015474406</v>
          </cell>
          <cell r="X117">
            <v>67.23715</v>
          </cell>
          <cell r="Y117">
            <v>102.86552</v>
          </cell>
          <cell r="Z117">
            <v>73.798540000000003</v>
          </cell>
          <cell r="AA117">
            <v>62.957030000000003</v>
          </cell>
          <cell r="AB117">
            <v>47.482759999999999</v>
          </cell>
          <cell r="AC117">
            <v>44.881349999999998</v>
          </cell>
          <cell r="AD117">
            <v>66.467679999999987</v>
          </cell>
          <cell r="AE117">
            <v>61.53022</v>
          </cell>
          <cell r="AF117">
            <v>47.75</v>
          </cell>
          <cell r="AG117">
            <v>45.510480000000001</v>
          </cell>
          <cell r="AH117">
            <v>54.156760000000006</v>
          </cell>
          <cell r="AI117">
            <v>72.135840000000002</v>
          </cell>
          <cell r="AJ117">
            <v>746.77332999999999</v>
          </cell>
        </row>
        <row r="118">
          <cell r="B118" t="str">
            <v>XANTINON B12 drg  20</v>
          </cell>
          <cell r="C118">
            <v>72.186400802637408</v>
          </cell>
          <cell r="E118">
            <v>181.56858</v>
          </cell>
          <cell r="F118">
            <v>220.69085000000001</v>
          </cell>
          <cell r="G118">
            <v>181.69685000000001</v>
          </cell>
          <cell r="H118">
            <v>191.94503</v>
          </cell>
          <cell r="I118">
            <v>149.34918999999999</v>
          </cell>
          <cell r="J118">
            <v>163.52659</v>
          </cell>
          <cell r="K118">
            <v>194.41383999999999</v>
          </cell>
          <cell r="L118">
            <v>183.03918999999999</v>
          </cell>
          <cell r="M118">
            <v>181.96935999999999</v>
          </cell>
          <cell r="N118">
            <v>187.96047000000002</v>
          </cell>
          <cell r="O118">
            <v>219.88815</v>
          </cell>
          <cell r="P118">
            <v>209.49105</v>
          </cell>
          <cell r="Q118">
            <v>2265.5391500000001</v>
          </cell>
          <cell r="U118" t="str">
            <v>XANTINON B12 drg  20</v>
          </cell>
          <cell r="V118">
            <v>71.215908742542922</v>
          </cell>
          <cell r="X118">
            <v>92.905900000000003</v>
          </cell>
          <cell r="Y118">
            <v>110.67726999999999</v>
          </cell>
          <cell r="Z118">
            <v>86.622749999999996</v>
          </cell>
          <cell r="AA118">
            <v>87.495980000000003</v>
          </cell>
          <cell r="AB118">
            <v>63.279229999999998</v>
          </cell>
          <cell r="AC118">
            <v>68.478459999999998</v>
          </cell>
          <cell r="AD118">
            <v>79.386610000000005</v>
          </cell>
          <cell r="AE118">
            <v>72.943559999999991</v>
          </cell>
          <cell r="AF118">
            <v>66.290000000000006</v>
          </cell>
          <cell r="AG118">
            <v>68.702780000000004</v>
          </cell>
          <cell r="AH118">
            <v>86.851699999999994</v>
          </cell>
          <cell r="AI118">
            <v>86.703389999999999</v>
          </cell>
          <cell r="AJ118">
            <v>970.33762999999988</v>
          </cell>
        </row>
        <row r="119">
          <cell r="B119" t="str">
            <v>XANTINON B12    3  x 5 ml</v>
          </cell>
          <cell r="C119">
            <v>71.811362136963879</v>
          </cell>
          <cell r="E119">
            <v>50.182499999999997</v>
          </cell>
          <cell r="F119">
            <v>41.441110000000002</v>
          </cell>
          <cell r="G119">
            <v>44.396900000000002</v>
          </cell>
          <cell r="H119">
            <v>52.558030000000002</v>
          </cell>
          <cell r="I119">
            <v>24.99081</v>
          </cell>
          <cell r="J119">
            <v>35.396009999999997</v>
          </cell>
          <cell r="K119">
            <v>47.768910000000005</v>
          </cell>
          <cell r="L119">
            <v>41.034709999999997</v>
          </cell>
          <cell r="M119">
            <v>37.786540000000002</v>
          </cell>
          <cell r="N119">
            <v>47.138860000000001</v>
          </cell>
          <cell r="O119">
            <v>50.678249999999998</v>
          </cell>
          <cell r="P119">
            <v>39.481050000000003</v>
          </cell>
          <cell r="Q119">
            <v>512.85368000000005</v>
          </cell>
          <cell r="U119" t="str">
            <v>XANTINON B12    3  x 5 ml</v>
          </cell>
          <cell r="V119">
            <v>70.036641760065379</v>
          </cell>
          <cell r="X119">
            <v>25.72776</v>
          </cell>
          <cell r="Y119">
            <v>20.79457</v>
          </cell>
          <cell r="Z119">
            <v>21.313880000000001</v>
          </cell>
          <cell r="AA119">
            <v>23.777080000000002</v>
          </cell>
          <cell r="AB119">
            <v>10.5886</v>
          </cell>
          <cell r="AC119">
            <v>14.87369</v>
          </cell>
          <cell r="AD119">
            <v>19.48386</v>
          </cell>
          <cell r="AE119">
            <v>16.369520000000001</v>
          </cell>
          <cell r="AF119">
            <v>13.79</v>
          </cell>
          <cell r="AG119">
            <v>17.242039999999999</v>
          </cell>
          <cell r="AH119">
            <v>20.059180000000001</v>
          </cell>
          <cell r="AI119">
            <v>16.385860000000001</v>
          </cell>
          <cell r="AJ119">
            <v>220.40603999999999</v>
          </cell>
        </row>
        <row r="120">
          <cell r="B120" t="str">
            <v>XANTINON B12    96 x 5 ml</v>
          </cell>
          <cell r="C120">
            <v>70.790777159553969</v>
          </cell>
          <cell r="E120">
            <v>22.61168</v>
          </cell>
          <cell r="F120">
            <v>15.3066</v>
          </cell>
          <cell r="G120">
            <v>22.645040000000002</v>
          </cell>
          <cell r="H120">
            <v>15.226940000000001</v>
          </cell>
          <cell r="I120">
            <v>2.58962</v>
          </cell>
          <cell r="J120">
            <v>6.1256899999999996</v>
          </cell>
          <cell r="K120">
            <v>12.783040000000002</v>
          </cell>
          <cell r="L120">
            <v>16.302910000000001</v>
          </cell>
          <cell r="M120">
            <v>11.446620000000001</v>
          </cell>
          <cell r="N120">
            <v>19.738880000000002</v>
          </cell>
          <cell r="O120">
            <v>19.832330000000002</v>
          </cell>
          <cell r="P120">
            <v>10.5785</v>
          </cell>
          <cell r="Q120">
            <v>175.18785</v>
          </cell>
          <cell r="U120" t="str">
            <v>XANTINON B12    96 x 5 ml</v>
          </cell>
          <cell r="V120">
            <v>69.599611798055065</v>
          </cell>
          <cell r="X120">
            <v>11.60859</v>
          </cell>
          <cell r="Y120">
            <v>7.6783400000000004</v>
          </cell>
          <cell r="Z120">
            <v>10.757</v>
          </cell>
          <cell r="AA120">
            <v>6.8298500000000004</v>
          </cell>
          <cell r="AB120">
            <v>1.0972299999999999</v>
          </cell>
          <cell r="AC120">
            <v>3.4263599999999999</v>
          </cell>
          <cell r="AD120">
            <v>5.2179099999999998</v>
          </cell>
          <cell r="AE120">
            <v>6.4738899999999999</v>
          </cell>
          <cell r="AF120">
            <v>4.25</v>
          </cell>
          <cell r="AG120">
            <v>7.2201599999999999</v>
          </cell>
          <cell r="AH120">
            <v>7.8035100000000002</v>
          </cell>
          <cell r="AI120">
            <v>4.2716499999999993</v>
          </cell>
          <cell r="AJ120">
            <v>76.634489999999985</v>
          </cell>
        </row>
        <row r="121">
          <cell r="B121" t="str">
            <v>XANTINON  fla   12</v>
          </cell>
          <cell r="C121">
            <v>72.572469052861479</v>
          </cell>
          <cell r="E121">
            <v>90.549520000000001</v>
          </cell>
          <cell r="F121">
            <v>105.40994000000001</v>
          </cell>
          <cell r="G121">
            <v>85.901880000000006</v>
          </cell>
          <cell r="H121">
            <v>93.594110000000001</v>
          </cell>
          <cell r="I121">
            <v>55.632829999999998</v>
          </cell>
          <cell r="J121">
            <v>50.175649999999997</v>
          </cell>
          <cell r="K121">
            <v>85.576499999999996</v>
          </cell>
          <cell r="L121">
            <v>86.99973</v>
          </cell>
          <cell r="M121">
            <v>78.379670000000004</v>
          </cell>
          <cell r="N121">
            <v>82.195990000000009</v>
          </cell>
          <cell r="O121">
            <v>89.444369999999992</v>
          </cell>
          <cell r="P121">
            <v>77.12885</v>
          </cell>
          <cell r="Q121">
            <v>980.98904000000016</v>
          </cell>
          <cell r="U121" t="str">
            <v>XANTINON  fla   12</v>
          </cell>
          <cell r="V121">
            <v>71.394243930149443</v>
          </cell>
          <cell r="X121">
            <v>46.360750000000003</v>
          </cell>
          <cell r="Y121">
            <v>52.831240000000001</v>
          </cell>
          <cell r="Z121">
            <v>43.410080000000001</v>
          </cell>
          <cell r="AA121">
            <v>42.38212</v>
          </cell>
          <cell r="AB121">
            <v>23.571619999999999</v>
          </cell>
          <cell r="AC121">
            <v>21.010269999999998</v>
          </cell>
          <cell r="AD121">
            <v>35.112339999999996</v>
          </cell>
          <cell r="AE121">
            <v>34.593499999999999</v>
          </cell>
          <cell r="AF121">
            <v>28.28</v>
          </cell>
          <cell r="AG121">
            <v>30.043810000000001</v>
          </cell>
          <cell r="AH121">
            <v>35.422640000000001</v>
          </cell>
          <cell r="AI121">
            <v>31.830770000000001</v>
          </cell>
          <cell r="AJ121">
            <v>424.84914000000003</v>
          </cell>
        </row>
        <row r="122">
          <cell r="B122" t="str">
            <v>XANTINON B12   líq</v>
          </cell>
          <cell r="C122">
            <v>72.693744932731036</v>
          </cell>
          <cell r="E122">
            <v>70.703329999999994</v>
          </cell>
          <cell r="F122">
            <v>85.309979999999996</v>
          </cell>
          <cell r="G122">
            <v>78.172120000000007</v>
          </cell>
          <cell r="H122">
            <v>86.291569999999993</v>
          </cell>
          <cell r="I122">
            <v>14.082560000000001</v>
          </cell>
          <cell r="J122">
            <v>26.111889999999999</v>
          </cell>
          <cell r="K122">
            <v>144.47570999999999</v>
          </cell>
          <cell r="L122">
            <v>85.628830000000008</v>
          </cell>
          <cell r="M122">
            <v>68.222259999999991</v>
          </cell>
          <cell r="N122">
            <v>73.899190000000004</v>
          </cell>
          <cell r="O122">
            <v>82.066670000000002</v>
          </cell>
          <cell r="P122">
            <v>76.356560000000002</v>
          </cell>
          <cell r="Q122">
            <v>891.32067000000006</v>
          </cell>
          <cell r="U122" t="str">
            <v>XANTINON B12   líq</v>
          </cell>
          <cell r="V122">
            <v>72.157342648456464</v>
          </cell>
          <cell r="X122">
            <v>36.241340000000001</v>
          </cell>
          <cell r="Y122">
            <v>42.83334</v>
          </cell>
          <cell r="Z122">
            <v>38.461950000000002</v>
          </cell>
          <cell r="AA122">
            <v>39.06935</v>
          </cell>
          <cell r="AB122">
            <v>5.9667700000000004</v>
          </cell>
          <cell r="AC122">
            <v>11.0724</v>
          </cell>
          <cell r="AD122">
            <v>59.647800000000004</v>
          </cell>
          <cell r="AE122">
            <v>34.105050000000006</v>
          </cell>
          <cell r="AF122">
            <v>24.76</v>
          </cell>
          <cell r="AG122">
            <v>26.996740000000003</v>
          </cell>
          <cell r="AH122">
            <v>32.449889999999996</v>
          </cell>
          <cell r="AI122">
            <v>31.690519999999999</v>
          </cell>
          <cell r="AJ122">
            <v>383.29514999999992</v>
          </cell>
        </row>
        <row r="123">
          <cell r="B123" t="str">
            <v>PK, VM</v>
          </cell>
          <cell r="E123">
            <v>0</v>
          </cell>
          <cell r="F123">
            <v>-1.8952199999999999</v>
          </cell>
          <cell r="G123">
            <v>0</v>
          </cell>
          <cell r="H123">
            <v>-0.24482000000000001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-2.1400399999999999</v>
          </cell>
          <cell r="U123" t="str">
            <v>PK, VM</v>
          </cell>
          <cell r="X123">
            <v>0</v>
          </cell>
          <cell r="Y123">
            <v>-0.95272999999999997</v>
          </cell>
          <cell r="Z123">
            <v>0</v>
          </cell>
          <cell r="AA123">
            <v>-0.10997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-1.0627</v>
          </cell>
        </row>
        <row r="124">
          <cell r="B124" t="str">
            <v>TOTAL FARMA</v>
          </cell>
          <cell r="C124">
            <v>70.871825209746945</v>
          </cell>
          <cell r="E124">
            <v>14213.077909999996</v>
          </cell>
          <cell r="F124">
            <v>13934.105629999998</v>
          </cell>
          <cell r="G124">
            <v>15202.157360000001</v>
          </cell>
          <cell r="H124">
            <v>17317.563710000002</v>
          </cell>
          <cell r="I124">
            <v>11699.316389999998</v>
          </cell>
          <cell r="J124">
            <v>12588.329290000001</v>
          </cell>
          <cell r="K124">
            <v>16452.2461</v>
          </cell>
          <cell r="L124">
            <v>15537.864189999998</v>
          </cell>
          <cell r="M124">
            <v>14781.289210000004</v>
          </cell>
          <cell r="N124">
            <v>16172.762760000001</v>
          </cell>
          <cell r="O124">
            <v>16959.351750000009</v>
          </cell>
          <cell r="P124">
            <v>14517.34456</v>
          </cell>
          <cell r="Q124">
            <v>179375.40885999997</v>
          </cell>
          <cell r="U124" t="str">
            <v>TOTAL FARMA</v>
          </cell>
          <cell r="V124">
            <v>70.79235997349133</v>
          </cell>
          <cell r="X124">
            <v>7287.2587099999973</v>
          </cell>
          <cell r="Y124">
            <v>6993.456710000004</v>
          </cell>
          <cell r="Z124">
            <v>7293.790680000001</v>
          </cell>
          <cell r="AA124">
            <v>7854.7798399999983</v>
          </cell>
          <cell r="AB124">
            <v>4956.9997370000019</v>
          </cell>
          <cell r="AC124">
            <v>5170.9543300000005</v>
          </cell>
          <cell r="AD124">
            <v>6727.0499099999979</v>
          </cell>
          <cell r="AE124">
            <v>6189.7951599999988</v>
          </cell>
          <cell r="AF124">
            <v>5392.4532799999979</v>
          </cell>
          <cell r="AG124">
            <v>5909.3731900000002</v>
          </cell>
          <cell r="AH124">
            <v>6704.9525599999988</v>
          </cell>
          <cell r="AI124">
            <v>6001.7875400000012</v>
          </cell>
          <cell r="AJ124">
            <v>76482.651647000021</v>
          </cell>
        </row>
        <row r="126">
          <cell r="B126" t="str">
            <v>NENÊ DENT  gel</v>
          </cell>
          <cell r="C126">
            <v>84.03221328252954</v>
          </cell>
          <cell r="E126">
            <v>128.17021</v>
          </cell>
          <cell r="F126">
            <v>164.58635000000001</v>
          </cell>
          <cell r="G126">
            <v>181.49574000000001</v>
          </cell>
          <cell r="H126">
            <v>202.10570000000001</v>
          </cell>
          <cell r="I126">
            <v>115.37958</v>
          </cell>
          <cell r="J126">
            <v>141.05535</v>
          </cell>
          <cell r="K126">
            <v>196.19772</v>
          </cell>
          <cell r="L126">
            <v>204.15360999999999</v>
          </cell>
          <cell r="M126">
            <v>183.60388</v>
          </cell>
          <cell r="N126">
            <v>201.10389000000001</v>
          </cell>
          <cell r="O126">
            <v>168.33741000000001</v>
          </cell>
          <cell r="P126">
            <v>213.19738000000001</v>
          </cell>
          <cell r="Q126">
            <v>2099.3868200000002</v>
          </cell>
          <cell r="U126" t="str">
            <v>NENÊ DENT  gel</v>
          </cell>
          <cell r="V126">
            <v>78.133946929084388</v>
          </cell>
          <cell r="X126">
            <v>65.849119999999999</v>
          </cell>
          <cell r="Y126">
            <v>82.620450000000005</v>
          </cell>
          <cell r="Z126">
            <v>86.966040000000007</v>
          </cell>
          <cell r="AA126">
            <v>91.575230000000005</v>
          </cell>
          <cell r="AB126">
            <v>48.886330000000001</v>
          </cell>
          <cell r="AC126">
            <v>59.31953</v>
          </cell>
          <cell r="AD126">
            <v>79.765810000000002</v>
          </cell>
          <cell r="AE126">
            <v>81.313890000000001</v>
          </cell>
          <cell r="AF126">
            <v>66.64</v>
          </cell>
          <cell r="AG126">
            <v>73.480199999999996</v>
          </cell>
          <cell r="AH126">
            <v>65.786000000000001</v>
          </cell>
          <cell r="AI126">
            <v>86.302999999999997</v>
          </cell>
          <cell r="AJ126">
            <v>888.50560000000007</v>
          </cell>
        </row>
        <row r="127">
          <cell r="B127" t="str">
            <v>NENÊ DENT  sol</v>
          </cell>
          <cell r="C127">
            <v>83.542279000554643</v>
          </cell>
          <cell r="E127">
            <v>60.710160000000002</v>
          </cell>
          <cell r="F127">
            <v>44.79316</v>
          </cell>
          <cell r="G127">
            <v>48.548819999999999</v>
          </cell>
          <cell r="H127">
            <v>60.242759999999997</v>
          </cell>
          <cell r="I127">
            <v>36.41919</v>
          </cell>
          <cell r="J127">
            <v>34.783630000000002</v>
          </cell>
          <cell r="K127">
            <v>61.577640000000002</v>
          </cell>
          <cell r="L127">
            <v>48.334120000000006</v>
          </cell>
          <cell r="M127">
            <v>44.163919999999997</v>
          </cell>
          <cell r="N127">
            <v>54.275309999999998</v>
          </cell>
          <cell r="O127">
            <v>63.679600000000001</v>
          </cell>
          <cell r="P127">
            <v>56.264209999999999</v>
          </cell>
          <cell r="Q127">
            <v>613.79252000000008</v>
          </cell>
          <cell r="U127" t="str">
            <v>NENÊ DENT  sol</v>
          </cell>
          <cell r="V127">
            <v>77.690657002992026</v>
          </cell>
          <cell r="X127">
            <v>31.19547</v>
          </cell>
          <cell r="Y127">
            <v>22.468720000000001</v>
          </cell>
          <cell r="Z127">
            <v>23.34666</v>
          </cell>
          <cell r="AA127">
            <v>27.286899999999999</v>
          </cell>
          <cell r="AB127">
            <v>15.430809999999999</v>
          </cell>
          <cell r="AC127">
            <v>14.59449</v>
          </cell>
          <cell r="AD127">
            <v>25.107470000000003</v>
          </cell>
          <cell r="AE127">
            <v>19.24371</v>
          </cell>
          <cell r="AF127">
            <v>16.079999999999998</v>
          </cell>
          <cell r="AG127">
            <v>19.82779</v>
          </cell>
          <cell r="AH127">
            <v>25.120270000000001</v>
          </cell>
          <cell r="AI127">
            <v>23.177099999999999</v>
          </cell>
          <cell r="AJ127">
            <v>262.87939</v>
          </cell>
        </row>
        <row r="128">
          <cell r="B128" t="str">
            <v>TOTAL NENÊ</v>
          </cell>
          <cell r="C128">
            <v>73.301520803190712</v>
          </cell>
          <cell r="E128">
            <v>188.88037</v>
          </cell>
          <cell r="F128">
            <v>209.37951000000001</v>
          </cell>
          <cell r="G128">
            <v>230.04456000000002</v>
          </cell>
          <cell r="H128">
            <v>262.34845999999999</v>
          </cell>
          <cell r="I128">
            <v>151.79876999999999</v>
          </cell>
          <cell r="J128">
            <v>175.83897999999999</v>
          </cell>
          <cell r="K128">
            <v>257.77535999999998</v>
          </cell>
          <cell r="L128">
            <v>252.48773</v>
          </cell>
          <cell r="M128">
            <v>227.76779999999999</v>
          </cell>
          <cell r="N128">
            <v>255.3792</v>
          </cell>
          <cell r="O128">
            <v>232.01701</v>
          </cell>
          <cell r="P128">
            <v>269.46159</v>
          </cell>
          <cell r="Q128">
            <v>2713.1793400000001</v>
          </cell>
          <cell r="U128" t="str">
            <v>TOTAL NENÊ</v>
          </cell>
          <cell r="V128">
            <v>78.032291774580315</v>
          </cell>
          <cell r="X128">
            <v>97.044589999999999</v>
          </cell>
          <cell r="Y128">
            <v>105.08917000000001</v>
          </cell>
          <cell r="Z128">
            <v>110.31270000000001</v>
          </cell>
          <cell r="AA128">
            <v>118.86213000000001</v>
          </cell>
          <cell r="AB128">
            <v>64.317139999999995</v>
          </cell>
          <cell r="AC128">
            <v>73.914019999999994</v>
          </cell>
          <cell r="AD128">
            <v>104.87328000000001</v>
          </cell>
          <cell r="AE128">
            <v>100.55760000000001</v>
          </cell>
          <cell r="AF128">
            <v>82.72</v>
          </cell>
          <cell r="AG128">
            <v>93.30798999999999</v>
          </cell>
          <cell r="AH128">
            <v>90.906270000000006</v>
          </cell>
          <cell r="AI128">
            <v>109.48009999999999</v>
          </cell>
          <cell r="AJ128">
            <v>1151.38499</v>
          </cell>
        </row>
        <row r="129">
          <cell r="B129" t="str">
            <v>TOTAL WAU</v>
          </cell>
          <cell r="C129">
            <v>70.977081464389755</v>
          </cell>
          <cell r="E129">
            <v>14401.958279999997</v>
          </cell>
          <cell r="F129">
            <v>14143.485139999999</v>
          </cell>
          <cell r="G129">
            <v>15432.201920000001</v>
          </cell>
          <cell r="H129">
            <v>17579.912170000003</v>
          </cell>
          <cell r="I129">
            <v>11851.115159999998</v>
          </cell>
          <cell r="J129">
            <v>12764.168270000002</v>
          </cell>
          <cell r="K129">
            <v>16710.02146</v>
          </cell>
          <cell r="L129">
            <v>15790.351919999999</v>
          </cell>
          <cell r="M129">
            <v>15009.057010000004</v>
          </cell>
          <cell r="N129">
            <v>16428.141960000001</v>
          </cell>
          <cell r="O129">
            <v>17191.368760000008</v>
          </cell>
          <cell r="P129">
            <v>14786.80615</v>
          </cell>
          <cell r="Q129">
            <v>182088.58819999997</v>
          </cell>
          <cell r="U129" t="str">
            <v>TOTAL WAU</v>
          </cell>
          <cell r="V129">
            <v>70.795443851229408</v>
          </cell>
          <cell r="X129">
            <v>7384.3032999999978</v>
          </cell>
          <cell r="Y129">
            <v>7098.5458800000042</v>
          </cell>
          <cell r="Z129">
            <v>7404.1033800000014</v>
          </cell>
          <cell r="AA129">
            <v>7973.6419699999988</v>
          </cell>
          <cell r="AB129">
            <v>5021.316877000002</v>
          </cell>
          <cell r="AC129">
            <v>5244.8683500000006</v>
          </cell>
          <cell r="AD129">
            <v>6831.9231899999977</v>
          </cell>
          <cell r="AE129">
            <v>6290.3527599999989</v>
          </cell>
          <cell r="AF129">
            <v>5475.1732799999982</v>
          </cell>
          <cell r="AG129">
            <v>6002.6811800000005</v>
          </cell>
          <cell r="AH129">
            <v>6795.8588299999992</v>
          </cell>
          <cell r="AI129">
            <v>6111.2676400000009</v>
          </cell>
          <cell r="AJ129">
            <v>77634.036637000027</v>
          </cell>
        </row>
        <row r="130">
          <cell r="B130" t="str">
            <v>FC-0801/Vend</v>
          </cell>
          <cell r="C130">
            <v>37413</v>
          </cell>
          <cell r="G130" t="str">
            <v>cópias :</v>
          </cell>
          <cell r="H130" t="str">
            <v xml:space="preserve">   G/M/MA/MB/MC/MI/MV/FG</v>
          </cell>
          <cell r="O130" t="str">
            <v>PLANEJAMENTO E CONTROLE</v>
          </cell>
          <cell r="U130" t="str">
            <v>FC-0801/Vend</v>
          </cell>
          <cell r="V130">
            <v>37413</v>
          </cell>
          <cell r="Z130" t="str">
            <v>cópias :</v>
          </cell>
          <cell r="AA130" t="str">
            <v xml:space="preserve">   G/M/MA/MB/MC/MI/MV/FG</v>
          </cell>
          <cell r="AH130" t="str">
            <v>PLANEJAMENTO E CONTROLE</v>
          </cell>
        </row>
        <row r="139">
          <cell r="B139" t="str">
            <v>AD-TIL</v>
          </cell>
          <cell r="C139">
            <v>67.256305641754309</v>
          </cell>
          <cell r="E139">
            <v>158.84863000000001</v>
          </cell>
          <cell r="F139">
            <v>118.65716999999999</v>
          </cell>
          <cell r="G139">
            <v>180.60701</v>
          </cell>
          <cell r="H139">
            <v>238.07742999999999</v>
          </cell>
          <cell r="I139">
            <v>75.024820000000005</v>
          </cell>
          <cell r="J139">
            <v>164.64553000000001</v>
          </cell>
          <cell r="K139">
            <v>182.44451000000001</v>
          </cell>
          <cell r="L139">
            <v>164.89060000000001</v>
          </cell>
          <cell r="M139">
            <v>137.83682999999999</v>
          </cell>
          <cell r="N139">
            <v>152.35862</v>
          </cell>
          <cell r="O139">
            <v>180.31026</v>
          </cell>
          <cell r="P139">
            <v>147.66243</v>
          </cell>
          <cell r="Q139">
            <v>1901.36384</v>
          </cell>
          <cell r="U139" t="str">
            <v>AD-TIL</v>
          </cell>
          <cell r="V139">
            <v>67.148619109770166</v>
          </cell>
          <cell r="X139">
            <v>81.475040000000007</v>
          </cell>
          <cell r="Y139">
            <v>59.616210000000002</v>
          </cell>
          <cell r="Z139">
            <v>86.761089999999996</v>
          </cell>
          <cell r="AA139">
            <v>107.50219</v>
          </cell>
          <cell r="AB139">
            <v>31.788</v>
          </cell>
          <cell r="AC139">
            <v>69.2119</v>
          </cell>
          <cell r="AD139">
            <v>74.589559999999992</v>
          </cell>
          <cell r="AE139">
            <v>65.697369999999992</v>
          </cell>
          <cell r="AF139">
            <v>50.79</v>
          </cell>
          <cell r="AG139">
            <v>55.750569999999996</v>
          </cell>
          <cell r="AH139">
            <v>71.291679999999999</v>
          </cell>
          <cell r="AI139">
            <v>60.730690000000003</v>
          </cell>
          <cell r="AJ139">
            <v>815.2043000000001</v>
          </cell>
        </row>
        <row r="140">
          <cell r="B140" t="str">
            <v>AGIOFIBRA</v>
          </cell>
          <cell r="C140">
            <v>71.100740973099789</v>
          </cell>
          <cell r="E140">
            <v>160.93554999999998</v>
          </cell>
          <cell r="F140">
            <v>213.17223000000001</v>
          </cell>
          <cell r="G140">
            <v>87.896379999999994</v>
          </cell>
          <cell r="H140">
            <v>211.58010999999999</v>
          </cell>
          <cell r="I140">
            <v>120.29196999999999</v>
          </cell>
          <cell r="J140">
            <v>122.15430000000001</v>
          </cell>
          <cell r="K140">
            <v>140.32973000000001</v>
          </cell>
          <cell r="L140">
            <v>143.34422000000001</v>
          </cell>
          <cell r="M140">
            <v>128.98557</v>
          </cell>
          <cell r="N140">
            <v>147.84174999999999</v>
          </cell>
          <cell r="O140">
            <v>151.65773999999999</v>
          </cell>
          <cell r="P140">
            <v>124.14271000000001</v>
          </cell>
          <cell r="Q140">
            <v>1752.3322600000001</v>
          </cell>
          <cell r="U140" t="str">
            <v>AGIOFIBRA</v>
          </cell>
          <cell r="V140">
            <v>70.969615579671256</v>
          </cell>
          <cell r="X140">
            <v>82.528919999999999</v>
          </cell>
          <cell r="Y140">
            <v>106.81193999999999</v>
          </cell>
          <cell r="Z140">
            <v>42.20279</v>
          </cell>
          <cell r="AA140">
            <v>95.919960000000003</v>
          </cell>
          <cell r="AB140">
            <v>50.96772</v>
          </cell>
          <cell r="AC140">
            <v>51.293610000000001</v>
          </cell>
          <cell r="AD140">
            <v>57.596669999999996</v>
          </cell>
          <cell r="AE140">
            <v>57.484819999999999</v>
          </cell>
          <cell r="AF140">
            <v>46.900000000000006</v>
          </cell>
          <cell r="AG140">
            <v>54.060469999999995</v>
          </cell>
          <cell r="AH140">
            <v>59.902789999999996</v>
          </cell>
          <cell r="AI140">
            <v>51.178650000000005</v>
          </cell>
          <cell r="AJ140">
            <v>756.84834000000001</v>
          </cell>
        </row>
        <row r="141">
          <cell r="B141" t="str">
            <v xml:space="preserve">AGIOLAX </v>
          </cell>
          <cell r="C141">
            <v>70.612410157425458</v>
          </cell>
          <cell r="E141">
            <v>215.06635</v>
          </cell>
          <cell r="F141">
            <v>272.35248999999999</v>
          </cell>
          <cell r="G141">
            <v>170.58714999999998</v>
          </cell>
          <cell r="H141">
            <v>267.23076000000003</v>
          </cell>
          <cell r="I141">
            <v>163.47833000000003</v>
          </cell>
          <cell r="J141">
            <v>194.74806000000001</v>
          </cell>
          <cell r="K141">
            <v>239.78616</v>
          </cell>
          <cell r="L141">
            <v>235.63618</v>
          </cell>
          <cell r="M141">
            <v>235.07388</v>
          </cell>
          <cell r="N141">
            <v>264.35078999999996</v>
          </cell>
          <cell r="O141">
            <v>272.99518</v>
          </cell>
          <cell r="P141">
            <v>226.49536000000001</v>
          </cell>
          <cell r="Q141">
            <v>2757.8006899999996</v>
          </cell>
          <cell r="U141" t="str">
            <v xml:space="preserve">AGIOLAX </v>
          </cell>
          <cell r="V141">
            <v>70.431769466761523</v>
          </cell>
          <cell r="X141">
            <v>110.28345999999999</v>
          </cell>
          <cell r="Y141">
            <v>136.56781000000001</v>
          </cell>
          <cell r="Z141">
            <v>81.522059999999982</v>
          </cell>
          <cell r="AA141">
            <v>121.05426000000001</v>
          </cell>
          <cell r="AB141">
            <v>69.265749999999997</v>
          </cell>
          <cell r="AC141">
            <v>81.833119999999994</v>
          </cell>
          <cell r="AD141">
            <v>98.280799999999999</v>
          </cell>
          <cell r="AE141">
            <v>93.980200000000011</v>
          </cell>
          <cell r="AF141">
            <v>85.910000000000011</v>
          </cell>
          <cell r="AG141">
            <v>96.639579999999995</v>
          </cell>
          <cell r="AH141">
            <v>107.89067</v>
          </cell>
          <cell r="AI141">
            <v>93.432230000000004</v>
          </cell>
          <cell r="AJ141">
            <v>1176.65994</v>
          </cell>
        </row>
        <row r="142">
          <cell r="B142" t="str">
            <v xml:space="preserve">ALBOCRESIL </v>
          </cell>
          <cell r="C142">
            <v>71.933600403659</v>
          </cell>
          <cell r="E142">
            <v>348.84780999999998</v>
          </cell>
          <cell r="F142">
            <v>309.88408000000004</v>
          </cell>
          <cell r="G142">
            <v>400.01794000000001</v>
          </cell>
          <cell r="H142">
            <v>512.28368</v>
          </cell>
          <cell r="I142">
            <v>322.28084999999999</v>
          </cell>
          <cell r="J142">
            <v>337.64267999999998</v>
          </cell>
          <cell r="K142">
            <v>453.16828999999996</v>
          </cell>
          <cell r="L142">
            <v>422.13338999999996</v>
          </cell>
          <cell r="M142">
            <v>408.95835999999997</v>
          </cell>
          <cell r="N142">
            <v>437.85959000000003</v>
          </cell>
          <cell r="O142">
            <v>441.31933000000004</v>
          </cell>
          <cell r="P142">
            <v>339.78279000000003</v>
          </cell>
          <cell r="Q142">
            <v>4734.1787899999999</v>
          </cell>
          <cell r="U142" t="str">
            <v xml:space="preserve">ALBOCRESIL </v>
          </cell>
          <cell r="V142">
            <v>71.700492176969561</v>
          </cell>
          <cell r="X142">
            <v>178.76157000000001</v>
          </cell>
          <cell r="Y142">
            <v>155.38954999999999</v>
          </cell>
          <cell r="Z142">
            <v>191.46401</v>
          </cell>
          <cell r="AA142">
            <v>232.39989</v>
          </cell>
          <cell r="AB142">
            <v>136.55038000000002</v>
          </cell>
          <cell r="AC142">
            <v>141.70988</v>
          </cell>
          <cell r="AD142">
            <v>185.42965000000001</v>
          </cell>
          <cell r="AE142">
            <v>168.21336000000002</v>
          </cell>
          <cell r="AF142">
            <v>147.29000000000002</v>
          </cell>
          <cell r="AG142">
            <v>159.9504</v>
          </cell>
          <cell r="AH142">
            <v>174.31599</v>
          </cell>
          <cell r="AI142">
            <v>140.22176999999999</v>
          </cell>
          <cell r="AJ142">
            <v>2011.6964499999999</v>
          </cell>
        </row>
        <row r="143">
          <cell r="B143" t="str">
            <v>BRONCHO-VAXOM</v>
          </cell>
          <cell r="C143">
            <v>70.942248317135764</v>
          </cell>
          <cell r="E143">
            <v>180.47638000000001</v>
          </cell>
          <cell r="F143">
            <v>95.498500000000007</v>
          </cell>
          <cell r="G143">
            <v>139.94686999999999</v>
          </cell>
          <cell r="H143">
            <v>236.14587</v>
          </cell>
          <cell r="I143">
            <v>202.21924000000001</v>
          </cell>
          <cell r="J143">
            <v>220.05568999999997</v>
          </cell>
          <cell r="K143">
            <v>282.32688999999999</v>
          </cell>
          <cell r="L143">
            <v>235.81643000000003</v>
          </cell>
          <cell r="M143">
            <v>205.44432999999998</v>
          </cell>
          <cell r="N143">
            <v>222.94239999999999</v>
          </cell>
          <cell r="O143">
            <v>244.01551000000001</v>
          </cell>
          <cell r="P143">
            <v>175.99608999999998</v>
          </cell>
          <cell r="Q143">
            <v>2440.8842000000004</v>
          </cell>
          <cell r="U143" t="str">
            <v>BRONCHO-VAXOM</v>
          </cell>
          <cell r="V143">
            <v>70.776789964739933</v>
          </cell>
          <cell r="X143">
            <v>92.530079999999998</v>
          </cell>
          <cell r="Y143">
            <v>47.910380000000004</v>
          </cell>
          <cell r="Z143">
            <v>66.851489999999998</v>
          </cell>
          <cell r="AA143">
            <v>107.28438</v>
          </cell>
          <cell r="AB143">
            <v>85.680300000000003</v>
          </cell>
          <cell r="AC143">
            <v>92.458699999999993</v>
          </cell>
          <cell r="AD143">
            <v>115.80082</v>
          </cell>
          <cell r="AE143">
            <v>94.148290000000003</v>
          </cell>
          <cell r="AF143">
            <v>74.78</v>
          </cell>
          <cell r="AG143">
            <v>81.517189999999999</v>
          </cell>
          <cell r="AH143">
            <v>96.280149999999992</v>
          </cell>
          <cell r="AI143">
            <v>72.205479999999994</v>
          </cell>
          <cell r="AJ143">
            <v>1027.4472600000001</v>
          </cell>
        </row>
        <row r="144">
          <cell r="B144" t="str">
            <v xml:space="preserve">COLPOTROFINE </v>
          </cell>
          <cell r="C144">
            <v>71.270060472935398</v>
          </cell>
          <cell r="E144">
            <v>330.01621</v>
          </cell>
          <cell r="F144">
            <v>264.64466000000004</v>
          </cell>
          <cell r="G144">
            <v>280.07925</v>
          </cell>
          <cell r="H144">
            <v>272.64238</v>
          </cell>
          <cell r="I144">
            <v>430.75824</v>
          </cell>
          <cell r="J144">
            <v>510.60562000000004</v>
          </cell>
          <cell r="K144">
            <v>476.98900000000003</v>
          </cell>
          <cell r="L144">
            <v>453.71102999999994</v>
          </cell>
          <cell r="M144">
            <v>419.39136999999994</v>
          </cell>
          <cell r="N144">
            <v>465.63140999999996</v>
          </cell>
          <cell r="O144">
            <v>483.07556999999997</v>
          </cell>
          <cell r="P144">
            <v>469.66715999999997</v>
          </cell>
          <cell r="Q144">
            <v>4857.2118999999993</v>
          </cell>
          <cell r="U144" t="str">
            <v xml:space="preserve">COLPOTROFINE </v>
          </cell>
          <cell r="V144">
            <v>71.157388668493695</v>
          </cell>
          <cell r="X144">
            <v>169.15006</v>
          </cell>
          <cell r="Y144">
            <v>132.68646000000001</v>
          </cell>
          <cell r="Z144">
            <v>134.78602000000001</v>
          </cell>
          <cell r="AA144">
            <v>122.47736</v>
          </cell>
          <cell r="AB144">
            <v>182.51227</v>
          </cell>
          <cell r="AC144">
            <v>214.13731000000001</v>
          </cell>
          <cell r="AD144">
            <v>195.69417999999999</v>
          </cell>
          <cell r="AE144">
            <v>181.02814999999998</v>
          </cell>
          <cell r="AF144">
            <v>153.26</v>
          </cell>
          <cell r="AG144">
            <v>170.16955000000002</v>
          </cell>
          <cell r="AH144">
            <v>190.54443999999998</v>
          </cell>
          <cell r="AI144">
            <v>194.34245000000001</v>
          </cell>
          <cell r="AJ144">
            <v>2040.7882500000001</v>
          </cell>
        </row>
        <row r="145">
          <cell r="B145" t="str">
            <v>DICETEL</v>
          </cell>
          <cell r="C145">
            <v>70.920428016866836</v>
          </cell>
          <cell r="E145">
            <v>533.79923000000008</v>
          </cell>
          <cell r="F145">
            <v>479.46087</v>
          </cell>
          <cell r="G145">
            <v>671.59429</v>
          </cell>
          <cell r="H145">
            <v>777.58989999999994</v>
          </cell>
          <cell r="I145">
            <v>447.49527</v>
          </cell>
          <cell r="J145">
            <v>481.47344999999996</v>
          </cell>
          <cell r="K145">
            <v>672.81958999999995</v>
          </cell>
          <cell r="L145">
            <v>533.73536999999999</v>
          </cell>
          <cell r="M145">
            <v>599.96573000000001</v>
          </cell>
          <cell r="N145">
            <v>652.67101000000002</v>
          </cell>
          <cell r="O145">
            <v>662.63464999999997</v>
          </cell>
          <cell r="P145">
            <v>608.94033999999999</v>
          </cell>
          <cell r="Q145">
            <v>7122.1796999999997</v>
          </cell>
          <cell r="U145" t="str">
            <v>DICETEL</v>
          </cell>
          <cell r="V145">
            <v>70.747896554250161</v>
          </cell>
          <cell r="X145">
            <v>273.70272999999997</v>
          </cell>
          <cell r="Y145">
            <v>240.47126</v>
          </cell>
          <cell r="Z145">
            <v>321.75140999999996</v>
          </cell>
          <cell r="AA145">
            <v>351.93675999999999</v>
          </cell>
          <cell r="AB145">
            <v>189.60375000000002</v>
          </cell>
          <cell r="AC145">
            <v>87.30798999999999</v>
          </cell>
          <cell r="AD145">
            <v>274.81910999999997</v>
          </cell>
          <cell r="AE145">
            <v>208.52756999999997</v>
          </cell>
          <cell r="AF145">
            <v>219.17000000000002</v>
          </cell>
          <cell r="AG145">
            <v>238.65222</v>
          </cell>
          <cell r="AH145">
            <v>261.43738999999999</v>
          </cell>
          <cell r="AI145">
            <v>251.33001999999999</v>
          </cell>
          <cell r="AJ145">
            <v>2918.7102099999997</v>
          </cell>
        </row>
        <row r="146">
          <cell r="B146" t="str">
            <v xml:space="preserve">DRAMIN </v>
          </cell>
          <cell r="C146">
            <v>70.556899149567471</v>
          </cell>
          <cell r="E146">
            <v>1375.0234400000002</v>
          </cell>
          <cell r="F146">
            <v>1647.6161699999998</v>
          </cell>
          <cell r="G146">
            <v>1427.9709499999999</v>
          </cell>
          <cell r="H146">
            <v>1268.6843700000002</v>
          </cell>
          <cell r="I146">
            <v>1076.10267</v>
          </cell>
          <cell r="J146">
            <v>1110.76226</v>
          </cell>
          <cell r="K146">
            <v>1664.6407700000004</v>
          </cell>
          <cell r="L146">
            <v>1879.2508500000001</v>
          </cell>
          <cell r="M146">
            <v>1351.6076799999998</v>
          </cell>
          <cell r="N146">
            <v>1398.3321100000001</v>
          </cell>
          <cell r="O146">
            <v>1421.1391199999998</v>
          </cell>
          <cell r="P146">
            <v>1390.8723299999999</v>
          </cell>
          <cell r="Q146">
            <v>17012.002719999997</v>
          </cell>
          <cell r="U146" t="str">
            <v xml:space="preserve">DRAMIN </v>
          </cell>
          <cell r="V146">
            <v>70.485328822122398</v>
          </cell>
          <cell r="X146">
            <v>705.03180999999995</v>
          </cell>
          <cell r="Y146">
            <v>826.96937000000003</v>
          </cell>
          <cell r="Z146">
            <v>686.37202999999988</v>
          </cell>
          <cell r="AA146">
            <v>575.90919000000008</v>
          </cell>
          <cell r="AB146">
            <v>455.94469000000004</v>
          </cell>
          <cell r="AC146">
            <v>466.14227999999997</v>
          </cell>
          <cell r="AD146">
            <v>679.53679</v>
          </cell>
          <cell r="AE146">
            <v>748.94313999999997</v>
          </cell>
          <cell r="AF146">
            <v>494.28327999999993</v>
          </cell>
          <cell r="AG146">
            <v>511.37555999999995</v>
          </cell>
          <cell r="AH146">
            <v>561.4466799999999</v>
          </cell>
          <cell r="AI146">
            <v>575.23635999999999</v>
          </cell>
          <cell r="AJ146">
            <v>7287.1911799999998</v>
          </cell>
        </row>
        <row r="147">
          <cell r="B147" t="str">
            <v xml:space="preserve">EMOFORM </v>
          </cell>
          <cell r="C147">
            <v>70.810672460435086</v>
          </cell>
          <cell r="E147">
            <v>90.287900000000008</v>
          </cell>
          <cell r="F147">
            <v>83.370289999999997</v>
          </cell>
          <cell r="G147">
            <v>99.081029999999998</v>
          </cell>
          <cell r="H147">
            <v>99.068989999999985</v>
          </cell>
          <cell r="I147">
            <v>84.821360000000013</v>
          </cell>
          <cell r="J147">
            <v>82.941870000000009</v>
          </cell>
          <cell r="K147">
            <v>108.44439</v>
          </cell>
          <cell r="L147">
            <v>99.177040000000005</v>
          </cell>
          <cell r="M147">
            <v>76.850889999999993</v>
          </cell>
          <cell r="N147">
            <v>87.066810000000004</v>
          </cell>
          <cell r="O147">
            <v>105.18819000000001</v>
          </cell>
          <cell r="P147">
            <v>89.926950000000005</v>
          </cell>
          <cell r="Q147">
            <v>1106.2257099999999</v>
          </cell>
          <cell r="U147" t="str">
            <v xml:space="preserve">EMOFORM </v>
          </cell>
          <cell r="V147">
            <v>70.760408805569369</v>
          </cell>
          <cell r="X147">
            <v>46.329810000000002</v>
          </cell>
          <cell r="Y147">
            <v>41.851429999999993</v>
          </cell>
          <cell r="Z147">
            <v>47.449649999999998</v>
          </cell>
          <cell r="AA147">
            <v>44.899570000000004</v>
          </cell>
          <cell r="AB147">
            <v>35.938810000000004</v>
          </cell>
          <cell r="AC147">
            <v>34.876469999999998</v>
          </cell>
          <cell r="AD147">
            <v>44.411059999999992</v>
          </cell>
          <cell r="AE147">
            <v>39.483319999999999</v>
          </cell>
          <cell r="AF147">
            <v>27.88</v>
          </cell>
          <cell r="AG147">
            <v>31.817309999999996</v>
          </cell>
          <cell r="AH147">
            <v>41.505699999999997</v>
          </cell>
          <cell r="AI147">
            <v>37.205500000000001</v>
          </cell>
          <cell r="AJ147">
            <v>473.64863000000003</v>
          </cell>
        </row>
        <row r="148">
          <cell r="B148" t="str">
            <v xml:space="preserve">EPAREMA </v>
          </cell>
          <cell r="C148">
            <v>71.157572928485195</v>
          </cell>
          <cell r="E148">
            <v>957.85570999999993</v>
          </cell>
          <cell r="F148">
            <v>1004.89787</v>
          </cell>
          <cell r="G148">
            <v>976.71727999999996</v>
          </cell>
          <cell r="H148">
            <v>981.06386000000009</v>
          </cell>
          <cell r="I148">
            <v>632.47014999999999</v>
          </cell>
          <cell r="J148">
            <v>700.86274000000003</v>
          </cell>
          <cell r="K148">
            <v>1028.7552300000002</v>
          </cell>
          <cell r="L148">
            <v>895.09235999999987</v>
          </cell>
          <cell r="M148">
            <v>849.49450000000002</v>
          </cell>
          <cell r="N148">
            <v>961.92631000000006</v>
          </cell>
          <cell r="O148">
            <v>1215.5744100000002</v>
          </cell>
          <cell r="P148">
            <v>935.21632</v>
          </cell>
          <cell r="Q148">
            <v>11139.926739999999</v>
          </cell>
          <cell r="U148" t="str">
            <v xml:space="preserve">EPAREMA </v>
          </cell>
          <cell r="V148">
            <v>71.032658470872789</v>
          </cell>
          <cell r="X148">
            <v>490.86209999999994</v>
          </cell>
          <cell r="Y148">
            <v>504.67981000000003</v>
          </cell>
          <cell r="Z148">
            <v>467.19412</v>
          </cell>
          <cell r="AA148">
            <v>443.91393999999997</v>
          </cell>
          <cell r="AB148">
            <v>267.9776</v>
          </cell>
          <cell r="AC148">
            <v>294.14972</v>
          </cell>
          <cell r="AD148">
            <v>419.03336000000002</v>
          </cell>
          <cell r="AE148">
            <v>356.27982000000003</v>
          </cell>
          <cell r="AF148">
            <v>306.55</v>
          </cell>
          <cell r="AG148">
            <v>351.51391999999998</v>
          </cell>
          <cell r="AH148">
            <v>481.45835</v>
          </cell>
          <cell r="AI148">
            <v>385.89898000000005</v>
          </cell>
          <cell r="AJ148">
            <v>4769.5117200000004</v>
          </cell>
        </row>
        <row r="149">
          <cell r="B149" t="str">
            <v>ESTREVA</v>
          </cell>
          <cell r="C149">
            <v>76.716622635267413</v>
          </cell>
          <cell r="E149">
            <v>254.53138000000001</v>
          </cell>
          <cell r="F149">
            <v>-14.805610000000001</v>
          </cell>
          <cell r="G149">
            <v>-6.1264099999999999</v>
          </cell>
          <cell r="H149">
            <v>-41.937510000000003</v>
          </cell>
          <cell r="I149">
            <v>-10.45199</v>
          </cell>
          <cell r="J149">
            <v>0</v>
          </cell>
          <cell r="K149">
            <v>0</v>
          </cell>
          <cell r="L149">
            <v>-1.5804100000000001</v>
          </cell>
          <cell r="M149">
            <v>-17.718669999999999</v>
          </cell>
          <cell r="N149">
            <v>0</v>
          </cell>
          <cell r="O149">
            <v>-4.9599999999999998E-2</v>
          </cell>
          <cell r="P149">
            <v>0</v>
          </cell>
          <cell r="Q149">
            <v>161.86118000000002</v>
          </cell>
          <cell r="U149" t="str">
            <v>ESTREVA</v>
          </cell>
          <cell r="V149">
            <v>64.744941131728652</v>
          </cell>
          <cell r="X149">
            <v>130.5857</v>
          </cell>
          <cell r="Y149">
            <v>-7.4749699999999999</v>
          </cell>
          <cell r="Z149">
            <v>-3.0056099999999999</v>
          </cell>
          <cell r="AA149">
            <v>-19.361519999999999</v>
          </cell>
          <cell r="AB149">
            <v>-4.4285300000000003</v>
          </cell>
          <cell r="AC149">
            <v>0</v>
          </cell>
          <cell r="AD149">
            <v>0</v>
          </cell>
          <cell r="AE149">
            <v>-0.63439000000000001</v>
          </cell>
          <cell r="AF149">
            <v>-13.94</v>
          </cell>
          <cell r="AG149">
            <v>0</v>
          </cell>
          <cell r="AH149">
            <v>-2.35E-2</v>
          </cell>
          <cell r="AI149">
            <v>0</v>
          </cell>
          <cell r="AJ149">
            <v>81.717180000000013</v>
          </cell>
        </row>
        <row r="150">
          <cell r="B150" t="str">
            <v>FIOTAN</v>
          </cell>
          <cell r="C150">
            <v>71.826126749996249</v>
          </cell>
          <cell r="E150">
            <v>121.56789999999999</v>
          </cell>
          <cell r="F150">
            <v>104.94457</v>
          </cell>
          <cell r="G150">
            <v>506.32551000000001</v>
          </cell>
          <cell r="H150">
            <v>201.26005000000001</v>
          </cell>
          <cell r="I150">
            <v>75.031420000000011</v>
          </cell>
          <cell r="J150">
            <v>75.256590000000003</v>
          </cell>
          <cell r="K150">
            <v>107.00703000000001</v>
          </cell>
          <cell r="L150">
            <v>89.842150000000004</v>
          </cell>
          <cell r="M150">
            <v>102.4318</v>
          </cell>
          <cell r="N150">
            <v>113.45893000000001</v>
          </cell>
          <cell r="O150">
            <v>104.51397</v>
          </cell>
          <cell r="P150">
            <v>98.455819999999989</v>
          </cell>
          <cell r="Q150">
            <v>1700.09574</v>
          </cell>
          <cell r="U150" t="str">
            <v>FIOTAN</v>
          </cell>
          <cell r="V150">
            <v>71.768796651766735</v>
          </cell>
          <cell r="X150">
            <v>62.365659999999998</v>
          </cell>
          <cell r="Y150">
            <v>52.619129999999998</v>
          </cell>
          <cell r="Z150">
            <v>239.43702000000002</v>
          </cell>
          <cell r="AA150">
            <v>91.598109999999991</v>
          </cell>
          <cell r="AB150">
            <v>31.790789999999998</v>
          </cell>
          <cell r="AC150">
            <v>31.600770000000001</v>
          </cell>
          <cell r="AD150">
            <v>43.813100000000006</v>
          </cell>
          <cell r="AE150">
            <v>35.92991</v>
          </cell>
          <cell r="AF150">
            <v>37.32</v>
          </cell>
          <cell r="AG150">
            <v>41.501339999999999</v>
          </cell>
          <cell r="AH150">
            <v>41.228339999999996</v>
          </cell>
          <cell r="AI150">
            <v>40.634050000000002</v>
          </cell>
          <cell r="AJ150">
            <v>749.83822000000009</v>
          </cell>
        </row>
        <row r="151">
          <cell r="B151" t="str">
            <v xml:space="preserve">FONTOL </v>
          </cell>
          <cell r="C151">
            <v>72.061148465901809</v>
          </cell>
          <cell r="E151">
            <v>49.665869999999998</v>
          </cell>
          <cell r="F151">
            <v>40.80498</v>
          </cell>
          <cell r="G151">
            <v>54.225099999999998</v>
          </cell>
          <cell r="H151">
            <v>43.7742</v>
          </cell>
          <cell r="I151">
            <v>35.440919999999998</v>
          </cell>
          <cell r="J151">
            <v>38.411079999999998</v>
          </cell>
          <cell r="K151">
            <v>46.559950000000001</v>
          </cell>
          <cell r="L151">
            <v>52.175050000000006</v>
          </cell>
          <cell r="M151">
            <v>48.209050000000005</v>
          </cell>
          <cell r="N151">
            <v>31.934809999999999</v>
          </cell>
          <cell r="O151">
            <v>49.619790000000002</v>
          </cell>
          <cell r="P151">
            <v>41.087960000000002</v>
          </cell>
          <cell r="Q151">
            <v>531.90876000000003</v>
          </cell>
          <cell r="U151" t="str">
            <v xml:space="preserve">FONTOL </v>
          </cell>
          <cell r="V151">
            <v>71.984566634302539</v>
          </cell>
          <cell r="X151">
            <v>25.514620000000001</v>
          </cell>
          <cell r="Y151">
            <v>20.479429999999997</v>
          </cell>
          <cell r="Z151">
            <v>25.947419999999997</v>
          </cell>
          <cell r="AA151">
            <v>19.717359999999999</v>
          </cell>
          <cell r="AB151">
            <v>15.016309999999999</v>
          </cell>
          <cell r="AC151">
            <v>16.181419999999999</v>
          </cell>
          <cell r="AD151">
            <v>18.937779999999997</v>
          </cell>
          <cell r="AE151">
            <v>20.920870000000001</v>
          </cell>
          <cell r="AF151">
            <v>17.73</v>
          </cell>
          <cell r="AG151">
            <v>11.644909999999999</v>
          </cell>
          <cell r="AH151">
            <v>19.529389999999999</v>
          </cell>
          <cell r="AI151">
            <v>16.932720000000003</v>
          </cell>
          <cell r="AJ151">
            <v>228.55223000000001</v>
          </cell>
        </row>
        <row r="152">
          <cell r="B152" t="str">
            <v xml:space="preserve">HIDRAFIX </v>
          </cell>
          <cell r="C152">
            <v>71.021555932447399</v>
          </cell>
          <cell r="E152">
            <v>304.04816000000005</v>
          </cell>
          <cell r="F152">
            <v>307.17466000000002</v>
          </cell>
          <cell r="G152">
            <v>244.77988999999999</v>
          </cell>
          <cell r="H152">
            <v>198.86802000000003</v>
          </cell>
          <cell r="I152">
            <v>90.542190000000005</v>
          </cell>
          <cell r="J152">
            <v>141.2021</v>
          </cell>
          <cell r="K152">
            <v>230.09272999999999</v>
          </cell>
          <cell r="L152">
            <v>261.27132999999998</v>
          </cell>
          <cell r="M152">
            <v>204.25573000000003</v>
          </cell>
          <cell r="N152">
            <v>166.38676000000001</v>
          </cell>
          <cell r="O152">
            <v>279.08340000000004</v>
          </cell>
          <cell r="P152">
            <v>224.92518000000004</v>
          </cell>
          <cell r="Q152">
            <v>2652.6301500000004</v>
          </cell>
          <cell r="U152" t="str">
            <v xml:space="preserve">HIDRAFIX </v>
          </cell>
          <cell r="V152">
            <v>70.88719953824463</v>
          </cell>
          <cell r="X152">
            <v>155.88464000000002</v>
          </cell>
          <cell r="Y152">
            <v>155.09950000000001</v>
          </cell>
          <cell r="Z152">
            <v>118.34322999999999</v>
          </cell>
          <cell r="AA152">
            <v>90.162559999999999</v>
          </cell>
          <cell r="AB152">
            <v>38.362246999999989</v>
          </cell>
          <cell r="AC152">
            <v>59.278760000000005</v>
          </cell>
          <cell r="AD152">
            <v>94.258949999999999</v>
          </cell>
          <cell r="AE152">
            <v>104.24360999999999</v>
          </cell>
          <cell r="AF152">
            <v>75.62</v>
          </cell>
          <cell r="AG152">
            <v>60.868470000000016</v>
          </cell>
          <cell r="AH152">
            <v>110.16896999999999</v>
          </cell>
          <cell r="AI152">
            <v>93.088639999999998</v>
          </cell>
          <cell r="AJ152">
            <v>1155.3795770000002</v>
          </cell>
        </row>
        <row r="153">
          <cell r="B153" t="str">
            <v xml:space="preserve">LAITAN </v>
          </cell>
          <cell r="C153">
            <v>71.349841420003642</v>
          </cell>
          <cell r="E153">
            <v>307.41293000000002</v>
          </cell>
          <cell r="F153">
            <v>189.91935000000001</v>
          </cell>
          <cell r="G153">
            <v>287.84046000000001</v>
          </cell>
          <cell r="H153">
            <v>426.77919000000003</v>
          </cell>
          <cell r="I153">
            <v>202.99583999999999</v>
          </cell>
          <cell r="J153">
            <v>257.83215999999999</v>
          </cell>
          <cell r="K153">
            <v>291.37421000000001</v>
          </cell>
          <cell r="L153">
            <v>272.11968999999999</v>
          </cell>
          <cell r="M153">
            <v>284.12705999999997</v>
          </cell>
          <cell r="N153">
            <v>287.07562000000001</v>
          </cell>
          <cell r="O153">
            <v>287.22777000000002</v>
          </cell>
          <cell r="P153">
            <v>257.48079000000001</v>
          </cell>
          <cell r="Q153">
            <v>3352.18507</v>
          </cell>
          <cell r="U153" t="str">
            <v xml:space="preserve">LAITAN </v>
          </cell>
          <cell r="V153">
            <v>71.202536573495721</v>
          </cell>
          <cell r="X153">
            <v>157.71720999999999</v>
          </cell>
          <cell r="Y153">
            <v>95.251040000000003</v>
          </cell>
          <cell r="Z153">
            <v>137.71798000000001</v>
          </cell>
          <cell r="AA153">
            <v>193.50837999999999</v>
          </cell>
          <cell r="AB153">
            <v>86.009320000000002</v>
          </cell>
          <cell r="AC153">
            <v>108.26049999999999</v>
          </cell>
          <cell r="AD153">
            <v>119.26056</v>
          </cell>
          <cell r="AE153">
            <v>108.54696000000001</v>
          </cell>
          <cell r="AF153">
            <v>103.51</v>
          </cell>
          <cell r="AG153">
            <v>104.93413000000001</v>
          </cell>
          <cell r="AH153">
            <v>113.15794</v>
          </cell>
          <cell r="AI153">
            <v>106.48780000000001</v>
          </cell>
          <cell r="AJ153">
            <v>1434.3618200000003</v>
          </cell>
        </row>
        <row r="154">
          <cell r="B154" t="str">
            <v xml:space="preserve">LEGALON </v>
          </cell>
          <cell r="C154">
            <v>72.839878436454313</v>
          </cell>
          <cell r="E154">
            <v>278.02408000000003</v>
          </cell>
          <cell r="F154">
            <v>253.39484999999999</v>
          </cell>
          <cell r="G154">
            <v>278.76227</v>
          </cell>
          <cell r="H154">
            <v>328.00031000000001</v>
          </cell>
          <cell r="I154">
            <v>201.22068000000002</v>
          </cell>
          <cell r="J154">
            <v>212.32423</v>
          </cell>
          <cell r="K154">
            <v>296.19492000000002</v>
          </cell>
          <cell r="L154">
            <v>252.98647999999997</v>
          </cell>
          <cell r="M154">
            <v>279.38904000000002</v>
          </cell>
          <cell r="N154">
            <v>285.69141000000002</v>
          </cell>
          <cell r="O154">
            <v>288.47409000000005</v>
          </cell>
          <cell r="P154">
            <v>254.02512000000002</v>
          </cell>
          <cell r="Q154">
            <v>3208.4874799999998</v>
          </cell>
          <cell r="U154" t="str">
            <v xml:space="preserve">LEGALON </v>
          </cell>
          <cell r="V154">
            <v>72.619933820902716</v>
          </cell>
          <cell r="X154">
            <v>142.54268999999999</v>
          </cell>
          <cell r="Y154">
            <v>127.05609</v>
          </cell>
          <cell r="Z154">
            <v>134.11104</v>
          </cell>
          <cell r="AA154">
            <v>148.98289</v>
          </cell>
          <cell r="AB154">
            <v>85.257210000000001</v>
          </cell>
          <cell r="AC154">
            <v>89.101599999999991</v>
          </cell>
          <cell r="AD154">
            <v>120.86063</v>
          </cell>
          <cell r="AE154">
            <v>100.73177</v>
          </cell>
          <cell r="AF154">
            <v>98.56</v>
          </cell>
          <cell r="AG154">
            <v>104.30184</v>
          </cell>
          <cell r="AH154">
            <v>113.92571</v>
          </cell>
          <cell r="AI154">
            <v>105.4229</v>
          </cell>
          <cell r="AJ154">
            <v>1370.85437</v>
          </cell>
        </row>
        <row r="155">
          <cell r="B155" t="str">
            <v>LOMEXIN</v>
          </cell>
          <cell r="C155">
            <v>71.664607990596906</v>
          </cell>
          <cell r="E155">
            <v>74.557699999999997</v>
          </cell>
          <cell r="F155">
            <v>68.078199999999995</v>
          </cell>
          <cell r="G155">
            <v>105.81536</v>
          </cell>
          <cell r="H155">
            <v>169.87332000000001</v>
          </cell>
          <cell r="I155">
            <v>101.39482000000001</v>
          </cell>
          <cell r="J155">
            <v>119.55199</v>
          </cell>
          <cell r="K155">
            <v>159.12588</v>
          </cell>
          <cell r="L155">
            <v>129.84136000000001</v>
          </cell>
          <cell r="M155">
            <v>139.20253</v>
          </cell>
          <cell r="N155">
            <v>158.45139999999998</v>
          </cell>
          <cell r="O155">
            <v>145.22900000000001</v>
          </cell>
          <cell r="P155">
            <v>146.64458999999999</v>
          </cell>
          <cell r="Q155">
            <v>1517.7661499999999</v>
          </cell>
          <cell r="U155" t="str">
            <v>LOMEXIN</v>
          </cell>
          <cell r="V155">
            <v>71.542473146953782</v>
          </cell>
          <cell r="X155">
            <v>38.227110000000003</v>
          </cell>
          <cell r="Y155">
            <v>34.135490000000004</v>
          </cell>
          <cell r="Z155">
            <v>50.592190000000002</v>
          </cell>
          <cell r="AA155">
            <v>77.00630000000001</v>
          </cell>
          <cell r="AB155">
            <v>42.960990000000002</v>
          </cell>
          <cell r="AC155">
            <v>50.233320000000006</v>
          </cell>
          <cell r="AD155">
            <v>65.114660000000001</v>
          </cell>
          <cell r="AE155">
            <v>51.714680000000001</v>
          </cell>
          <cell r="AF155">
            <v>50.849999999999994</v>
          </cell>
          <cell r="AG155">
            <v>57.902449999999995</v>
          </cell>
          <cell r="AH155">
            <v>57.26587</v>
          </cell>
          <cell r="AI155">
            <v>60.627409999999998</v>
          </cell>
          <cell r="AJ155">
            <v>636.63047000000006</v>
          </cell>
        </row>
        <row r="156">
          <cell r="B156" t="str">
            <v>LUTENIL</v>
          </cell>
          <cell r="C156">
            <v>54.756791953561205</v>
          </cell>
          <cell r="E156">
            <v>1.0530200000000001</v>
          </cell>
          <cell r="F156">
            <v>-0.58435000000000004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-1.23732</v>
          </cell>
          <cell r="N156">
            <v>0</v>
          </cell>
          <cell r="O156">
            <v>-2.1829999999999999E-2</v>
          </cell>
          <cell r="P156">
            <v>0</v>
          </cell>
          <cell r="Q156">
            <v>-0.79047999999999996</v>
          </cell>
          <cell r="U156" t="str">
            <v>LUTENIL</v>
          </cell>
          <cell r="V156">
            <v>58.245153986553625</v>
          </cell>
          <cell r="X156">
            <v>0.53401999999999994</v>
          </cell>
          <cell r="Y156">
            <v>-0.29375000000000001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-1.24</v>
          </cell>
          <cell r="AG156">
            <v>0</v>
          </cell>
          <cell r="AH156">
            <v>-8.6800000000000002E-3</v>
          </cell>
          <cell r="AI156">
            <v>0</v>
          </cell>
          <cell r="AJ156">
            <v>-1.00841</v>
          </cell>
        </row>
        <row r="157">
          <cell r="B157" t="str">
            <v>MESACOL</v>
          </cell>
          <cell r="C157" t="e">
            <v>#DIV/0!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U157" t="str">
            <v>MESACOL</v>
          </cell>
          <cell r="V157" t="e">
            <v>#DIV/0!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B158" t="str">
            <v>MUCOLITIC</v>
          </cell>
          <cell r="C158">
            <v>70.13140604181612</v>
          </cell>
          <cell r="E158">
            <v>297.54005999999998</v>
          </cell>
          <cell r="F158">
            <v>146.77021000000002</v>
          </cell>
          <cell r="G158">
            <v>378.15452000000005</v>
          </cell>
          <cell r="H158">
            <v>732.84937000000002</v>
          </cell>
          <cell r="I158">
            <v>533.65978000000007</v>
          </cell>
          <cell r="J158">
            <v>975.44450000000006</v>
          </cell>
          <cell r="K158">
            <v>838.91034000000013</v>
          </cell>
          <cell r="L158">
            <v>378.20224000000002</v>
          </cell>
          <cell r="M158">
            <v>351.98960999999997</v>
          </cell>
          <cell r="N158">
            <v>409.43761000000001</v>
          </cell>
          <cell r="O158">
            <v>346.642</v>
          </cell>
          <cell r="P158">
            <v>309.97057999999998</v>
          </cell>
          <cell r="Q158">
            <v>5699.570819999999</v>
          </cell>
          <cell r="U158" t="str">
            <v>MUCOLITIC</v>
          </cell>
          <cell r="V158">
            <v>70.034488371012813</v>
          </cell>
          <cell r="X158">
            <v>152.66622000000001</v>
          </cell>
          <cell r="Y158">
            <v>73.678809999999999</v>
          </cell>
          <cell r="Z158">
            <v>180.60818</v>
          </cell>
          <cell r="AA158">
            <v>330.36815000000001</v>
          </cell>
          <cell r="AB158">
            <v>226.11164000000002</v>
          </cell>
          <cell r="AC158">
            <v>408.64398000000006</v>
          </cell>
          <cell r="AD158">
            <v>339.42926999999997</v>
          </cell>
          <cell r="AE158">
            <v>150.86639000000002</v>
          </cell>
          <cell r="AF158">
            <v>128.21</v>
          </cell>
          <cell r="AG158">
            <v>149.69014999999999</v>
          </cell>
          <cell r="AH158">
            <v>136.48266000000001</v>
          </cell>
          <cell r="AI158">
            <v>128.29049000000001</v>
          </cell>
          <cell r="AJ158">
            <v>2405.04594</v>
          </cell>
        </row>
        <row r="159">
          <cell r="B159" t="str">
            <v xml:space="preserve">NEBACETIN </v>
          </cell>
          <cell r="C159">
            <v>76.981614363584711</v>
          </cell>
          <cell r="E159">
            <v>1006.8656399999999</v>
          </cell>
          <cell r="F159">
            <v>1128.0348899999999</v>
          </cell>
          <cell r="G159">
            <v>1175.6973399999999</v>
          </cell>
          <cell r="H159">
            <v>1048.27342</v>
          </cell>
          <cell r="I159">
            <v>867.99495999999988</v>
          </cell>
          <cell r="J159">
            <v>723.48607000000004</v>
          </cell>
          <cell r="K159">
            <v>1013.4390200000001</v>
          </cell>
          <cell r="L159">
            <v>898.63765999999987</v>
          </cell>
          <cell r="M159">
            <v>813.97294999999997</v>
          </cell>
          <cell r="N159">
            <v>911.11694</v>
          </cell>
          <cell r="O159">
            <v>976.21900999999991</v>
          </cell>
          <cell r="P159">
            <v>790.29331999999999</v>
          </cell>
          <cell r="Q159">
            <v>11354.031219999999</v>
          </cell>
          <cell r="U159" t="str">
            <v xml:space="preserve">NEBACETIN </v>
          </cell>
          <cell r="V159">
            <v>76.289721363613523</v>
          </cell>
          <cell r="X159">
            <v>516.28031999999996</v>
          </cell>
          <cell r="Y159">
            <v>566.25098999999989</v>
          </cell>
          <cell r="Z159">
            <v>564.09748999999999</v>
          </cell>
          <cell r="AA159">
            <v>477.86456999999996</v>
          </cell>
          <cell r="AB159">
            <v>367.76948000000004</v>
          </cell>
          <cell r="AC159">
            <v>303.62525999999997</v>
          </cell>
          <cell r="AD159">
            <v>413.84154999999998</v>
          </cell>
          <cell r="AE159">
            <v>358.44218000000001</v>
          </cell>
          <cell r="AF159">
            <v>297.66000000000003</v>
          </cell>
          <cell r="AG159">
            <v>332.98340999999999</v>
          </cell>
          <cell r="AH159">
            <v>385.26944000000003</v>
          </cell>
          <cell r="AI159">
            <v>328.36271999999997</v>
          </cell>
          <cell r="AJ159">
            <v>4912.4474099999998</v>
          </cell>
        </row>
        <row r="160">
          <cell r="B160" t="str">
            <v xml:space="preserve">NORIPURUM </v>
          </cell>
          <cell r="C160">
            <v>72.330769235906615</v>
          </cell>
          <cell r="E160">
            <v>1540.2787899999998</v>
          </cell>
          <cell r="F160">
            <v>1854.84799</v>
          </cell>
          <cell r="G160">
            <v>1819.9462100000001</v>
          </cell>
          <cell r="H160">
            <v>2076.6220800000001</v>
          </cell>
          <cell r="I160">
            <v>1226.47974</v>
          </cell>
          <cell r="J160">
            <v>1178.2137299999999</v>
          </cell>
          <cell r="K160">
            <v>1490.4052599999998</v>
          </cell>
          <cell r="L160">
            <v>1718.2012100000004</v>
          </cell>
          <cell r="M160">
            <v>1651.0618100000002</v>
          </cell>
          <cell r="N160">
            <v>1565.5124900000001</v>
          </cell>
          <cell r="O160">
            <v>1599.6295700000001</v>
          </cell>
          <cell r="P160">
            <v>1459.2021300000001</v>
          </cell>
          <cell r="Q160">
            <v>19180.401010000005</v>
          </cell>
          <cell r="U160" t="str">
            <v xml:space="preserve">NORIPURUM </v>
          </cell>
          <cell r="V160">
            <v>72.155543181044521</v>
          </cell>
          <cell r="X160">
            <v>790.00603000000001</v>
          </cell>
          <cell r="Y160">
            <v>931.64033999999992</v>
          </cell>
          <cell r="Z160">
            <v>872.90161000000012</v>
          </cell>
          <cell r="AA160">
            <v>941.87841999999989</v>
          </cell>
          <cell r="AB160">
            <v>519.65949999999998</v>
          </cell>
          <cell r="AC160">
            <v>495.10401000000002</v>
          </cell>
          <cell r="AD160">
            <v>611.23365000000001</v>
          </cell>
          <cell r="AE160">
            <v>683.51617999999996</v>
          </cell>
          <cell r="AF160">
            <v>603.9899999999999</v>
          </cell>
          <cell r="AG160">
            <v>572.38657999999998</v>
          </cell>
          <cell r="AH160">
            <v>631.11099000000013</v>
          </cell>
          <cell r="AI160">
            <v>601.07835999999998</v>
          </cell>
          <cell r="AJ160">
            <v>8254.5056700000005</v>
          </cell>
        </row>
        <row r="161">
          <cell r="B161" t="str">
            <v>OPTACILIN</v>
          </cell>
          <cell r="C161">
            <v>79.423448566027005</v>
          </cell>
          <cell r="E161">
            <v>76.918549999999996</v>
          </cell>
          <cell r="F161">
            <v>37.904849999999996</v>
          </cell>
          <cell r="G161">
            <v>60.886879999999998</v>
          </cell>
          <cell r="H161">
            <v>92.295569999999998</v>
          </cell>
          <cell r="I161">
            <v>99.793530000000004</v>
          </cell>
          <cell r="J161">
            <v>118.16482000000002</v>
          </cell>
          <cell r="K161">
            <v>136.03228000000001</v>
          </cell>
          <cell r="L161">
            <v>99.861509999999996</v>
          </cell>
          <cell r="M161">
            <v>120.61341999999999</v>
          </cell>
          <cell r="N161">
            <v>104.57992999999999</v>
          </cell>
          <cell r="O161">
            <v>72.23263</v>
          </cell>
          <cell r="P161">
            <v>51.048859999999998</v>
          </cell>
          <cell r="Q161">
            <v>1070.3328300000001</v>
          </cell>
          <cell r="U161" t="str">
            <v>OPTACILIN</v>
          </cell>
          <cell r="V161">
            <v>78.533788213230281</v>
          </cell>
          <cell r="X161">
            <v>39.483130000000003</v>
          </cell>
          <cell r="Y161">
            <v>19.0199</v>
          </cell>
          <cell r="Z161">
            <v>29.16386</v>
          </cell>
          <cell r="AA161">
            <v>41.968499999999999</v>
          </cell>
          <cell r="AB161">
            <v>42.282520000000005</v>
          </cell>
          <cell r="AC161">
            <v>49.687269999999998</v>
          </cell>
          <cell r="AD161">
            <v>55.580330000000004</v>
          </cell>
          <cell r="AE161">
            <v>39.862479999999998</v>
          </cell>
          <cell r="AF161">
            <v>43.45</v>
          </cell>
          <cell r="AG161">
            <v>38.196899999999999</v>
          </cell>
          <cell r="AH161">
            <v>28.572779999999998</v>
          </cell>
          <cell r="AI161">
            <v>21.131910000000001</v>
          </cell>
          <cell r="AJ161">
            <v>448.39958000000001</v>
          </cell>
        </row>
        <row r="162">
          <cell r="B162" t="str">
            <v xml:space="preserve">PANFUGAN </v>
          </cell>
          <cell r="C162">
            <v>80.230127366754928</v>
          </cell>
          <cell r="E162">
            <v>66.10329999999999</v>
          </cell>
          <cell r="F162">
            <v>52.991730000000004</v>
          </cell>
          <cell r="G162">
            <v>57.581319999999998</v>
          </cell>
          <cell r="H162">
            <v>49.573309999999999</v>
          </cell>
          <cell r="I162">
            <v>65.640060000000005</v>
          </cell>
          <cell r="J162">
            <v>48.075760000000002</v>
          </cell>
          <cell r="K162">
            <v>59.438879999999997</v>
          </cell>
          <cell r="L162">
            <v>61.627380000000002</v>
          </cell>
          <cell r="M162">
            <v>53.31767</v>
          </cell>
          <cell r="N162">
            <v>62.361879999999999</v>
          </cell>
          <cell r="O162">
            <v>65.023870000000002</v>
          </cell>
          <cell r="P162">
            <v>47.856480000000005</v>
          </cell>
          <cell r="Q162">
            <v>689.5916400000001</v>
          </cell>
          <cell r="U162" t="str">
            <v xml:space="preserve">PANFUGAN </v>
          </cell>
          <cell r="V162">
            <v>79.461471313070007</v>
          </cell>
          <cell r="X162">
            <v>33.91713</v>
          </cell>
          <cell r="Y162">
            <v>26.559060000000002</v>
          </cell>
          <cell r="Z162">
            <v>27.549889999999998</v>
          </cell>
          <cell r="AA162">
            <v>22.64039</v>
          </cell>
          <cell r="AB162">
            <v>27.811720000000001</v>
          </cell>
          <cell r="AC162">
            <v>20.183720000000001</v>
          </cell>
          <cell r="AD162">
            <v>24.317239999999998</v>
          </cell>
          <cell r="AE162">
            <v>24.570980000000002</v>
          </cell>
          <cell r="AF162">
            <v>19.190000000000001</v>
          </cell>
          <cell r="AG162">
            <v>22.75873</v>
          </cell>
          <cell r="AH162">
            <v>25.688959999999998</v>
          </cell>
          <cell r="AI162">
            <v>19.899100000000001</v>
          </cell>
          <cell r="AJ162">
            <v>295.08691999999996</v>
          </cell>
        </row>
        <row r="163">
          <cell r="B163" t="str">
            <v xml:space="preserve">PANTOZOL </v>
          </cell>
          <cell r="C163">
            <v>65.274983502126844</v>
          </cell>
          <cell r="E163">
            <v>1475.8341300000002</v>
          </cell>
          <cell r="F163">
            <v>1373.693</v>
          </cell>
          <cell r="G163">
            <v>1419.5361699999999</v>
          </cell>
          <cell r="H163">
            <v>1443.9756200000002</v>
          </cell>
          <cell r="I163">
            <v>1615.9163500000002</v>
          </cell>
          <cell r="J163">
            <v>1452.3407399999999</v>
          </cell>
          <cell r="K163">
            <v>2076.6351799999998</v>
          </cell>
          <cell r="L163">
            <v>1826.9318199999998</v>
          </cell>
          <cell r="M163">
            <v>1949.8669399999999</v>
          </cell>
          <cell r="N163">
            <v>2157.5285699999999</v>
          </cell>
          <cell r="O163">
            <v>2309.5436799999998</v>
          </cell>
          <cell r="P163">
            <v>1731.7920100000001</v>
          </cell>
          <cell r="Q163">
            <v>20833.594209999999</v>
          </cell>
          <cell r="U163" t="str">
            <v xml:space="preserve">PANTOZOL </v>
          </cell>
          <cell r="V163">
            <v>64.983220803949749</v>
          </cell>
          <cell r="X163">
            <v>756.66922999999997</v>
          </cell>
          <cell r="Y163">
            <v>689.18972000000008</v>
          </cell>
          <cell r="Z163">
            <v>680.34115999999995</v>
          </cell>
          <cell r="AA163">
            <v>657.81536999999992</v>
          </cell>
          <cell r="AB163">
            <v>684.66372000000001</v>
          </cell>
          <cell r="AC163">
            <v>610.16455000000008</v>
          </cell>
          <cell r="AD163">
            <v>850.05921999999987</v>
          </cell>
          <cell r="AE163">
            <v>729.64707999999996</v>
          </cell>
          <cell r="AF163">
            <v>714.08999999999992</v>
          </cell>
          <cell r="AG163">
            <v>787.59744000000012</v>
          </cell>
          <cell r="AH163">
            <v>918.86511999999993</v>
          </cell>
          <cell r="AI163">
            <v>714.35011000000009</v>
          </cell>
          <cell r="AJ163">
            <v>8793.4527199999993</v>
          </cell>
        </row>
        <row r="164">
          <cell r="B164" t="str">
            <v>PLANTABEN</v>
          </cell>
          <cell r="C164">
            <v>71.13074682942198</v>
          </cell>
          <cell r="E164">
            <v>0</v>
          </cell>
          <cell r="F164">
            <v>0</v>
          </cell>
          <cell r="G164">
            <v>0</v>
          </cell>
          <cell r="H164">
            <v>392.73212000000001</v>
          </cell>
          <cell r="I164">
            <v>41.134439999999998</v>
          </cell>
          <cell r="J164">
            <v>100.04868</v>
          </cell>
          <cell r="K164">
            <v>168.25812999999999</v>
          </cell>
          <cell r="L164">
            <v>228.04914000000002</v>
          </cell>
          <cell r="M164">
            <v>297.41762</v>
          </cell>
          <cell r="N164">
            <v>525.17934000000002</v>
          </cell>
          <cell r="O164">
            <v>398.43038999999999</v>
          </cell>
          <cell r="P164">
            <v>314.69407000000001</v>
          </cell>
          <cell r="Q164">
            <v>2465.9439299999999</v>
          </cell>
          <cell r="U164" t="str">
            <v>PLANTABEN</v>
          </cell>
          <cell r="V164">
            <v>71.152343401747615</v>
          </cell>
          <cell r="X164">
            <v>0</v>
          </cell>
          <cell r="Y164">
            <v>0</v>
          </cell>
          <cell r="Z164">
            <v>0</v>
          </cell>
          <cell r="AA164">
            <v>177.90492</v>
          </cell>
          <cell r="AB164">
            <v>17.42867</v>
          </cell>
          <cell r="AC164">
            <v>42.049509999999998</v>
          </cell>
          <cell r="AD164">
            <v>69.316949999999991</v>
          </cell>
          <cell r="AE164">
            <v>90.089759999999998</v>
          </cell>
          <cell r="AF164">
            <v>111.91</v>
          </cell>
          <cell r="AG164">
            <v>191.06305</v>
          </cell>
          <cell r="AH164">
            <v>158.97014999999999</v>
          </cell>
          <cell r="AI164">
            <v>131.30508</v>
          </cell>
          <cell r="AJ164">
            <v>990.03809000000001</v>
          </cell>
        </row>
        <row r="165">
          <cell r="B165" t="str">
            <v xml:space="preserve">PONDICILINA </v>
          </cell>
          <cell r="C165">
            <v>69.975250418355898</v>
          </cell>
          <cell r="E165">
            <v>54.060599999999994</v>
          </cell>
          <cell r="F165">
            <v>25.23002</v>
          </cell>
          <cell r="G165">
            <v>56.701830000000001</v>
          </cell>
          <cell r="H165">
            <v>75.459590000000006</v>
          </cell>
          <cell r="I165">
            <v>74.242180000000005</v>
          </cell>
          <cell r="J165">
            <v>94.327750000000009</v>
          </cell>
          <cell r="K165">
            <v>101.61455000000001</v>
          </cell>
          <cell r="L165">
            <v>75.915580000000006</v>
          </cell>
          <cell r="M165">
            <v>50.588449999999995</v>
          </cell>
          <cell r="N165">
            <v>68.706639999999993</v>
          </cell>
          <cell r="O165">
            <v>58.800840000000001</v>
          </cell>
          <cell r="P165">
            <v>50.590209999999999</v>
          </cell>
          <cell r="Q165">
            <v>786.23823999999991</v>
          </cell>
          <cell r="U165" t="str">
            <v xml:space="preserve">PONDICILINA </v>
          </cell>
          <cell r="V165">
            <v>69.855606776161167</v>
          </cell>
          <cell r="X165">
            <v>27.743699999999997</v>
          </cell>
          <cell r="Y165">
            <v>12.672090000000001</v>
          </cell>
          <cell r="Z165">
            <v>27.110859999999999</v>
          </cell>
          <cell r="AA165">
            <v>34.169440000000002</v>
          </cell>
          <cell r="AB165">
            <v>31.456400000000002</v>
          </cell>
          <cell r="AC165">
            <v>39.629959999999997</v>
          </cell>
          <cell r="AD165">
            <v>41.426169999999999</v>
          </cell>
          <cell r="AE165">
            <v>30.26867</v>
          </cell>
          <cell r="AF165">
            <v>18.259999999999998</v>
          </cell>
          <cell r="AG165">
            <v>25.117430000000002</v>
          </cell>
          <cell r="AH165">
            <v>23.184270000000001</v>
          </cell>
          <cell r="AI165">
            <v>20.871989999999997</v>
          </cell>
          <cell r="AJ165">
            <v>331.91098</v>
          </cell>
        </row>
        <row r="166">
          <cell r="B166" t="str">
            <v xml:space="preserve">PROCTYL </v>
          </cell>
          <cell r="C166">
            <v>71.241431154398782</v>
          </cell>
          <cell r="E166">
            <v>403.55371000000002</v>
          </cell>
          <cell r="F166">
            <v>359.88504999999998</v>
          </cell>
          <cell r="G166">
            <v>444.56436000000002</v>
          </cell>
          <cell r="H166">
            <v>557.36030000000005</v>
          </cell>
          <cell r="I166">
            <v>380.14229999999998</v>
          </cell>
          <cell r="J166">
            <v>355.84026</v>
          </cell>
          <cell r="K166">
            <v>475.24378999999999</v>
          </cell>
          <cell r="L166">
            <v>577.83515999999997</v>
          </cell>
          <cell r="M166">
            <v>487.13568999999995</v>
          </cell>
          <cell r="N166">
            <v>552.82078000000001</v>
          </cell>
          <cell r="O166">
            <v>568.39703000000009</v>
          </cell>
          <cell r="P166">
            <v>369.72366</v>
          </cell>
          <cell r="Q166">
            <v>5532.50209</v>
          </cell>
          <cell r="U166" t="str">
            <v xml:space="preserve">PROCTYL </v>
          </cell>
          <cell r="V166">
            <v>71.077798081028135</v>
          </cell>
          <cell r="X166">
            <v>206.99252000000001</v>
          </cell>
          <cell r="Y166">
            <v>180.62913</v>
          </cell>
          <cell r="Z166">
            <v>212.97463999999999</v>
          </cell>
          <cell r="AA166">
            <v>253.48674</v>
          </cell>
          <cell r="AB166">
            <v>161.06628000000001</v>
          </cell>
          <cell r="AC166">
            <v>149.46695</v>
          </cell>
          <cell r="AD166">
            <v>194.47626000000002</v>
          </cell>
          <cell r="AE166">
            <v>230.34602999999998</v>
          </cell>
          <cell r="AF166">
            <v>179</v>
          </cell>
          <cell r="AG166">
            <v>202.07378</v>
          </cell>
          <cell r="AH166">
            <v>224.03197</v>
          </cell>
          <cell r="AI166">
            <v>155.47476</v>
          </cell>
          <cell r="AJ166">
            <v>2350.0190600000001</v>
          </cell>
        </row>
        <row r="167">
          <cell r="B167" t="str">
            <v xml:space="preserve">REPARIL </v>
          </cell>
          <cell r="C167">
            <v>72.127545368363599</v>
          </cell>
          <cell r="E167">
            <v>387.23715000000004</v>
          </cell>
          <cell r="F167">
            <v>421.42136999999997</v>
          </cell>
          <cell r="G167">
            <v>460.91231000000005</v>
          </cell>
          <cell r="H167">
            <v>469.04086999999998</v>
          </cell>
          <cell r="I167">
            <v>331.18353999999999</v>
          </cell>
          <cell r="J167">
            <v>278.48541999999998</v>
          </cell>
          <cell r="K167">
            <v>425.76456999999994</v>
          </cell>
          <cell r="L167">
            <v>416.24547999999999</v>
          </cell>
          <cell r="M167">
            <v>371.14742999999999</v>
          </cell>
          <cell r="N167">
            <v>408.18326999999994</v>
          </cell>
          <cell r="O167">
            <v>476.73245999999995</v>
          </cell>
          <cell r="P167">
            <v>399.99153000000001</v>
          </cell>
          <cell r="Q167">
            <v>4846.3454000000002</v>
          </cell>
          <cell r="U167" t="str">
            <v xml:space="preserve">REPARIL </v>
          </cell>
          <cell r="V167">
            <v>72.075670717109944</v>
          </cell>
          <cell r="X167">
            <v>198.66740000000001</v>
          </cell>
          <cell r="Y167">
            <v>211.60351000000003</v>
          </cell>
          <cell r="Z167">
            <v>220.73453000000001</v>
          </cell>
          <cell r="AA167">
            <v>213.25317000000001</v>
          </cell>
          <cell r="AB167">
            <v>140.32247000000001</v>
          </cell>
          <cell r="AC167">
            <v>117.21793</v>
          </cell>
          <cell r="AD167">
            <v>173.32548</v>
          </cell>
          <cell r="AE167">
            <v>165.60902999999999</v>
          </cell>
          <cell r="AF167">
            <v>135.29999999999998</v>
          </cell>
          <cell r="AG167">
            <v>148.90665999999999</v>
          </cell>
          <cell r="AH167">
            <v>188.12354999999999</v>
          </cell>
          <cell r="AI167">
            <v>165.74541000000002</v>
          </cell>
          <cell r="AJ167">
            <v>2078.8091400000003</v>
          </cell>
        </row>
        <row r="168">
          <cell r="B168" t="str">
            <v xml:space="preserve">RIOPAN  </v>
          </cell>
          <cell r="C168">
            <v>71.471232245318106</v>
          </cell>
          <cell r="E168">
            <v>124.77238</v>
          </cell>
          <cell r="F168">
            <v>103.56017</v>
          </cell>
          <cell r="G168">
            <v>113.09733</v>
          </cell>
          <cell r="H168">
            <v>149.18982</v>
          </cell>
          <cell r="I168">
            <v>101.50315000000001</v>
          </cell>
          <cell r="J168">
            <v>102.94954</v>
          </cell>
          <cell r="K168">
            <v>141.40418</v>
          </cell>
          <cell r="L168">
            <v>118.53800999999999</v>
          </cell>
          <cell r="M168">
            <v>106.86711</v>
          </cell>
          <cell r="N168">
            <v>126.63552</v>
          </cell>
          <cell r="O168">
            <v>109.09398</v>
          </cell>
          <cell r="P168">
            <v>107.75458</v>
          </cell>
          <cell r="Q168">
            <v>1405.3657700000001</v>
          </cell>
          <cell r="U168" t="str">
            <v xml:space="preserve">RIOPAN  </v>
          </cell>
          <cell r="V168">
            <v>71.31045179738615</v>
          </cell>
          <cell r="X168">
            <v>63.979480000000002</v>
          </cell>
          <cell r="Y168">
            <v>51.967559999999999</v>
          </cell>
          <cell r="Z168">
            <v>54.1751</v>
          </cell>
          <cell r="AA168">
            <v>67.054670000000002</v>
          </cell>
          <cell r="AB168">
            <v>43.006900000000002</v>
          </cell>
          <cell r="AC168">
            <v>43.255389999999998</v>
          </cell>
          <cell r="AD168">
            <v>57.999960000000002</v>
          </cell>
          <cell r="AE168">
            <v>47.295649999999995</v>
          </cell>
          <cell r="AF168">
            <v>38.74</v>
          </cell>
          <cell r="AG168">
            <v>46.297449999999998</v>
          </cell>
          <cell r="AH168">
            <v>43.040379999999999</v>
          </cell>
          <cell r="AI168">
            <v>44.497619999999998</v>
          </cell>
          <cell r="AJ168">
            <v>601.31016</v>
          </cell>
        </row>
        <row r="169">
          <cell r="B169" t="str">
            <v xml:space="preserve">TEBONIN  </v>
          </cell>
          <cell r="C169">
            <v>70.909546148921308</v>
          </cell>
          <cell r="E169">
            <v>1287.6787099999999</v>
          </cell>
          <cell r="F169">
            <v>891.92257000000006</v>
          </cell>
          <cell r="G169">
            <v>1253.1082199999998</v>
          </cell>
          <cell r="H169">
            <v>1693.5398599999999</v>
          </cell>
          <cell r="I169">
            <v>964.98715000000004</v>
          </cell>
          <cell r="J169">
            <v>1093.2074499999999</v>
          </cell>
          <cell r="K169">
            <v>1438.7035000000001</v>
          </cell>
          <cell r="L169">
            <v>1273.68418</v>
          </cell>
          <cell r="M169">
            <v>1336.2680899999998</v>
          </cell>
          <cell r="N169">
            <v>1484.7035000000001</v>
          </cell>
          <cell r="O169">
            <v>1454.2086999999999</v>
          </cell>
          <cell r="P169">
            <v>1375.20823</v>
          </cell>
          <cell r="Q169">
            <v>15547.220159999999</v>
          </cell>
          <cell r="U169" t="str">
            <v xml:space="preserve">TEBONIN  </v>
          </cell>
          <cell r="V169">
            <v>70.813636700107025</v>
          </cell>
          <cell r="X169">
            <v>660.24778000000003</v>
          </cell>
          <cell r="Y169">
            <v>447.47154999999998</v>
          </cell>
          <cell r="Z169">
            <v>601.59690000000001</v>
          </cell>
          <cell r="AA169">
            <v>768.80401999999992</v>
          </cell>
          <cell r="AB169">
            <v>408.86505999999997</v>
          </cell>
          <cell r="AC169">
            <v>459.10164000000003</v>
          </cell>
          <cell r="AD169">
            <v>589.47311000000002</v>
          </cell>
          <cell r="AE169">
            <v>508.63777999999996</v>
          </cell>
          <cell r="AF169">
            <v>491.21999999999991</v>
          </cell>
          <cell r="AG169">
            <v>542.75954999999999</v>
          </cell>
          <cell r="AH169">
            <v>573.89039000000002</v>
          </cell>
          <cell r="AI169">
            <v>567.95340999999996</v>
          </cell>
          <cell r="AJ169">
            <v>6620.0211899999995</v>
          </cell>
        </row>
        <row r="170">
          <cell r="B170" t="str">
            <v xml:space="preserve">VENALOT </v>
          </cell>
          <cell r="C170">
            <v>70.93215020330139</v>
          </cell>
          <cell r="E170">
            <v>1203.3838900000001</v>
          </cell>
          <cell r="F170">
            <v>1427.82519</v>
          </cell>
          <cell r="G170">
            <v>1499.46686</v>
          </cell>
          <cell r="H170">
            <v>1767.0171700000001</v>
          </cell>
          <cell r="I170">
            <v>786.81047999999998</v>
          </cell>
          <cell r="J170">
            <v>909.11784999999998</v>
          </cell>
          <cell r="K170">
            <v>1058.86697</v>
          </cell>
          <cell r="L170">
            <v>1176.9375800000003</v>
          </cell>
          <cell r="M170">
            <v>1229.16407</v>
          </cell>
          <cell r="N170">
            <v>1426.47522</v>
          </cell>
          <cell r="O170">
            <v>1593.6135400000003</v>
          </cell>
          <cell r="P170">
            <v>1391.5228199999999</v>
          </cell>
          <cell r="Q170">
            <v>15470.201640000001</v>
          </cell>
          <cell r="U170" t="str">
            <v xml:space="preserve">VENALOT </v>
          </cell>
          <cell r="V170">
            <v>70.80853025019799</v>
          </cell>
          <cell r="X170">
            <v>616.49704999999994</v>
          </cell>
          <cell r="Y170">
            <v>716.22032000000002</v>
          </cell>
          <cell r="Z170">
            <v>718.67431999999997</v>
          </cell>
          <cell r="AA170">
            <v>800.25846000000001</v>
          </cell>
          <cell r="AB170">
            <v>333.37155999999999</v>
          </cell>
          <cell r="AC170">
            <v>381.30427999999995</v>
          </cell>
          <cell r="AD170">
            <v>433.81684000000001</v>
          </cell>
          <cell r="AE170">
            <v>469.38776000000001</v>
          </cell>
          <cell r="AF170">
            <v>451.09000000000003</v>
          </cell>
          <cell r="AG170">
            <v>521.22613999999999</v>
          </cell>
          <cell r="AH170">
            <v>629.66034000000002</v>
          </cell>
          <cell r="AI170">
            <v>574.8329</v>
          </cell>
          <cell r="AJ170">
            <v>6646.33997</v>
          </cell>
        </row>
        <row r="171">
          <cell r="B171" t="str">
            <v xml:space="preserve">XANTINON </v>
          </cell>
          <cell r="C171">
            <v>71.713198336685039</v>
          </cell>
          <cell r="E171">
            <v>546.83275000000003</v>
          </cell>
          <cell r="F171">
            <v>673.43282999999997</v>
          </cell>
          <cell r="G171">
            <v>556.38368000000003</v>
          </cell>
          <cell r="H171">
            <v>578.89449999999999</v>
          </cell>
          <cell r="I171">
            <v>358.71195000000006</v>
          </cell>
          <cell r="J171">
            <v>388.15637000000004</v>
          </cell>
          <cell r="K171">
            <v>647.47017000000005</v>
          </cell>
          <cell r="L171">
            <v>567.75412000000006</v>
          </cell>
          <cell r="M171">
            <v>509.60999000000004</v>
          </cell>
          <cell r="N171">
            <v>535.54133999999999</v>
          </cell>
          <cell r="O171">
            <v>598.79750000000001</v>
          </cell>
          <cell r="P171">
            <v>586.37414000000001</v>
          </cell>
          <cell r="Q171">
            <v>6547.9593399999994</v>
          </cell>
          <cell r="U171" t="str">
            <v xml:space="preserve">XANTINON </v>
          </cell>
          <cell r="V171">
            <v>71.817186996913335</v>
          </cell>
          <cell r="X171">
            <v>280.08148999999997</v>
          </cell>
          <cell r="Y171">
            <v>337.68027999999998</v>
          </cell>
          <cell r="Z171">
            <v>274.36419999999998</v>
          </cell>
          <cell r="AA171">
            <v>262.51141000000001</v>
          </cell>
          <cell r="AB171">
            <v>151.98621</v>
          </cell>
          <cell r="AC171">
            <v>163.74252999999996</v>
          </cell>
          <cell r="AD171">
            <v>265.31619999999998</v>
          </cell>
          <cell r="AE171">
            <v>226.01573999999999</v>
          </cell>
          <cell r="AF171">
            <v>185.12</v>
          </cell>
          <cell r="AG171">
            <v>195.71600999999998</v>
          </cell>
          <cell r="AH171">
            <v>236.74367999999998</v>
          </cell>
          <cell r="AI171">
            <v>243.01802999999998</v>
          </cell>
          <cell r="AJ171">
            <v>2822.2957800000004</v>
          </cell>
        </row>
        <row r="172">
          <cell r="B172" t="str">
            <v>PK, VM</v>
          </cell>
          <cell r="E172">
            <v>0</v>
          </cell>
          <cell r="F172">
            <v>-1.8952199999999999</v>
          </cell>
          <cell r="G172">
            <v>0</v>
          </cell>
          <cell r="H172">
            <v>-0.24482000000000001</v>
          </cell>
          <cell r="Q172">
            <v>-2.1400399999999999</v>
          </cell>
          <cell r="U172" t="str">
            <v>PK, VM</v>
          </cell>
          <cell r="X172">
            <v>0</v>
          </cell>
          <cell r="Y172">
            <v>-0.95272999999999997</v>
          </cell>
          <cell r="Z172">
            <v>0</v>
          </cell>
          <cell r="AA172">
            <v>-0.10997</v>
          </cell>
          <cell r="AB172">
            <v>0</v>
          </cell>
          <cell r="AJ172">
            <v>-1.0627</v>
          </cell>
        </row>
        <row r="173">
          <cell r="B173" t="str">
            <v>TOTAL FARMA</v>
          </cell>
          <cell r="C173">
            <v>70.871825209746945</v>
          </cell>
          <cell r="E173">
            <v>14213.077910000005</v>
          </cell>
          <cell r="F173">
            <v>13934.10563</v>
          </cell>
          <cell r="G173">
            <v>15202.157359999999</v>
          </cell>
          <cell r="H173">
            <v>17317.563709999999</v>
          </cell>
          <cell r="I173">
            <v>11699.31639</v>
          </cell>
          <cell r="J173">
            <v>12588.329290000003</v>
          </cell>
          <cell r="K173">
            <v>16452.246099999997</v>
          </cell>
          <cell r="L173">
            <v>15537.86419</v>
          </cell>
          <cell r="M173">
            <v>14781.289209999999</v>
          </cell>
          <cell r="N173">
            <v>16172.762760000001</v>
          </cell>
          <cell r="O173">
            <v>16959.351749999998</v>
          </cell>
          <cell r="P173">
            <v>14517.34456</v>
          </cell>
          <cell r="Q173">
            <v>179375.40886</v>
          </cell>
          <cell r="U173" t="str">
            <v>TOTAL FARMA</v>
          </cell>
          <cell r="V173">
            <v>70.871825209746945</v>
          </cell>
          <cell r="X173">
            <v>7287.2587099999982</v>
          </cell>
          <cell r="Y173">
            <v>6993.4567100000004</v>
          </cell>
          <cell r="Z173">
            <v>7293.7906800000001</v>
          </cell>
          <cell r="AA173">
            <v>7854.7798400000001</v>
          </cell>
          <cell r="AB173">
            <v>4956.9997370000001</v>
          </cell>
          <cell r="AC173">
            <v>5170.9543299999996</v>
          </cell>
          <cell r="AD173">
            <v>6727.0499100000015</v>
          </cell>
          <cell r="AE173">
            <v>6189.7951599999988</v>
          </cell>
          <cell r="AF173">
            <v>5392.4532799999997</v>
          </cell>
          <cell r="AG173">
            <v>5909.3731899999993</v>
          </cell>
          <cell r="AH173">
            <v>6704.9525600000015</v>
          </cell>
          <cell r="AI173">
            <v>6001.7875400000012</v>
          </cell>
          <cell r="AJ173">
            <v>76482.651647000006</v>
          </cell>
        </row>
        <row r="175">
          <cell r="B175" t="str">
            <v xml:space="preserve">NENÊ DENT  </v>
          </cell>
          <cell r="C175">
            <v>78.704970113407853</v>
          </cell>
          <cell r="E175">
            <v>188.88037</v>
          </cell>
          <cell r="F175">
            <v>209.37951000000001</v>
          </cell>
          <cell r="G175">
            <v>230.04456000000002</v>
          </cell>
          <cell r="H175">
            <v>262.34845999999999</v>
          </cell>
          <cell r="I175">
            <v>151.79876999999999</v>
          </cell>
          <cell r="J175">
            <v>175.83897999999999</v>
          </cell>
          <cell r="K175">
            <v>257.77535999999998</v>
          </cell>
          <cell r="L175">
            <v>252.48773</v>
          </cell>
          <cell r="M175">
            <v>227.76779999999999</v>
          </cell>
          <cell r="N175">
            <v>255.3792</v>
          </cell>
          <cell r="O175">
            <v>232.01701</v>
          </cell>
          <cell r="P175">
            <v>269.46159</v>
          </cell>
          <cell r="Q175">
            <v>2713.1793400000001</v>
          </cell>
          <cell r="U175" t="str">
            <v xml:space="preserve">NENÊ DENT  </v>
          </cell>
          <cell r="V175">
            <v>78.032291774580315</v>
          </cell>
          <cell r="X175">
            <v>97.044589999999999</v>
          </cell>
          <cell r="Y175">
            <v>105.08917000000001</v>
          </cell>
          <cell r="Z175">
            <v>110.31270000000001</v>
          </cell>
          <cell r="AA175">
            <v>118.86213000000001</v>
          </cell>
          <cell r="AB175">
            <v>64.317139999999995</v>
          </cell>
          <cell r="AC175">
            <v>73.914019999999994</v>
          </cell>
          <cell r="AD175">
            <v>104.87328000000001</v>
          </cell>
          <cell r="AE175">
            <v>100.55760000000001</v>
          </cell>
          <cell r="AF175">
            <v>82.72</v>
          </cell>
          <cell r="AG175">
            <v>93.30798999999999</v>
          </cell>
          <cell r="AH175">
            <v>90.906270000000006</v>
          </cell>
          <cell r="AI175">
            <v>109.48009999999999</v>
          </cell>
          <cell r="AJ175">
            <v>1151.38499</v>
          </cell>
        </row>
        <row r="176">
          <cell r="B176" t="str">
            <v>TOTAL NENÊ</v>
          </cell>
          <cell r="C176">
            <v>78.704970113407853</v>
          </cell>
          <cell r="E176">
            <v>188.88037</v>
          </cell>
          <cell r="F176">
            <v>209.37951000000001</v>
          </cell>
          <cell r="G176">
            <v>230.04456000000002</v>
          </cell>
          <cell r="H176">
            <v>262.34845999999999</v>
          </cell>
          <cell r="I176">
            <v>151.79876999999999</v>
          </cell>
          <cell r="J176">
            <v>175.83897999999999</v>
          </cell>
          <cell r="K176">
            <v>257.77535999999998</v>
          </cell>
          <cell r="L176">
            <v>252.48773</v>
          </cell>
          <cell r="M176">
            <v>227.76779999999999</v>
          </cell>
          <cell r="N176">
            <v>255.3792</v>
          </cell>
          <cell r="O176">
            <v>232.01701</v>
          </cell>
          <cell r="P176">
            <v>269.46159</v>
          </cell>
          <cell r="Q176">
            <v>2713.1793400000001</v>
          </cell>
          <cell r="U176" t="str">
            <v>TOTAL NENÊ</v>
          </cell>
          <cell r="V176">
            <v>78.032291774580315</v>
          </cell>
          <cell r="X176">
            <v>97.044589999999999</v>
          </cell>
          <cell r="Y176">
            <v>105.08917000000001</v>
          </cell>
          <cell r="Z176">
            <v>110.31270000000001</v>
          </cell>
          <cell r="AA176">
            <v>118.86213000000001</v>
          </cell>
          <cell r="AB176">
            <v>64.317139999999995</v>
          </cell>
          <cell r="AC176">
            <v>73.914019999999994</v>
          </cell>
          <cell r="AD176">
            <v>104.87328000000001</v>
          </cell>
          <cell r="AE176">
            <v>100.55760000000001</v>
          </cell>
          <cell r="AF176">
            <v>82.72</v>
          </cell>
          <cell r="AG176">
            <v>93.30798999999999</v>
          </cell>
          <cell r="AH176">
            <v>90.906270000000006</v>
          </cell>
          <cell r="AI176">
            <v>109.48009999999999</v>
          </cell>
          <cell r="AJ176">
            <v>1151.38499</v>
          </cell>
        </row>
        <row r="177">
          <cell r="B177" t="str">
            <v>TOTAL WAU</v>
          </cell>
          <cell r="C177">
            <v>70.977081464389755</v>
          </cell>
          <cell r="E177">
            <v>14401.958280000006</v>
          </cell>
          <cell r="F177">
            <v>14143.485140000001</v>
          </cell>
          <cell r="G177">
            <v>15432.20192</v>
          </cell>
          <cell r="H177">
            <v>17579.91217</v>
          </cell>
          <cell r="I177">
            <v>11851.115159999999</v>
          </cell>
          <cell r="J177">
            <v>12764.168270000004</v>
          </cell>
          <cell r="K177">
            <v>16710.021459999996</v>
          </cell>
          <cell r="L177">
            <v>15790.351920000001</v>
          </cell>
          <cell r="M177">
            <v>15009.057009999999</v>
          </cell>
          <cell r="N177">
            <v>16428.141960000001</v>
          </cell>
          <cell r="O177">
            <v>17191.368759999998</v>
          </cell>
          <cell r="P177">
            <v>14786.80615</v>
          </cell>
          <cell r="Q177">
            <v>182088.5882</v>
          </cell>
          <cell r="U177" t="str">
            <v>TOTAL WAU</v>
          </cell>
          <cell r="V177">
            <v>70.977081464389755</v>
          </cell>
          <cell r="X177">
            <v>7384.3032999999987</v>
          </cell>
          <cell r="Y177">
            <v>7098.5458800000006</v>
          </cell>
          <cell r="Z177">
            <v>7404.1033800000005</v>
          </cell>
          <cell r="AA177">
            <v>7973.6419700000006</v>
          </cell>
          <cell r="AB177">
            <v>5021.3168770000002</v>
          </cell>
          <cell r="AC177">
            <v>5244.8683499999997</v>
          </cell>
          <cell r="AD177">
            <v>6831.9231900000013</v>
          </cell>
          <cell r="AE177">
            <v>6290.3527599999989</v>
          </cell>
          <cell r="AF177">
            <v>5475.17328</v>
          </cell>
          <cell r="AG177">
            <v>6002.6811799999996</v>
          </cell>
          <cell r="AH177">
            <v>6795.8588300000019</v>
          </cell>
          <cell r="AI177">
            <v>6111.2676400000009</v>
          </cell>
          <cell r="AJ177">
            <v>77634.036637000012</v>
          </cell>
        </row>
        <row r="178">
          <cell r="B178" t="str">
            <v>FC-0801/Vend</v>
          </cell>
          <cell r="C178">
            <v>37413</v>
          </cell>
          <cell r="G178" t="str">
            <v>cópias :</v>
          </cell>
          <cell r="H178" t="str">
            <v xml:space="preserve">   G/M/MA/MB/MC/MI/MV/FG</v>
          </cell>
          <cell r="O178" t="str">
            <v>PLANEJAMENTO E CONTROLE</v>
          </cell>
          <cell r="U178" t="str">
            <v>FC-0801/Vend</v>
          </cell>
          <cell r="V178">
            <v>37413</v>
          </cell>
          <cell r="Z178" t="str">
            <v>cópias :</v>
          </cell>
          <cell r="AA178" t="str">
            <v xml:space="preserve">   G/M/MA/MB/MC/MI/MV/FG</v>
          </cell>
          <cell r="AH178" t="str">
            <v>PLANEJAMENTO E CONTROLE</v>
          </cell>
        </row>
        <row r="180">
          <cell r="B180" t="str">
            <v>%  VENDA LÍQUIDA</v>
          </cell>
          <cell r="E180">
            <v>70.798925170687525</v>
          </cell>
          <cell r="F180">
            <v>70.812778859812013</v>
          </cell>
          <cell r="G180">
            <v>70.588061533049412</v>
          </cell>
          <cell r="H180">
            <v>71.386516543304651</v>
          </cell>
          <cell r="I180">
            <v>69.844866917106273</v>
          </cell>
          <cell r="J180">
            <v>69.473720660000765</v>
          </cell>
          <cell r="K180">
            <v>69.172138609077749</v>
          </cell>
          <cell r="L180">
            <v>70.476466294685594</v>
          </cell>
          <cell r="M180">
            <v>72.305965624801161</v>
          </cell>
          <cell r="N180">
            <v>72.044464153930562</v>
          </cell>
          <cell r="O180">
            <v>71.541100501844198</v>
          </cell>
          <cell r="P180">
            <v>73.026660833162396</v>
          </cell>
          <cell r="Q180">
            <v>70.977081464389755</v>
          </cell>
          <cell r="U180" t="str">
            <v>%  VENDA LÍQUIDA</v>
          </cell>
          <cell r="X180">
            <v>70.800594728565102</v>
          </cell>
          <cell r="Y180">
            <v>70.824892182706847</v>
          </cell>
          <cell r="Z180">
            <v>70.440475716478375</v>
          </cell>
          <cell r="AA180">
            <v>71.392397860783959</v>
          </cell>
          <cell r="AB180">
            <v>69.844858944717743</v>
          </cell>
          <cell r="AC180">
            <v>69.475926803746589</v>
          </cell>
          <cell r="AD180">
            <v>69.196799971782951</v>
          </cell>
          <cell r="AE180">
            <v>70.421489798000735</v>
          </cell>
          <cell r="AF180">
            <v>70.421231425782224</v>
          </cell>
          <cell r="AG180">
            <v>72.050722292720977</v>
          </cell>
          <cell r="AH180">
            <v>71.452469736106778</v>
          </cell>
          <cell r="AI180">
            <v>73.046977219622605</v>
          </cell>
          <cell r="AJ180">
            <v>70.795443851229379</v>
          </cell>
        </row>
      </sheetData>
      <sheetData sheetId="5"/>
      <sheetData sheetId="6"/>
      <sheetData sheetId="7">
        <row r="1">
          <cell r="B1" t="str">
            <v>EFETIVO 2001</v>
          </cell>
          <cell r="C1" t="str">
            <v>VENDAS  -  UNIDADES</v>
          </cell>
          <cell r="N1" t="str">
            <v>P Z</v>
          </cell>
          <cell r="O1" t="str">
            <v>P Z</v>
          </cell>
        </row>
        <row r="3">
          <cell r="B3" t="str">
            <v>PRODUTOS</v>
          </cell>
          <cell r="C3" t="str">
            <v>JAN</v>
          </cell>
          <cell r="D3" t="str">
            <v>FEV</v>
          </cell>
          <cell r="E3" t="str">
            <v>MAR</v>
          </cell>
          <cell r="F3" t="str">
            <v>ABR</v>
          </cell>
          <cell r="G3" t="str">
            <v>MAI</v>
          </cell>
          <cell r="H3" t="str">
            <v>JUN</v>
          </cell>
          <cell r="I3" t="str">
            <v>JUL</v>
          </cell>
          <cell r="J3" t="str">
            <v>AGO</v>
          </cell>
          <cell r="K3" t="str">
            <v>SET</v>
          </cell>
          <cell r="L3" t="str">
            <v>OUT</v>
          </cell>
          <cell r="M3" t="str">
            <v>NOV</v>
          </cell>
          <cell r="N3" t="str">
            <v>DEZ</v>
          </cell>
          <cell r="O3" t="str">
            <v>TOTAL</v>
          </cell>
        </row>
        <row r="4">
          <cell r="B4" t="str">
            <v>APRESENTAÇÕES</v>
          </cell>
          <cell r="C4" t="str">
            <v>real</v>
          </cell>
          <cell r="D4" t="str">
            <v>real</v>
          </cell>
          <cell r="E4" t="str">
            <v>real</v>
          </cell>
          <cell r="F4" t="str">
            <v>real</v>
          </cell>
          <cell r="G4" t="str">
            <v>real</v>
          </cell>
          <cell r="H4" t="str">
            <v>real</v>
          </cell>
          <cell r="I4" t="str">
            <v>real</v>
          </cell>
          <cell r="J4" t="str">
            <v>real</v>
          </cell>
          <cell r="K4" t="str">
            <v>real</v>
          </cell>
          <cell r="L4" t="str">
            <v>real</v>
          </cell>
          <cell r="M4" t="str">
            <v>real</v>
          </cell>
          <cell r="N4" t="str">
            <v>real</v>
          </cell>
        </row>
        <row r="5">
          <cell r="B5" t="str">
            <v>PANTOZOL 20 mg  cpr  7</v>
          </cell>
          <cell r="C5">
            <v>8406</v>
          </cell>
          <cell r="D5">
            <v>5703</v>
          </cell>
          <cell r="E5">
            <v>7580</v>
          </cell>
          <cell r="F5">
            <v>8165</v>
          </cell>
          <cell r="G5">
            <v>8594</v>
          </cell>
          <cell r="H5">
            <v>8778</v>
          </cell>
          <cell r="I5">
            <v>11172</v>
          </cell>
          <cell r="J5">
            <v>9699</v>
          </cell>
          <cell r="K5">
            <v>9750</v>
          </cell>
          <cell r="L5">
            <v>10853</v>
          </cell>
          <cell r="M5">
            <v>8900</v>
          </cell>
          <cell r="N5">
            <v>9302</v>
          </cell>
          <cell r="O5">
            <v>106902</v>
          </cell>
        </row>
        <row r="6">
          <cell r="B6" t="str">
            <v>PANTOZOL 20 mg  cpr  14</v>
          </cell>
          <cell r="C6">
            <v>11288</v>
          </cell>
          <cell r="D6">
            <v>8145</v>
          </cell>
          <cell r="E6">
            <v>9126</v>
          </cell>
          <cell r="F6">
            <v>11203</v>
          </cell>
          <cell r="G6">
            <v>11480</v>
          </cell>
          <cell r="H6">
            <v>10993</v>
          </cell>
          <cell r="I6">
            <v>14501</v>
          </cell>
          <cell r="J6">
            <v>12773</v>
          </cell>
          <cell r="K6">
            <v>13404</v>
          </cell>
          <cell r="L6">
            <v>16170</v>
          </cell>
          <cell r="M6">
            <v>13705</v>
          </cell>
          <cell r="N6">
            <v>13632</v>
          </cell>
          <cell r="O6">
            <v>146420</v>
          </cell>
        </row>
        <row r="7">
          <cell r="B7" t="str">
            <v>PANTOZOL 20 mg  cpr  28</v>
          </cell>
          <cell r="C7">
            <v>4870</v>
          </cell>
          <cell r="D7">
            <v>4190</v>
          </cell>
          <cell r="E7">
            <v>4536</v>
          </cell>
          <cell r="F7">
            <v>5855</v>
          </cell>
          <cell r="G7">
            <v>5137</v>
          </cell>
          <cell r="H7">
            <v>5630</v>
          </cell>
          <cell r="I7">
            <v>6850</v>
          </cell>
          <cell r="J7">
            <v>6978</v>
          </cell>
          <cell r="K7">
            <v>6649</v>
          </cell>
          <cell r="L7">
            <v>6543</v>
          </cell>
          <cell r="M7">
            <v>7700</v>
          </cell>
          <cell r="N7">
            <v>7449</v>
          </cell>
          <cell r="O7">
            <v>72387</v>
          </cell>
        </row>
        <row r="8">
          <cell r="B8" t="str">
            <v>PANTOZOL 40 mg  cpr   7</v>
          </cell>
          <cell r="C8">
            <v>10481</v>
          </cell>
          <cell r="D8">
            <v>9029</v>
          </cell>
          <cell r="E8">
            <v>9219</v>
          </cell>
          <cell r="F8">
            <v>9866</v>
          </cell>
          <cell r="G8">
            <v>10677</v>
          </cell>
          <cell r="H8">
            <v>10651</v>
          </cell>
          <cell r="I8">
            <v>13632</v>
          </cell>
          <cell r="J8">
            <v>11470</v>
          </cell>
          <cell r="K8">
            <v>11607</v>
          </cell>
          <cell r="L8">
            <v>14912</v>
          </cell>
          <cell r="M8">
            <v>10701</v>
          </cell>
          <cell r="N8">
            <v>11066</v>
          </cell>
          <cell r="O8">
            <v>133311</v>
          </cell>
        </row>
        <row r="9">
          <cell r="B9" t="str">
            <v>PANTOZOL 40 mg cpr  14</v>
          </cell>
          <cell r="C9">
            <v>10917</v>
          </cell>
          <cell r="D9">
            <v>9602</v>
          </cell>
          <cell r="E9">
            <v>10209</v>
          </cell>
          <cell r="F9">
            <v>11529</v>
          </cell>
          <cell r="G9">
            <v>11849</v>
          </cell>
          <cell r="H9">
            <v>10739</v>
          </cell>
          <cell r="I9">
            <v>13510</v>
          </cell>
          <cell r="J9">
            <v>12267</v>
          </cell>
          <cell r="K9">
            <v>13430</v>
          </cell>
          <cell r="L9">
            <v>16389</v>
          </cell>
          <cell r="M9">
            <v>13452</v>
          </cell>
          <cell r="N9">
            <v>11923</v>
          </cell>
          <cell r="O9">
            <v>145816</v>
          </cell>
        </row>
        <row r="10">
          <cell r="B10" t="str">
            <v>PANTOZOL 40 mg cpr  28</v>
          </cell>
          <cell r="C10">
            <v>5206</v>
          </cell>
          <cell r="D10">
            <v>5603</v>
          </cell>
          <cell r="E10">
            <v>5471</v>
          </cell>
          <cell r="F10">
            <v>6086</v>
          </cell>
          <cell r="G10">
            <v>6055</v>
          </cell>
          <cell r="H10">
            <v>6107</v>
          </cell>
          <cell r="I10">
            <v>7491</v>
          </cell>
          <cell r="J10">
            <v>5592</v>
          </cell>
          <cell r="K10">
            <v>7912</v>
          </cell>
          <cell r="L10">
            <v>7684</v>
          </cell>
          <cell r="M10">
            <v>8411</v>
          </cell>
          <cell r="N10">
            <v>6697</v>
          </cell>
          <cell r="O10">
            <v>78315</v>
          </cell>
        </row>
        <row r="11">
          <cell r="B11" t="str">
            <v>PANTOZOL 40 mg injet 1 amp</v>
          </cell>
          <cell r="C11">
            <v>18351</v>
          </cell>
          <cell r="D11">
            <v>20143</v>
          </cell>
          <cell r="E11">
            <v>21517</v>
          </cell>
          <cell r="F11">
            <v>14474</v>
          </cell>
          <cell r="G11">
            <v>22720</v>
          </cell>
          <cell r="H11">
            <v>15919</v>
          </cell>
          <cell r="I11">
            <v>32970</v>
          </cell>
          <cell r="J11">
            <v>31385</v>
          </cell>
          <cell r="K11">
            <v>29177</v>
          </cell>
          <cell r="L11">
            <v>33911</v>
          </cell>
          <cell r="M11">
            <v>43591</v>
          </cell>
          <cell r="N11">
            <v>17137</v>
          </cell>
          <cell r="O11">
            <v>301295</v>
          </cell>
        </row>
        <row r="12">
          <cell r="B12" t="str">
            <v>TOTAL</v>
          </cell>
          <cell r="C12">
            <v>69519</v>
          </cell>
          <cell r="D12">
            <v>62415</v>
          </cell>
          <cell r="E12">
            <v>67658</v>
          </cell>
          <cell r="F12">
            <v>67178</v>
          </cell>
          <cell r="G12">
            <v>76512</v>
          </cell>
          <cell r="H12">
            <v>68817</v>
          </cell>
          <cell r="I12">
            <v>100126</v>
          </cell>
          <cell r="J12">
            <v>90164</v>
          </cell>
          <cell r="K12">
            <v>91929</v>
          </cell>
          <cell r="L12">
            <v>106462</v>
          </cell>
          <cell r="M12">
            <v>106460</v>
          </cell>
          <cell r="N12">
            <v>77206</v>
          </cell>
          <cell r="O12">
            <v>984446</v>
          </cell>
        </row>
        <row r="13">
          <cell r="B13" t="str">
            <v>ACUMULADO</v>
          </cell>
          <cell r="C13">
            <v>69519</v>
          </cell>
          <cell r="D13">
            <v>131934</v>
          </cell>
          <cell r="E13">
            <v>199592</v>
          </cell>
          <cell r="F13">
            <v>266770</v>
          </cell>
          <cell r="G13">
            <v>343282</v>
          </cell>
          <cell r="H13">
            <v>412099</v>
          </cell>
          <cell r="I13">
            <v>512225</v>
          </cell>
          <cell r="J13">
            <v>602389</v>
          </cell>
          <cell r="K13">
            <v>694318</v>
          </cell>
          <cell r="L13">
            <v>800780</v>
          </cell>
          <cell r="M13">
            <v>907240</v>
          </cell>
          <cell r="N13">
            <v>984446</v>
          </cell>
        </row>
        <row r="15">
          <cell r="B15" t="str">
            <v>Participação s/ total BYK</v>
          </cell>
          <cell r="C15">
            <v>2.6216687508579375E-2</v>
          </cell>
          <cell r="D15">
            <v>2.4198275821962101E-2</v>
          </cell>
          <cell r="E15">
            <v>2.4737028763221685E-2</v>
          </cell>
          <cell r="F15">
            <v>2.2100599872485152E-2</v>
          </cell>
          <cell r="G15">
            <v>3.7520412316534343E-2</v>
          </cell>
          <cell r="H15">
            <v>3.1076662269742917E-2</v>
          </cell>
          <cell r="I15">
            <v>3.4106357634076247E-2</v>
          </cell>
          <cell r="J15">
            <v>3.3360639300020055E-2</v>
          </cell>
          <cell r="K15">
            <v>3.7237033124428859E-2</v>
          </cell>
          <cell r="L15">
            <v>3.9976028351430978E-2</v>
          </cell>
          <cell r="M15">
            <v>3.9429352163818106E-2</v>
          </cell>
          <cell r="N15">
            <v>3.3007163536930097E-2</v>
          </cell>
          <cell r="O15">
            <v>3.1686013361255462E-2</v>
          </cell>
        </row>
        <row r="19">
          <cell r="C19" t="str">
            <v>VENDAS BRUTAS  -  TUS$</v>
          </cell>
        </row>
        <row r="21">
          <cell r="B21" t="str">
            <v>PRODUTOS</v>
          </cell>
          <cell r="C21" t="str">
            <v>JAN</v>
          </cell>
          <cell r="D21" t="str">
            <v>FEV</v>
          </cell>
          <cell r="E21" t="str">
            <v>MAR</v>
          </cell>
          <cell r="F21" t="str">
            <v>ABR</v>
          </cell>
          <cell r="G21" t="str">
            <v>MAI</v>
          </cell>
          <cell r="H21" t="str">
            <v>JUN</v>
          </cell>
          <cell r="I21" t="str">
            <v>JUL</v>
          </cell>
          <cell r="J21" t="str">
            <v>AGO</v>
          </cell>
          <cell r="K21" t="str">
            <v>SET</v>
          </cell>
          <cell r="L21" t="str">
            <v>OUT</v>
          </cell>
          <cell r="M21" t="str">
            <v>NOV</v>
          </cell>
          <cell r="N21" t="str">
            <v>DEZ</v>
          </cell>
          <cell r="O21" t="str">
            <v>TOTAL</v>
          </cell>
        </row>
        <row r="22">
          <cell r="B22" t="str">
            <v>APRESENTAÇÕES</v>
          </cell>
          <cell r="C22" t="str">
            <v>real</v>
          </cell>
          <cell r="D22" t="str">
            <v>real</v>
          </cell>
          <cell r="E22" t="str">
            <v>real</v>
          </cell>
          <cell r="F22" t="str">
            <v>real</v>
          </cell>
          <cell r="G22" t="str">
            <v>real</v>
          </cell>
          <cell r="H22" t="str">
            <v>real</v>
          </cell>
          <cell r="I22" t="str">
            <v>real</v>
          </cell>
          <cell r="J22" t="str">
            <v>real</v>
          </cell>
          <cell r="K22" t="str">
            <v>real</v>
          </cell>
          <cell r="L22" t="str">
            <v>real</v>
          </cell>
          <cell r="M22" t="str">
            <v>real</v>
          </cell>
          <cell r="N22" t="str">
            <v>real</v>
          </cell>
        </row>
        <row r="23">
          <cell r="B23" t="str">
            <v>PANTOZOL 20 mg  cpr  7</v>
          </cell>
          <cell r="C23">
            <v>52.31606</v>
          </cell>
          <cell r="D23">
            <v>34.923090000000002</v>
          </cell>
          <cell r="E23">
            <v>44.796959999999999</v>
          </cell>
          <cell r="F23">
            <v>45.227739999999997</v>
          </cell>
          <cell r="G23">
            <v>40.4651</v>
          </cell>
          <cell r="H23">
            <v>40.895719999999997</v>
          </cell>
          <cell r="I23">
            <v>50.592390000000002</v>
          </cell>
          <cell r="J23">
            <v>42.012540000000001</v>
          </cell>
          <cell r="K23">
            <v>39.06</v>
          </cell>
          <cell r="L23">
            <v>42.357870000000005</v>
          </cell>
          <cell r="M23">
            <v>39.533449999999995</v>
          </cell>
          <cell r="N23">
            <v>42.953789999999998</v>
          </cell>
          <cell r="O23">
            <v>515.13471000000004</v>
          </cell>
        </row>
        <row r="24">
          <cell r="B24" t="str">
            <v>PANTOZOL 20 mg  cpr  14</v>
          </cell>
          <cell r="C24">
            <v>121.80399</v>
          </cell>
          <cell r="D24">
            <v>86.130920000000003</v>
          </cell>
          <cell r="E24">
            <v>92.096649999999997</v>
          </cell>
          <cell r="F24">
            <v>106.93013999999999</v>
          </cell>
          <cell r="G24">
            <v>93.777479999999997</v>
          </cell>
          <cell r="H24">
            <v>88.642420000000001</v>
          </cell>
          <cell r="I24">
            <v>113.54406</v>
          </cell>
          <cell r="J24">
            <v>96.030419999999992</v>
          </cell>
          <cell r="K24">
            <v>92.69</v>
          </cell>
          <cell r="L24">
            <v>109.01732000000001</v>
          </cell>
          <cell r="M24">
            <v>104.83247</v>
          </cell>
          <cell r="N24">
            <v>108.58878</v>
          </cell>
          <cell r="O24">
            <v>1214.0846500000002</v>
          </cell>
        </row>
        <row r="25">
          <cell r="B25" t="str">
            <v>PANTOZOL 20 mg  cpr  28</v>
          </cell>
          <cell r="C25">
            <v>98.938079999999999</v>
          </cell>
          <cell r="D25">
            <v>83.482979999999998</v>
          </cell>
          <cell r="E25">
            <v>86.312010000000001</v>
          </cell>
          <cell r="F25">
            <v>105.79402</v>
          </cell>
          <cell r="G25">
            <v>78.805090000000007</v>
          </cell>
          <cell r="H25">
            <v>85.380859999999998</v>
          </cell>
          <cell r="I25">
            <v>101.69669</v>
          </cell>
          <cell r="J25">
            <v>99.452179999999998</v>
          </cell>
          <cell r="K25">
            <v>85.81</v>
          </cell>
          <cell r="L25">
            <v>83.649299999999997</v>
          </cell>
          <cell r="M25">
            <v>111.89177000000001</v>
          </cell>
          <cell r="N25">
            <v>113.04733</v>
          </cell>
          <cell r="O25">
            <v>1134.2603100000001</v>
          </cell>
        </row>
        <row r="26">
          <cell r="B26" t="str">
            <v>PANTOZOL 40 mg  cpr   7</v>
          </cell>
          <cell r="C26">
            <v>109.76851000000001</v>
          </cell>
          <cell r="D26">
            <v>92.485510000000005</v>
          </cell>
          <cell r="E26">
            <v>90.352639999999994</v>
          </cell>
          <cell r="F26">
            <v>91.781499999999994</v>
          </cell>
          <cell r="G26">
            <v>84.490989999999996</v>
          </cell>
          <cell r="H26">
            <v>83.245159999999998</v>
          </cell>
          <cell r="I26">
            <v>103.36878</v>
          </cell>
          <cell r="J26">
            <v>83.552909999999997</v>
          </cell>
          <cell r="K26">
            <v>77.290000000000006</v>
          </cell>
          <cell r="L26">
            <v>97.749460000000013</v>
          </cell>
          <cell r="M26">
            <v>79.700990000000004</v>
          </cell>
          <cell r="N26">
            <v>86.323630000000009</v>
          </cell>
          <cell r="O26">
            <v>1080.1100800000002</v>
          </cell>
        </row>
        <row r="27">
          <cell r="B27" t="str">
            <v>PANTOZOL 40 mg cpr  14</v>
          </cell>
          <cell r="C27">
            <v>209.58795000000001</v>
          </cell>
          <cell r="D27">
            <v>180.3262</v>
          </cell>
          <cell r="E27">
            <v>183.87156999999999</v>
          </cell>
          <cell r="F27">
            <v>196.16104000000001</v>
          </cell>
          <cell r="G27">
            <v>172.06044</v>
          </cell>
          <cell r="H27">
            <v>154.04874000000001</v>
          </cell>
          <cell r="I27">
            <v>188.22179</v>
          </cell>
          <cell r="J27">
            <v>164.35238000000001</v>
          </cell>
          <cell r="K27">
            <v>165.46</v>
          </cell>
          <cell r="L27">
            <v>196.23705999999999</v>
          </cell>
          <cell r="M27">
            <v>183.67626999999999</v>
          </cell>
          <cell r="N27">
            <v>170.62404999999998</v>
          </cell>
          <cell r="O27">
            <v>2164.6274899999999</v>
          </cell>
        </row>
        <row r="28">
          <cell r="B28" t="str">
            <v>PANTOZOL 40 mg cpr  28</v>
          </cell>
          <cell r="C28">
            <v>185.9213</v>
          </cell>
          <cell r="D28">
            <v>197.08537000000001</v>
          </cell>
          <cell r="E28">
            <v>182.96779000000001</v>
          </cell>
          <cell r="F28">
            <v>191.93566000000001</v>
          </cell>
          <cell r="G28">
            <v>163.90303</v>
          </cell>
          <cell r="H28">
            <v>163.33878999999999</v>
          </cell>
          <cell r="I28">
            <v>194.79779000000002</v>
          </cell>
          <cell r="J28">
            <v>141.89852999999999</v>
          </cell>
          <cell r="K28">
            <v>183.15</v>
          </cell>
          <cell r="L28">
            <v>171.44432</v>
          </cell>
          <cell r="M28">
            <v>214.2946</v>
          </cell>
          <cell r="N28">
            <v>179.49340000000001</v>
          </cell>
          <cell r="O28">
            <v>2170.2305799999999</v>
          </cell>
        </row>
        <row r="29">
          <cell r="B29" t="str">
            <v>PANTOZOL 40 mg injet 1 amp</v>
          </cell>
          <cell r="C29">
            <v>409.70636999999999</v>
          </cell>
          <cell r="D29">
            <v>441.78115000000003</v>
          </cell>
          <cell r="E29">
            <v>449.60737</v>
          </cell>
          <cell r="F29">
            <v>296.46625</v>
          </cell>
          <cell r="G29">
            <v>387.93950000000001</v>
          </cell>
          <cell r="H29">
            <v>275.20506999999998</v>
          </cell>
          <cell r="I29">
            <v>541.84255000000007</v>
          </cell>
          <cell r="J29">
            <v>510.84474</v>
          </cell>
          <cell r="K29">
            <v>445.14</v>
          </cell>
          <cell r="L29">
            <v>497.04642999999999</v>
          </cell>
          <cell r="M29">
            <v>713.56025</v>
          </cell>
          <cell r="N29">
            <v>284.29444000000001</v>
          </cell>
          <cell r="O29">
            <v>5253.4341199999999</v>
          </cell>
        </row>
        <row r="30">
          <cell r="B30" t="str">
            <v>TOTAL</v>
          </cell>
          <cell r="C30">
            <v>1188.0422599999999</v>
          </cell>
          <cell r="D30">
            <v>1116.21522</v>
          </cell>
          <cell r="E30">
            <v>1130.0049900000001</v>
          </cell>
          <cell r="F30">
            <v>1034.2963500000001</v>
          </cell>
          <cell r="G30">
            <v>1021.44163</v>
          </cell>
          <cell r="H30">
            <v>890.75675999999999</v>
          </cell>
          <cell r="I30">
            <v>1294.0640500000002</v>
          </cell>
          <cell r="J30">
            <v>1138.1437000000001</v>
          </cell>
          <cell r="K30">
            <v>1088.5999999999999</v>
          </cell>
          <cell r="L30">
            <v>1197.5017600000001</v>
          </cell>
          <cell r="M30">
            <v>1447.4898000000001</v>
          </cell>
          <cell r="N30">
            <v>985.32542000000001</v>
          </cell>
          <cell r="O30">
            <v>13531.881940000001</v>
          </cell>
        </row>
        <row r="31">
          <cell r="B31" t="str">
            <v>ACUMULADO</v>
          </cell>
          <cell r="C31">
            <v>1188.0422599999999</v>
          </cell>
          <cell r="D31">
            <v>2304.2574800000002</v>
          </cell>
          <cell r="E31">
            <v>3434.2624700000006</v>
          </cell>
          <cell r="F31">
            <v>4468.5588200000002</v>
          </cell>
          <cell r="G31">
            <v>5490.0004500000005</v>
          </cell>
          <cell r="H31">
            <v>6380.7572100000007</v>
          </cell>
          <cell r="I31">
            <v>7674.8212600000006</v>
          </cell>
          <cell r="J31">
            <v>8812.9649600000012</v>
          </cell>
          <cell r="K31">
            <v>9901.5649600000015</v>
          </cell>
          <cell r="L31">
            <v>11099.066720000003</v>
          </cell>
          <cell r="M31">
            <v>12546.556520000002</v>
          </cell>
          <cell r="N31">
            <v>13531.881940000001</v>
          </cell>
        </row>
        <row r="33">
          <cell r="B33" t="str">
            <v>Participação s/ total BYK</v>
          </cell>
          <cell r="C33">
            <v>0.11390932245519843</v>
          </cell>
          <cell r="D33">
            <v>0.11136903803345764</v>
          </cell>
          <cell r="E33">
            <v>0.10750537232179271</v>
          </cell>
          <cell r="F33">
            <v>9.2606235397796097E-2</v>
          </cell>
          <cell r="G33">
            <v>0.14207915635516777</v>
          </cell>
          <cell r="H33">
            <v>0.11799371753097</v>
          </cell>
          <cell r="I33">
            <v>0.13106864455032805</v>
          </cell>
          <cell r="J33">
            <v>0.12741697964520649</v>
          </cell>
          <cell r="K33">
            <v>0.14001484265372241</v>
          </cell>
          <cell r="L33">
            <v>0.14373721370090259</v>
          </cell>
          <cell r="M33">
            <v>0.15219080283311776</v>
          </cell>
          <cell r="N33">
            <v>0.11777432727304847</v>
          </cell>
          <cell r="O33">
            <v>0.12339891490688748</v>
          </cell>
        </row>
        <row r="35">
          <cell r="B35" t="str">
            <v>Preço Médio  Us$</v>
          </cell>
          <cell r="C35">
            <v>17.089461298350091</v>
          </cell>
          <cell r="D35">
            <v>17.88376544099976</v>
          </cell>
          <cell r="E35">
            <v>16.701720269591181</v>
          </cell>
          <cell r="F35">
            <v>15.396355205573254</v>
          </cell>
          <cell r="G35">
            <v>13.350084039104978</v>
          </cell>
          <cell r="H35">
            <v>12.94384759579755</v>
          </cell>
          <cell r="I35">
            <v>12.924355811677287</v>
          </cell>
          <cell r="J35">
            <v>12.623039128698816</v>
          </cell>
          <cell r="K35">
            <v>11.84174743552089</v>
          </cell>
          <cell r="L35">
            <v>11.248161409704872</v>
          </cell>
          <cell r="M35">
            <v>13.596560210407667</v>
          </cell>
          <cell r="N35">
            <v>12.762290754604566</v>
          </cell>
          <cell r="O35">
            <v>13.745682282217615</v>
          </cell>
        </row>
        <row r="39">
          <cell r="C39" t="str">
            <v>VENDAS LÍQUIDAS  -  TUS$</v>
          </cell>
        </row>
        <row r="41">
          <cell r="B41" t="str">
            <v>PRODUTOS</v>
          </cell>
          <cell r="C41" t="str">
            <v>JAN</v>
          </cell>
          <cell r="D41" t="str">
            <v>FEV</v>
          </cell>
          <cell r="E41" t="str">
            <v>MAR</v>
          </cell>
          <cell r="F41" t="str">
            <v>ABR</v>
          </cell>
          <cell r="G41" t="str">
            <v>MAI</v>
          </cell>
          <cell r="H41" t="str">
            <v>JUN</v>
          </cell>
          <cell r="I41" t="str">
            <v>JUL</v>
          </cell>
          <cell r="J41" t="str">
            <v>AGO</v>
          </cell>
          <cell r="K41" t="str">
            <v>SET</v>
          </cell>
          <cell r="L41" t="str">
            <v>OUT</v>
          </cell>
          <cell r="M41" t="str">
            <v>NOV</v>
          </cell>
          <cell r="N41" t="str">
            <v>DEZ</v>
          </cell>
          <cell r="O41" t="str">
            <v>TOTAL</v>
          </cell>
        </row>
        <row r="42">
          <cell r="B42" t="str">
            <v>APRESENTAÇÕES</v>
          </cell>
          <cell r="C42" t="str">
            <v>real</v>
          </cell>
          <cell r="D42" t="str">
            <v>real</v>
          </cell>
          <cell r="E42" t="str">
            <v>real</v>
          </cell>
          <cell r="F42" t="str">
            <v>real</v>
          </cell>
          <cell r="G42" t="str">
            <v>real</v>
          </cell>
          <cell r="H42" t="str">
            <v>real</v>
          </cell>
          <cell r="I42" t="str">
            <v>real</v>
          </cell>
          <cell r="J42" t="str">
            <v>real</v>
          </cell>
          <cell r="K42" t="str">
            <v>real</v>
          </cell>
          <cell r="L42" t="str">
            <v>real</v>
          </cell>
          <cell r="M42" t="str">
            <v>real</v>
          </cell>
          <cell r="N42" t="str">
            <v>real</v>
          </cell>
        </row>
        <row r="43">
          <cell r="B43" t="str">
            <v>PANTOZOL 20 mg  cpr  7</v>
          </cell>
          <cell r="C43">
            <v>71.118530000000007</v>
          </cell>
          <cell r="D43">
            <v>25.383479999999999</v>
          </cell>
          <cell r="E43">
            <v>32.012869999999999</v>
          </cell>
          <cell r="F43">
            <v>33.480649999999997</v>
          </cell>
          <cell r="G43">
            <v>32.343519999999998</v>
          </cell>
          <cell r="H43">
            <v>32.590899999999998</v>
          </cell>
          <cell r="I43">
            <v>40.51408</v>
          </cell>
          <cell r="J43">
            <v>34.377749999999999</v>
          </cell>
          <cell r="K43">
            <v>31.35</v>
          </cell>
          <cell r="L43">
            <v>35.246499999999997</v>
          </cell>
          <cell r="M43">
            <v>32.807870000000001</v>
          </cell>
          <cell r="N43">
            <v>35.943629999999999</v>
          </cell>
          <cell r="O43">
            <v>437.16977999999995</v>
          </cell>
        </row>
        <row r="44">
          <cell r="B44" t="str">
            <v>PANTOZOL 20 mg  cpr  14</v>
          </cell>
          <cell r="C44">
            <v>87.616529999999997</v>
          </cell>
          <cell r="D44">
            <v>62.192450000000001</v>
          </cell>
          <cell r="E44">
            <v>66.392309999999995</v>
          </cell>
          <cell r="F44">
            <v>78.203239999999994</v>
          </cell>
          <cell r="G44">
            <v>73.920109999999994</v>
          </cell>
          <cell r="H44">
            <v>69.741960000000006</v>
          </cell>
          <cell r="I44">
            <v>90.519850000000005</v>
          </cell>
          <cell r="J44">
            <v>78.174789999999987</v>
          </cell>
          <cell r="K44">
            <v>74.989999999999995</v>
          </cell>
          <cell r="L44">
            <v>90.305940000000007</v>
          </cell>
          <cell r="M44">
            <v>87.03058</v>
          </cell>
          <cell r="N44">
            <v>90.642150000000001</v>
          </cell>
          <cell r="O44">
            <v>949.7299099999999</v>
          </cell>
        </row>
        <row r="45">
          <cell r="B45" t="str">
            <v>PANTOZOL 20 mg  cpr  28</v>
          </cell>
          <cell r="C45">
            <v>37.875570000000003</v>
          </cell>
          <cell r="D45">
            <v>60.522919999999999</v>
          </cell>
          <cell r="E45">
            <v>62.069330000000001</v>
          </cell>
          <cell r="F45">
            <v>76.805610000000001</v>
          </cell>
          <cell r="G45">
            <v>62.598460000000003</v>
          </cell>
          <cell r="H45">
            <v>67.900700000000001</v>
          </cell>
          <cell r="I45">
            <v>80.79589</v>
          </cell>
          <cell r="J45">
            <v>80.038139999999999</v>
          </cell>
          <cell r="K45">
            <v>68.209999999999994</v>
          </cell>
          <cell r="L45">
            <v>68.723960000000005</v>
          </cell>
          <cell r="M45">
            <v>91.024940000000001</v>
          </cell>
          <cell r="N45">
            <v>92.783630000000002</v>
          </cell>
          <cell r="O45">
            <v>849.34915000000012</v>
          </cell>
        </row>
        <row r="46">
          <cell r="B46" t="str">
            <v>PANTOZOL 40 mg  cpr   7</v>
          </cell>
          <cell r="C46">
            <v>78.863839999999996</v>
          </cell>
          <cell r="D46">
            <v>67.338440000000006</v>
          </cell>
          <cell r="E46">
            <v>65.790589999999995</v>
          </cell>
          <cell r="F46">
            <v>67.341459999999998</v>
          </cell>
          <cell r="G46">
            <v>67.156400000000005</v>
          </cell>
          <cell r="H46">
            <v>66.325450000000004</v>
          </cell>
          <cell r="I46">
            <v>82.574289999999991</v>
          </cell>
          <cell r="J46">
            <v>68.02234</v>
          </cell>
          <cell r="K46">
            <v>61.25</v>
          </cell>
          <cell r="L46">
            <v>80.99924</v>
          </cell>
          <cell r="M46">
            <v>65.8626</v>
          </cell>
          <cell r="N46">
            <v>71.467850000000013</v>
          </cell>
          <cell r="O46">
            <v>842.99249999999995</v>
          </cell>
        </row>
        <row r="47">
          <cell r="B47" t="str">
            <v>PANTOZOL 40 mg cpr  14</v>
          </cell>
          <cell r="C47">
            <v>150.22820999999999</v>
          </cell>
          <cell r="D47">
            <v>130.72933</v>
          </cell>
          <cell r="E47">
            <v>132.68914000000001</v>
          </cell>
          <cell r="F47">
            <v>143.84912</v>
          </cell>
          <cell r="G47">
            <v>136.32991999999999</v>
          </cell>
          <cell r="H47">
            <v>122.62146</v>
          </cell>
          <cell r="I47">
            <v>150.47572</v>
          </cell>
          <cell r="J47">
            <v>133.33711</v>
          </cell>
          <cell r="K47">
            <v>133.18</v>
          </cell>
          <cell r="L47">
            <v>162.61232000000001</v>
          </cell>
          <cell r="M47">
            <v>151.66235999999998</v>
          </cell>
          <cell r="N47">
            <v>141.19032999999999</v>
          </cell>
          <cell r="O47">
            <v>1688.9050199999999</v>
          </cell>
        </row>
        <row r="48">
          <cell r="B48" t="str">
            <v>PANTOZOL 40 mg cpr  28</v>
          </cell>
          <cell r="C48">
            <v>133.76383999999999</v>
          </cell>
          <cell r="D48">
            <v>141.58655999999999</v>
          </cell>
          <cell r="E48">
            <v>133.01248000000001</v>
          </cell>
          <cell r="F48">
            <v>141.85338999999999</v>
          </cell>
          <cell r="G48">
            <v>129.78949</v>
          </cell>
          <cell r="H48">
            <v>129.19609</v>
          </cell>
          <cell r="I48">
            <v>155.27600000000001</v>
          </cell>
          <cell r="J48">
            <v>113.67247999999999</v>
          </cell>
          <cell r="K48">
            <v>145.31</v>
          </cell>
          <cell r="L48">
            <v>141.77438000000001</v>
          </cell>
          <cell r="M48">
            <v>175.92500000000001</v>
          </cell>
          <cell r="N48">
            <v>147.57798</v>
          </cell>
          <cell r="O48">
            <v>1688.7376899999999</v>
          </cell>
        </row>
        <row r="49">
          <cell r="B49" t="str">
            <v>PANTOZOL 40 mg injet 1 amp</v>
          </cell>
          <cell r="C49">
            <v>197.20271</v>
          </cell>
          <cell r="D49">
            <v>201.43654000000001</v>
          </cell>
          <cell r="E49">
            <v>188.37443999999999</v>
          </cell>
          <cell r="F49">
            <v>116.28189999999999</v>
          </cell>
          <cell r="G49">
            <v>182.52582000000001</v>
          </cell>
          <cell r="H49">
            <v>121.78798999999999</v>
          </cell>
          <cell r="I49">
            <v>249.90339</v>
          </cell>
          <cell r="J49">
            <v>222.02447000000001</v>
          </cell>
          <cell r="K49">
            <v>199.8</v>
          </cell>
          <cell r="L49">
            <v>207.93510000000001</v>
          </cell>
          <cell r="M49">
            <v>314.55177000000003</v>
          </cell>
          <cell r="N49">
            <v>134.74454</v>
          </cell>
          <cell r="O49">
            <v>2336.5686700000001</v>
          </cell>
        </row>
        <row r="50">
          <cell r="B50" t="str">
            <v>TOTAL</v>
          </cell>
          <cell r="C50">
            <v>756.66922999999997</v>
          </cell>
          <cell r="D50">
            <v>689.18972000000008</v>
          </cell>
          <cell r="E50">
            <v>680.34115999999995</v>
          </cell>
          <cell r="F50">
            <v>657.81536999999992</v>
          </cell>
          <cell r="G50">
            <v>684.66372000000001</v>
          </cell>
          <cell r="H50">
            <v>610.16455000000008</v>
          </cell>
          <cell r="I50">
            <v>850.05921999999987</v>
          </cell>
          <cell r="J50">
            <v>729.64707999999996</v>
          </cell>
          <cell r="K50">
            <v>714.08999999999992</v>
          </cell>
          <cell r="L50">
            <v>787.59744000000012</v>
          </cell>
          <cell r="M50">
            <v>918.86511999999993</v>
          </cell>
          <cell r="N50">
            <v>714.35011000000009</v>
          </cell>
          <cell r="O50">
            <v>8793.4527199999993</v>
          </cell>
        </row>
        <row r="51">
          <cell r="B51" t="str">
            <v>ACUMULADO</v>
          </cell>
          <cell r="C51">
            <v>756.66922999999997</v>
          </cell>
          <cell r="D51">
            <v>1445.85895</v>
          </cell>
          <cell r="E51">
            <v>2126.2001099999998</v>
          </cell>
          <cell r="F51">
            <v>2784.0154799999996</v>
          </cell>
          <cell r="G51">
            <v>3468.6791999999996</v>
          </cell>
          <cell r="H51">
            <v>4078.8437499999995</v>
          </cell>
          <cell r="I51">
            <v>4928.9029699999992</v>
          </cell>
          <cell r="J51">
            <v>5658.5500499999989</v>
          </cell>
          <cell r="K51">
            <v>6372.6400499999991</v>
          </cell>
          <cell r="L51">
            <v>7160.2374899999995</v>
          </cell>
          <cell r="M51">
            <v>8079.1026099999999</v>
          </cell>
          <cell r="N51">
            <v>8793.4527199999993</v>
          </cell>
        </row>
        <row r="53">
          <cell r="B53" t="str">
            <v>Participação s/ total BYK</v>
          </cell>
          <cell r="C53">
            <v>0.102469955425585</v>
          </cell>
          <cell r="D53">
            <v>9.7088858993188573E-2</v>
          </cell>
          <cell r="E53">
            <v>9.1887042236301106E-2</v>
          </cell>
          <cell r="F53">
            <v>8.2498734264086854E-2</v>
          </cell>
          <cell r="G53">
            <v>0.13635142668173014</v>
          </cell>
          <cell r="H53">
            <v>0.11633553204438392</v>
          </cell>
          <cell r="I53">
            <v>0.12442458680511016</v>
          </cell>
          <cell r="J53">
            <v>0.1159946203080668</v>
          </cell>
          <cell r="K53">
            <v>0.13042326945312682</v>
          </cell>
          <cell r="L53">
            <v>0.13120760813087196</v>
          </cell>
          <cell r="M53">
            <v>0.135209565558324</v>
          </cell>
          <cell r="N53">
            <v>0.11689066034751507</v>
          </cell>
          <cell r="O53">
            <v>0.11326800847824368</v>
          </cell>
        </row>
        <row r="55">
          <cell r="B55" t="str">
            <v>Preço Médio  Us$</v>
          </cell>
          <cell r="C55">
            <v>10.884351472259381</v>
          </cell>
          <cell r="D55">
            <v>11.042052711687896</v>
          </cell>
          <cell r="E55">
            <v>10.055590765319696</v>
          </cell>
          <cell r="F55">
            <v>9.7921249516210658</v>
          </cell>
          <cell r="G55">
            <v>8.94844887076537</v>
          </cell>
          <cell r="H55">
            <v>8.8664799395498211</v>
          </cell>
          <cell r="I55">
            <v>8.4898949323851927</v>
          </cell>
          <cell r="J55">
            <v>8.0924435473137848</v>
          </cell>
          <cell r="K55">
            <v>7.7678425741604924</v>
          </cell>
          <cell r="L55">
            <v>7.3979207604591322</v>
          </cell>
          <cell r="M55">
            <v>8.6310832237460069</v>
          </cell>
          <cell r="N55">
            <v>9.25252065901614</v>
          </cell>
          <cell r="O55">
            <v>8.9323870684628712</v>
          </cell>
        </row>
        <row r="56">
          <cell r="C56">
            <v>37413.455200578705</v>
          </cell>
          <cell r="M56" t="str">
            <v>PLANEJAMENTO E CONTROLE</v>
          </cell>
        </row>
      </sheetData>
      <sheetData sheetId="8"/>
      <sheetData sheetId="9">
        <row r="1">
          <cell r="B1" t="str">
            <v>EFETIVO 2001</v>
          </cell>
          <cell r="C1" t="str">
            <v>VENDAS  -  UNIDADES</v>
          </cell>
          <cell r="O1" t="str">
            <v>O T C</v>
          </cell>
        </row>
        <row r="3">
          <cell r="B3" t="str">
            <v>PRODUTOS</v>
          </cell>
          <cell r="C3" t="str">
            <v>JAN</v>
          </cell>
          <cell r="D3" t="str">
            <v>FEV</v>
          </cell>
          <cell r="E3" t="str">
            <v>MAR</v>
          </cell>
          <cell r="F3" t="str">
            <v>ABR</v>
          </cell>
          <cell r="G3" t="str">
            <v>MAI</v>
          </cell>
          <cell r="H3" t="str">
            <v>JUN</v>
          </cell>
          <cell r="I3" t="str">
            <v>JUL</v>
          </cell>
          <cell r="J3" t="str">
            <v>AGO</v>
          </cell>
          <cell r="K3" t="str">
            <v>SET</v>
          </cell>
          <cell r="L3" t="str">
            <v>OUT</v>
          </cell>
          <cell r="M3" t="str">
            <v>NOV</v>
          </cell>
          <cell r="N3" t="str">
            <v>DEZ</v>
          </cell>
          <cell r="O3" t="str">
            <v>TOTAL</v>
          </cell>
        </row>
        <row r="4">
          <cell r="B4" t="str">
            <v>APRESENTAÇÕES</v>
          </cell>
          <cell r="C4" t="str">
            <v>real</v>
          </cell>
          <cell r="D4" t="str">
            <v>real</v>
          </cell>
          <cell r="E4" t="str">
            <v>real</v>
          </cell>
          <cell r="F4" t="str">
            <v>real</v>
          </cell>
          <cell r="G4" t="str">
            <v>real</v>
          </cell>
          <cell r="H4" t="str">
            <v>real</v>
          </cell>
          <cell r="I4" t="str">
            <v>real</v>
          </cell>
          <cell r="J4" t="str">
            <v>real</v>
          </cell>
          <cell r="K4" t="str">
            <v>real</v>
          </cell>
          <cell r="L4" t="str">
            <v>real</v>
          </cell>
          <cell r="M4" t="str">
            <v>real</v>
          </cell>
          <cell r="N4" t="str">
            <v>real</v>
          </cell>
        </row>
        <row r="5">
          <cell r="B5" t="str">
            <v>EMOFORM 90  g</v>
          </cell>
          <cell r="C5">
            <v>13452</v>
          </cell>
          <cell r="D5">
            <v>11282</v>
          </cell>
          <cell r="E5">
            <v>12514</v>
          </cell>
          <cell r="F5">
            <v>13134</v>
          </cell>
          <cell r="G5">
            <v>10610</v>
          </cell>
          <cell r="H5">
            <v>11192</v>
          </cell>
          <cell r="I5">
            <v>14196</v>
          </cell>
          <cell r="J5">
            <v>14178</v>
          </cell>
          <cell r="K5">
            <v>9674</v>
          </cell>
          <cell r="L5">
            <v>11727</v>
          </cell>
          <cell r="M5">
            <v>14239</v>
          </cell>
          <cell r="N5">
            <v>11836</v>
          </cell>
          <cell r="O5">
            <v>148034</v>
          </cell>
        </row>
        <row r="6">
          <cell r="B6" t="str">
            <v>EMOFORM CLO 90 g</v>
          </cell>
          <cell r="C6">
            <v>6170</v>
          </cell>
          <cell r="D6">
            <v>5378</v>
          </cell>
          <cell r="E6">
            <v>6706</v>
          </cell>
          <cell r="F6">
            <v>6259</v>
          </cell>
          <cell r="G6">
            <v>5492</v>
          </cell>
          <cell r="H6">
            <v>5641</v>
          </cell>
          <cell r="I6">
            <v>6716</v>
          </cell>
          <cell r="J6">
            <v>6191</v>
          </cell>
          <cell r="K6">
            <v>5008</v>
          </cell>
          <cell r="L6">
            <v>4900</v>
          </cell>
          <cell r="M6">
            <v>6618</v>
          </cell>
          <cell r="N6">
            <v>4836</v>
          </cell>
          <cell r="O6">
            <v>69915</v>
          </cell>
        </row>
        <row r="7">
          <cell r="B7" t="str">
            <v>EMOFORM AP gel</v>
          </cell>
          <cell r="C7">
            <v>5070</v>
          </cell>
          <cell r="D7">
            <v>3950</v>
          </cell>
          <cell r="E7">
            <v>5620</v>
          </cell>
          <cell r="F7">
            <v>5122</v>
          </cell>
          <cell r="G7">
            <v>4872</v>
          </cell>
          <cell r="H7">
            <v>4198</v>
          </cell>
          <cell r="I7">
            <v>5738</v>
          </cell>
          <cell r="J7">
            <v>4957</v>
          </cell>
          <cell r="K7">
            <v>3766</v>
          </cell>
          <cell r="L7">
            <v>4806</v>
          </cell>
          <cell r="M7">
            <v>4742</v>
          </cell>
          <cell r="N7">
            <v>4174</v>
          </cell>
          <cell r="O7">
            <v>57015</v>
          </cell>
        </row>
        <row r="8">
          <cell r="B8" t="str">
            <v>EMOFORM AT gel</v>
          </cell>
          <cell r="C8">
            <v>3702</v>
          </cell>
          <cell r="D8">
            <v>3924</v>
          </cell>
          <cell r="E8">
            <v>4370</v>
          </cell>
          <cell r="F8">
            <v>3998</v>
          </cell>
          <cell r="G8">
            <v>3288</v>
          </cell>
          <cell r="H8">
            <v>2956</v>
          </cell>
          <cell r="I8">
            <v>4540</v>
          </cell>
          <cell r="J8">
            <v>3366</v>
          </cell>
          <cell r="K8">
            <v>3365</v>
          </cell>
          <cell r="L8">
            <v>3376</v>
          </cell>
          <cell r="M8">
            <v>3285</v>
          </cell>
          <cell r="N8">
            <v>3528</v>
          </cell>
          <cell r="O8">
            <v>43698</v>
          </cell>
        </row>
        <row r="9">
          <cell r="B9" t="str">
            <v>EMOFORM</v>
          </cell>
          <cell r="C9">
            <v>28394</v>
          </cell>
          <cell r="D9">
            <v>24534</v>
          </cell>
          <cell r="E9">
            <v>29210</v>
          </cell>
          <cell r="F9">
            <v>28513</v>
          </cell>
          <cell r="G9">
            <v>24262</v>
          </cell>
          <cell r="H9">
            <v>23987</v>
          </cell>
          <cell r="I9">
            <v>31190</v>
          </cell>
          <cell r="J9">
            <v>28692</v>
          </cell>
          <cell r="K9">
            <v>21813</v>
          </cell>
          <cell r="L9">
            <v>24809</v>
          </cell>
          <cell r="M9">
            <v>28884</v>
          </cell>
          <cell r="N9">
            <v>24374</v>
          </cell>
          <cell r="O9">
            <v>318662</v>
          </cell>
        </row>
        <row r="10">
          <cell r="B10" t="str">
            <v>EPAREMA drg</v>
          </cell>
          <cell r="C10">
            <v>65128</v>
          </cell>
          <cell r="D10">
            <v>56561</v>
          </cell>
          <cell r="E10">
            <v>60676</v>
          </cell>
          <cell r="F10">
            <v>64048</v>
          </cell>
          <cell r="G10">
            <v>43005</v>
          </cell>
          <cell r="H10">
            <v>45888</v>
          </cell>
          <cell r="I10">
            <v>60408</v>
          </cell>
          <cell r="J10">
            <v>56601</v>
          </cell>
          <cell r="K10">
            <v>49436</v>
          </cell>
          <cell r="L10">
            <v>57303</v>
          </cell>
          <cell r="M10">
            <v>70795</v>
          </cell>
          <cell r="N10">
            <v>56226</v>
          </cell>
          <cell r="O10">
            <v>686075</v>
          </cell>
        </row>
        <row r="11">
          <cell r="B11" t="str">
            <v>EPAREMA líq</v>
          </cell>
          <cell r="C11">
            <v>57379</v>
          </cell>
          <cell r="D11">
            <v>49436</v>
          </cell>
          <cell r="E11">
            <v>51743</v>
          </cell>
          <cell r="F11">
            <v>57843</v>
          </cell>
          <cell r="G11">
            <v>35160</v>
          </cell>
          <cell r="H11">
            <v>35036</v>
          </cell>
          <cell r="I11">
            <v>51785</v>
          </cell>
          <cell r="J11">
            <v>46960</v>
          </cell>
          <cell r="K11">
            <v>43490</v>
          </cell>
          <cell r="L11">
            <v>46194</v>
          </cell>
          <cell r="M11">
            <v>54258</v>
          </cell>
          <cell r="N11">
            <v>45498</v>
          </cell>
          <cell r="O11">
            <v>574782</v>
          </cell>
        </row>
        <row r="12">
          <cell r="B12" t="str">
            <v>EPAREMA fla 12</v>
          </cell>
          <cell r="C12">
            <v>45624</v>
          </cell>
          <cell r="D12">
            <v>48802</v>
          </cell>
          <cell r="E12">
            <v>46346</v>
          </cell>
          <cell r="F12">
            <v>43007</v>
          </cell>
          <cell r="G12">
            <v>22226</v>
          </cell>
          <cell r="H12">
            <v>26728</v>
          </cell>
          <cell r="I12">
            <v>40241</v>
          </cell>
          <cell r="J12">
            <v>34881</v>
          </cell>
          <cell r="K12">
            <v>32033</v>
          </cell>
          <cell r="L12">
            <v>36713</v>
          </cell>
          <cell r="M12">
            <v>42398</v>
          </cell>
          <cell r="N12">
            <v>37520</v>
          </cell>
          <cell r="O12">
            <v>456519</v>
          </cell>
        </row>
        <row r="13">
          <cell r="B13" t="str">
            <v>EPAREMA fla 60</v>
          </cell>
          <cell r="C13">
            <v>8547</v>
          </cell>
          <cell r="D13">
            <v>10573</v>
          </cell>
          <cell r="E13">
            <v>8929</v>
          </cell>
          <cell r="F13">
            <v>5380</v>
          </cell>
          <cell r="G13">
            <v>4825</v>
          </cell>
          <cell r="H13">
            <v>6161</v>
          </cell>
          <cell r="I13">
            <v>9626</v>
          </cell>
          <cell r="J13">
            <v>7348</v>
          </cell>
          <cell r="K13">
            <v>6227</v>
          </cell>
          <cell r="L13">
            <v>7506</v>
          </cell>
          <cell r="M13">
            <v>10869</v>
          </cell>
          <cell r="N13">
            <v>6324</v>
          </cell>
          <cell r="O13">
            <v>92315</v>
          </cell>
        </row>
        <row r="14">
          <cell r="B14" t="str">
            <v>EPAREMA</v>
          </cell>
          <cell r="C14">
            <v>176678</v>
          </cell>
          <cell r="D14">
            <v>165372</v>
          </cell>
          <cell r="E14">
            <v>167694</v>
          </cell>
          <cell r="F14">
            <v>170278</v>
          </cell>
          <cell r="G14">
            <v>105216</v>
          </cell>
          <cell r="H14">
            <v>113813</v>
          </cell>
          <cell r="I14">
            <v>162060</v>
          </cell>
          <cell r="J14">
            <v>145790</v>
          </cell>
          <cell r="K14">
            <v>131186</v>
          </cell>
          <cell r="L14">
            <v>147716</v>
          </cell>
          <cell r="M14">
            <v>178320</v>
          </cell>
          <cell r="N14">
            <v>145568</v>
          </cell>
          <cell r="O14">
            <v>1809691</v>
          </cell>
        </row>
        <row r="15">
          <cell r="B15" t="str">
            <v>FONTOL 650 mg 20 cpr</v>
          </cell>
          <cell r="C15">
            <v>698</v>
          </cell>
          <cell r="D15">
            <v>484</v>
          </cell>
          <cell r="E15">
            <v>291</v>
          </cell>
          <cell r="F15">
            <v>309</v>
          </cell>
          <cell r="G15">
            <v>551</v>
          </cell>
          <cell r="H15">
            <v>642</v>
          </cell>
          <cell r="I15">
            <v>766</v>
          </cell>
          <cell r="J15">
            <v>462</v>
          </cell>
          <cell r="K15">
            <v>410</v>
          </cell>
          <cell r="L15">
            <v>264</v>
          </cell>
          <cell r="M15">
            <v>632</v>
          </cell>
          <cell r="N15">
            <v>276</v>
          </cell>
          <cell r="O15">
            <v>5785</v>
          </cell>
        </row>
        <row r="16">
          <cell r="B16" t="str">
            <v>FONTOL 650 mg 100 cpr</v>
          </cell>
          <cell r="C16">
            <v>3273</v>
          </cell>
          <cell r="D16">
            <v>2564</v>
          </cell>
          <cell r="E16">
            <v>3485</v>
          </cell>
          <cell r="F16">
            <v>2798</v>
          </cell>
          <cell r="G16">
            <v>2191</v>
          </cell>
          <cell r="H16">
            <v>2369</v>
          </cell>
          <cell r="I16">
            <v>2874</v>
          </cell>
          <cell r="J16">
            <v>3310</v>
          </cell>
          <cell r="K16">
            <v>2996</v>
          </cell>
          <cell r="L16">
            <v>1966</v>
          </cell>
          <cell r="M16">
            <v>2849</v>
          </cell>
          <cell r="N16">
            <v>2426</v>
          </cell>
          <cell r="O16">
            <v>33101</v>
          </cell>
        </row>
        <row r="17">
          <cell r="B17" t="str">
            <v>FONTOL</v>
          </cell>
          <cell r="C17">
            <v>3971</v>
          </cell>
          <cell r="D17">
            <v>3048</v>
          </cell>
          <cell r="E17">
            <v>3776</v>
          </cell>
          <cell r="F17">
            <v>3107</v>
          </cell>
          <cell r="G17">
            <v>2742</v>
          </cell>
          <cell r="H17">
            <v>3011</v>
          </cell>
          <cell r="I17">
            <v>3640</v>
          </cell>
          <cell r="J17">
            <v>3772</v>
          </cell>
          <cell r="K17">
            <v>3406</v>
          </cell>
          <cell r="L17">
            <v>2230</v>
          </cell>
          <cell r="M17">
            <v>3481</v>
          </cell>
          <cell r="N17">
            <v>2702</v>
          </cell>
          <cell r="O17">
            <v>38886</v>
          </cell>
        </row>
        <row r="18">
          <cell r="B18" t="str">
            <v>PONDICILINA Cer 12 past</v>
          </cell>
          <cell r="C18">
            <v>8842</v>
          </cell>
          <cell r="D18">
            <v>3993</v>
          </cell>
          <cell r="E18">
            <v>9589</v>
          </cell>
          <cell r="F18">
            <v>12019</v>
          </cell>
          <cell r="G18">
            <v>12196</v>
          </cell>
          <cell r="H18">
            <v>15397</v>
          </cell>
          <cell r="I18">
            <v>15186</v>
          </cell>
          <cell r="J18">
            <v>12184</v>
          </cell>
          <cell r="K18">
            <v>7468</v>
          </cell>
          <cell r="L18">
            <v>11024</v>
          </cell>
          <cell r="M18">
            <v>8750</v>
          </cell>
          <cell r="N18">
            <v>7454</v>
          </cell>
          <cell r="O18">
            <v>124102</v>
          </cell>
        </row>
        <row r="19">
          <cell r="B19" t="str">
            <v>PONDICILINA Men 12 past</v>
          </cell>
          <cell r="C19">
            <v>12843</v>
          </cell>
          <cell r="D19">
            <v>5695</v>
          </cell>
          <cell r="E19">
            <v>12306</v>
          </cell>
          <cell r="F19">
            <v>16587</v>
          </cell>
          <cell r="G19">
            <v>15932</v>
          </cell>
          <cell r="H19">
            <v>19415</v>
          </cell>
          <cell r="I19">
            <v>23081</v>
          </cell>
          <cell r="J19">
            <v>16504</v>
          </cell>
          <cell r="K19">
            <v>11067</v>
          </cell>
          <cell r="L19">
            <v>14935</v>
          </cell>
          <cell r="M19">
            <v>12552</v>
          </cell>
          <cell r="N19">
            <v>10448</v>
          </cell>
          <cell r="O19">
            <v>171365</v>
          </cell>
        </row>
        <row r="20">
          <cell r="B20" t="str">
            <v>PONDICILINA Mel 12 past</v>
          </cell>
          <cell r="C20">
            <v>8647</v>
          </cell>
          <cell r="D20">
            <v>3928</v>
          </cell>
          <cell r="E20">
            <v>8743</v>
          </cell>
          <cell r="F20">
            <v>12039</v>
          </cell>
          <cell r="G20">
            <v>11944</v>
          </cell>
          <cell r="H20">
            <v>16199</v>
          </cell>
          <cell r="I20">
            <v>16584</v>
          </cell>
          <cell r="J20">
            <v>12180</v>
          </cell>
          <cell r="K20">
            <v>8434</v>
          </cell>
          <cell r="L20">
            <v>10728</v>
          </cell>
          <cell r="M20">
            <v>8654</v>
          </cell>
          <cell r="N20">
            <v>7927</v>
          </cell>
          <cell r="O20">
            <v>126007</v>
          </cell>
        </row>
        <row r="21">
          <cell r="B21" t="str">
            <v>PONDICILINA</v>
          </cell>
          <cell r="C21">
            <v>30332</v>
          </cell>
          <cell r="D21">
            <v>13616</v>
          </cell>
          <cell r="E21">
            <v>30638</v>
          </cell>
          <cell r="F21">
            <v>40645</v>
          </cell>
          <cell r="G21">
            <v>40072</v>
          </cell>
          <cell r="H21">
            <v>51011</v>
          </cell>
          <cell r="I21">
            <v>54851</v>
          </cell>
          <cell r="J21">
            <v>40868</v>
          </cell>
          <cell r="K21">
            <v>26969</v>
          </cell>
          <cell r="L21">
            <v>36687</v>
          </cell>
          <cell r="M21">
            <v>29956</v>
          </cell>
          <cell r="N21">
            <v>25829</v>
          </cell>
          <cell r="O21">
            <v>421474</v>
          </cell>
        </row>
        <row r="22">
          <cell r="B22" t="str">
            <v>REPARIL gel   100 g</v>
          </cell>
          <cell r="C22">
            <v>5840</v>
          </cell>
          <cell r="D22">
            <v>7208</v>
          </cell>
          <cell r="E22">
            <v>7650</v>
          </cell>
          <cell r="F22">
            <v>7407</v>
          </cell>
          <cell r="G22">
            <v>5423</v>
          </cell>
          <cell r="H22">
            <v>3854</v>
          </cell>
          <cell r="I22">
            <v>6170</v>
          </cell>
          <cell r="J22">
            <v>6094</v>
          </cell>
          <cell r="K22">
            <v>6287</v>
          </cell>
          <cell r="L22">
            <v>6396</v>
          </cell>
          <cell r="M22">
            <v>7191</v>
          </cell>
          <cell r="N22">
            <v>5830</v>
          </cell>
          <cell r="O22">
            <v>75350</v>
          </cell>
        </row>
        <row r="23">
          <cell r="B23" t="str">
            <v>REPARIL gel   30 g</v>
          </cell>
          <cell r="C23">
            <v>74987</v>
          </cell>
          <cell r="D23">
            <v>78996</v>
          </cell>
          <cell r="E23">
            <v>86884</v>
          </cell>
          <cell r="F23">
            <v>87725</v>
          </cell>
          <cell r="G23">
            <v>62486</v>
          </cell>
          <cell r="H23">
            <v>53622</v>
          </cell>
          <cell r="I23">
            <v>81164</v>
          </cell>
          <cell r="J23">
            <v>79992</v>
          </cell>
          <cell r="K23">
            <v>67582</v>
          </cell>
          <cell r="L23">
            <v>75113</v>
          </cell>
          <cell r="M23">
            <v>86068</v>
          </cell>
          <cell r="N23">
            <v>72468</v>
          </cell>
          <cell r="O23">
            <v>907087</v>
          </cell>
        </row>
        <row r="24">
          <cell r="B24" t="str">
            <v>REPARIL</v>
          </cell>
          <cell r="C24">
            <v>80827</v>
          </cell>
          <cell r="D24">
            <v>86204</v>
          </cell>
          <cell r="E24">
            <v>94534</v>
          </cell>
          <cell r="F24">
            <v>95132</v>
          </cell>
          <cell r="G24">
            <v>67909</v>
          </cell>
          <cell r="H24">
            <v>57476</v>
          </cell>
          <cell r="I24">
            <v>87334</v>
          </cell>
          <cell r="J24">
            <v>86086</v>
          </cell>
          <cell r="K24">
            <v>73869</v>
          </cell>
          <cell r="L24">
            <v>81509</v>
          </cell>
          <cell r="M24">
            <v>93259</v>
          </cell>
          <cell r="N24">
            <v>78298</v>
          </cell>
          <cell r="O24">
            <v>982437</v>
          </cell>
        </row>
        <row r="25">
          <cell r="B25" t="str">
            <v>NENÊ DENT  gel</v>
          </cell>
          <cell r="C25">
            <v>58056</v>
          </cell>
          <cell r="D25">
            <v>70164</v>
          </cell>
          <cell r="E25">
            <v>77391</v>
          </cell>
          <cell r="F25">
            <v>86175</v>
          </cell>
          <cell r="G25">
            <v>42186</v>
          </cell>
          <cell r="H25">
            <v>51658</v>
          </cell>
          <cell r="I25">
            <v>71717</v>
          </cell>
          <cell r="J25">
            <v>74906</v>
          </cell>
          <cell r="K25">
            <v>67058</v>
          </cell>
          <cell r="L25">
            <v>73459</v>
          </cell>
          <cell r="M25">
            <v>58507</v>
          </cell>
          <cell r="N25">
            <v>74205</v>
          </cell>
          <cell r="O25">
            <v>805482</v>
          </cell>
        </row>
        <row r="26">
          <cell r="B26" t="str">
            <v>NENÊ DENT  sol</v>
          </cell>
          <cell r="C26">
            <v>33264</v>
          </cell>
          <cell r="D26">
            <v>23009</v>
          </cell>
          <cell r="E26">
            <v>24934</v>
          </cell>
          <cell r="F26">
            <v>30956</v>
          </cell>
          <cell r="G26">
            <v>16043</v>
          </cell>
          <cell r="H26">
            <v>15140</v>
          </cell>
          <cell r="I26">
            <v>27126</v>
          </cell>
          <cell r="J26">
            <v>21343</v>
          </cell>
          <cell r="K26">
            <v>19461</v>
          </cell>
          <cell r="L26">
            <v>23901</v>
          </cell>
          <cell r="M26">
            <v>26664</v>
          </cell>
          <cell r="N26">
            <v>23342</v>
          </cell>
          <cell r="O26">
            <v>285183</v>
          </cell>
        </row>
        <row r="27">
          <cell r="B27" t="str">
            <v>NENÊ</v>
          </cell>
          <cell r="C27">
            <v>91320</v>
          </cell>
          <cell r="D27">
            <v>93173</v>
          </cell>
          <cell r="E27">
            <v>102325</v>
          </cell>
          <cell r="F27">
            <v>117131</v>
          </cell>
          <cell r="G27">
            <v>58229</v>
          </cell>
          <cell r="H27">
            <v>66798</v>
          </cell>
          <cell r="I27">
            <v>98843</v>
          </cell>
          <cell r="J27">
            <v>96249</v>
          </cell>
          <cell r="K27">
            <v>86519</v>
          </cell>
          <cell r="L27">
            <v>97360</v>
          </cell>
          <cell r="M27">
            <v>85171</v>
          </cell>
          <cell r="N27">
            <v>97547</v>
          </cell>
          <cell r="O27">
            <v>1090665</v>
          </cell>
        </row>
        <row r="28">
          <cell r="B28" t="str">
            <v>TOTAL</v>
          </cell>
          <cell r="C28">
            <v>411522</v>
          </cell>
          <cell r="D28">
            <v>385947</v>
          </cell>
          <cell r="E28">
            <v>428177</v>
          </cell>
          <cell r="F28">
            <v>454806</v>
          </cell>
          <cell r="G28">
            <v>298430</v>
          </cell>
          <cell r="H28">
            <v>316096</v>
          </cell>
          <cell r="I28">
            <v>437918</v>
          </cell>
          <cell r="J28">
            <v>401457</v>
          </cell>
          <cell r="K28">
            <v>343762</v>
          </cell>
          <cell r="L28">
            <v>390311</v>
          </cell>
          <cell r="M28">
            <v>419071</v>
          </cell>
          <cell r="N28">
            <v>374318</v>
          </cell>
          <cell r="O28">
            <v>4661815</v>
          </cell>
        </row>
        <row r="30">
          <cell r="B30" t="str">
            <v>Participação s/ total BYK</v>
          </cell>
          <cell r="C30">
            <v>0.15519129557251402</v>
          </cell>
          <cell r="D30">
            <v>0.14963153021963962</v>
          </cell>
          <cell r="E30">
            <v>0.15654951025377592</v>
          </cell>
          <cell r="F30">
            <v>0.14962466024004112</v>
          </cell>
          <cell r="G30">
            <v>0.14634588884911315</v>
          </cell>
          <cell r="H30">
            <v>0.14274392427476723</v>
          </cell>
          <cell r="I30">
            <v>0.1491699251183449</v>
          </cell>
          <cell r="J30">
            <v>0.14853890878253129</v>
          </cell>
          <cell r="K30">
            <v>0.13924525428232565</v>
          </cell>
          <cell r="L30">
            <v>0.14656012099974991</v>
          </cell>
          <cell r="M30">
            <v>0.15521038926022374</v>
          </cell>
          <cell r="N30">
            <v>0.16002869518970803</v>
          </cell>
          <cell r="O30">
            <v>0.15004818179737753</v>
          </cell>
        </row>
        <row r="32">
          <cell r="B32" t="str">
            <v>EFETIVO 2001</v>
          </cell>
          <cell r="C32" t="str">
            <v>VENDAS BRUTAS   -  TUS$</v>
          </cell>
        </row>
        <row r="34">
          <cell r="B34" t="str">
            <v>PRODUTOS</v>
          </cell>
          <cell r="C34" t="str">
            <v>JAN</v>
          </cell>
          <cell r="D34" t="str">
            <v>FEV</v>
          </cell>
          <cell r="E34" t="str">
            <v>MAR</v>
          </cell>
          <cell r="F34" t="str">
            <v>ABR</v>
          </cell>
          <cell r="G34" t="str">
            <v>MAI</v>
          </cell>
          <cell r="H34" t="str">
            <v>JUN</v>
          </cell>
          <cell r="I34" t="str">
            <v>JUL</v>
          </cell>
          <cell r="J34" t="str">
            <v>AGO</v>
          </cell>
          <cell r="K34" t="str">
            <v>SET</v>
          </cell>
          <cell r="L34" t="str">
            <v>OUT</v>
          </cell>
          <cell r="M34" t="str">
            <v>NOV</v>
          </cell>
          <cell r="N34" t="str">
            <v>DEZ</v>
          </cell>
          <cell r="O34" t="str">
            <v>TOTAL</v>
          </cell>
        </row>
        <row r="35">
          <cell r="B35" t="str">
            <v>APRESENTAÇÕES</v>
          </cell>
          <cell r="C35" t="str">
            <v>real</v>
          </cell>
          <cell r="D35" t="str">
            <v>real</v>
          </cell>
          <cell r="E35" t="str">
            <v>real</v>
          </cell>
          <cell r="F35" t="str">
            <v>real</v>
          </cell>
          <cell r="G35" t="str">
            <v>real</v>
          </cell>
          <cell r="H35" t="str">
            <v>real</v>
          </cell>
          <cell r="I35" t="str">
            <v>real</v>
          </cell>
          <cell r="J35" t="str">
            <v>real</v>
          </cell>
          <cell r="K35" t="str">
            <v>real</v>
          </cell>
          <cell r="L35" t="str">
            <v>real</v>
          </cell>
          <cell r="M35" t="str">
            <v>real</v>
          </cell>
          <cell r="N35" t="str">
            <v>real</v>
          </cell>
        </row>
        <row r="36">
          <cell r="B36" t="str">
            <v>EMOFORM 90  g</v>
          </cell>
          <cell r="C36">
            <v>29.20279</v>
          </cell>
          <cell r="D36">
            <v>25.25029</v>
          </cell>
          <cell r="E36">
            <v>26.88195</v>
          </cell>
          <cell r="F36">
            <v>26.611149999999999</v>
          </cell>
          <cell r="G36">
            <v>21.109169999999999</v>
          </cell>
          <cell r="H36">
            <v>22.371369999999999</v>
          </cell>
          <cell r="I36">
            <v>27.337019999999999</v>
          </cell>
          <cell r="J36">
            <v>26.180959999999999</v>
          </cell>
          <cell r="K36">
            <v>16.32</v>
          </cell>
          <cell r="L36">
            <v>19.31887</v>
          </cell>
          <cell r="M36">
            <v>26.617439999999998</v>
          </cell>
          <cell r="N36">
            <v>23.039290000000001</v>
          </cell>
          <cell r="O36">
            <v>290.24029999999999</v>
          </cell>
        </row>
        <row r="37">
          <cell r="B37" t="str">
            <v>EMOFORM CLO 90 g</v>
          </cell>
          <cell r="C37">
            <v>13.48803</v>
          </cell>
          <cell r="D37">
            <v>12.075469999999999</v>
          </cell>
          <cell r="E37">
            <v>14.263640000000001</v>
          </cell>
          <cell r="F37">
            <v>12.683770000000001</v>
          </cell>
          <cell r="G37">
            <v>10.96401</v>
          </cell>
          <cell r="H37">
            <v>11.20861</v>
          </cell>
          <cell r="I37">
            <v>12.883700000000001</v>
          </cell>
          <cell r="J37">
            <v>11.539950000000001</v>
          </cell>
          <cell r="K37">
            <v>8.5</v>
          </cell>
          <cell r="L37">
            <v>8.1243800000000004</v>
          </cell>
          <cell r="M37">
            <v>12.36017</v>
          </cell>
          <cell r="N37">
            <v>9.4927299999999999</v>
          </cell>
          <cell r="O37">
            <v>137.58446000000001</v>
          </cell>
        </row>
        <row r="38">
          <cell r="B38" t="str">
            <v>EMOFORM AP gel</v>
          </cell>
          <cell r="C38">
            <v>11.64142</v>
          </cell>
          <cell r="D38">
            <v>9.2990899999999996</v>
          </cell>
          <cell r="E38">
            <v>12.63303</v>
          </cell>
          <cell r="F38">
            <v>11.83695</v>
          </cell>
          <cell r="G38">
            <v>11.043939999999999</v>
          </cell>
          <cell r="H38">
            <v>9.57897</v>
          </cell>
          <cell r="I38">
            <v>12.57166</v>
          </cell>
          <cell r="J38">
            <v>10.453190000000001</v>
          </cell>
          <cell r="K38">
            <v>7.26</v>
          </cell>
          <cell r="L38">
            <v>9.0933399999999995</v>
          </cell>
          <cell r="M38">
            <v>10.139659999999999</v>
          </cell>
          <cell r="N38">
            <v>9.34483</v>
          </cell>
          <cell r="O38">
            <v>124.89608000000001</v>
          </cell>
        </row>
        <row r="39">
          <cell r="B39" t="str">
            <v>EMOFORM AT gel</v>
          </cell>
          <cell r="C39">
            <v>10.346539999999999</v>
          </cell>
          <cell r="D39">
            <v>11.15066</v>
          </cell>
          <cell r="E39">
            <v>11.80578</v>
          </cell>
          <cell r="F39">
            <v>11.299480000000001</v>
          </cell>
          <cell r="G39">
            <v>9.0323899999999995</v>
          </cell>
          <cell r="H39">
            <v>8.2288099999999993</v>
          </cell>
          <cell r="I39">
            <v>12.05232</v>
          </cell>
          <cell r="J39">
            <v>8.6705100000000002</v>
          </cell>
          <cell r="K39">
            <v>7.97</v>
          </cell>
          <cell r="L39">
            <v>7.7899700000000003</v>
          </cell>
          <cell r="M39">
            <v>8.5380300000000009</v>
          </cell>
          <cell r="N39">
            <v>9.7642199999999999</v>
          </cell>
          <cell r="O39">
            <v>116.64870999999999</v>
          </cell>
        </row>
        <row r="40">
          <cell r="B40" t="str">
            <v>EMOFORM</v>
          </cell>
          <cell r="C40">
            <v>64.678780000000003</v>
          </cell>
          <cell r="D40">
            <v>57.775510000000004</v>
          </cell>
          <cell r="E40">
            <v>65.584400000000002</v>
          </cell>
          <cell r="F40">
            <v>62.431350000000002</v>
          </cell>
          <cell r="G40">
            <v>52.149509999999999</v>
          </cell>
          <cell r="H40">
            <v>51.38776</v>
          </cell>
          <cell r="I40">
            <v>64.844700000000003</v>
          </cell>
          <cell r="J40">
            <v>56.844610000000003</v>
          </cell>
          <cell r="K40">
            <v>40.049999999999997</v>
          </cell>
          <cell r="L40">
            <v>44.326560000000001</v>
          </cell>
          <cell r="M40">
            <v>57.655299999999997</v>
          </cell>
          <cell r="N40">
            <v>51.641070000000006</v>
          </cell>
          <cell r="O40">
            <v>669.36954999999989</v>
          </cell>
        </row>
        <row r="41">
          <cell r="B41" t="str">
            <v>EPAREMA drg</v>
          </cell>
          <cell r="C41">
            <v>140.51499000000001</v>
          </cell>
          <cell r="D41">
            <v>125.36911000000001</v>
          </cell>
          <cell r="E41">
            <v>128.13333</v>
          </cell>
          <cell r="F41">
            <v>136.47183999999999</v>
          </cell>
          <cell r="G41">
            <v>89.792330000000007</v>
          </cell>
          <cell r="H41">
            <v>95.441730000000007</v>
          </cell>
          <cell r="I41">
            <v>121.74383</v>
          </cell>
          <cell r="J41">
            <v>108.77767</v>
          </cell>
          <cell r="K41">
            <v>93.76</v>
          </cell>
          <cell r="L41">
            <v>105.74163</v>
          </cell>
          <cell r="M41">
            <v>141.91002</v>
          </cell>
          <cell r="N41">
            <v>117.83475</v>
          </cell>
          <cell r="O41">
            <v>1405.4912300000001</v>
          </cell>
        </row>
        <row r="42">
          <cell r="B42" t="str">
            <v>EPAREMA líq</v>
          </cell>
          <cell r="C42">
            <v>237.1302</v>
          </cell>
          <cell r="D42">
            <v>208.86418</v>
          </cell>
          <cell r="E42">
            <v>210.02216999999999</v>
          </cell>
          <cell r="F42">
            <v>236.04366999999999</v>
          </cell>
          <cell r="G42">
            <v>140.88081</v>
          </cell>
          <cell r="H42">
            <v>139.85377</v>
          </cell>
          <cell r="I42">
            <v>200.61978999999999</v>
          </cell>
          <cell r="J42">
            <v>174.63479000000001</v>
          </cell>
          <cell r="K42">
            <v>146.78</v>
          </cell>
          <cell r="L42">
            <v>153.48210999999998</v>
          </cell>
          <cell r="M42">
            <v>195.64420999999999</v>
          </cell>
          <cell r="N42">
            <v>170.74294</v>
          </cell>
          <cell r="O42">
            <v>2214.6986399999996</v>
          </cell>
        </row>
        <row r="43">
          <cell r="B43" t="str">
            <v>EPAREMA fla 12</v>
          </cell>
          <cell r="C43">
            <v>164.91228000000001</v>
          </cell>
          <cell r="D43">
            <v>179.78021000000001</v>
          </cell>
          <cell r="E43">
            <v>164.13915</v>
          </cell>
          <cell r="F43">
            <v>155.8929</v>
          </cell>
          <cell r="G43">
            <v>78.947140000000005</v>
          </cell>
          <cell r="H43">
            <v>94.461860000000001</v>
          </cell>
          <cell r="I43">
            <v>138.02126000000001</v>
          </cell>
          <cell r="J43">
            <v>114.01960000000001</v>
          </cell>
          <cell r="K43">
            <v>104.26</v>
          </cell>
          <cell r="L43">
            <v>116.99121000000001</v>
          </cell>
          <cell r="M43">
            <v>146.71235999999999</v>
          </cell>
          <cell r="N43">
            <v>135.61807000000002</v>
          </cell>
          <cell r="O43">
            <v>1593.7560399999998</v>
          </cell>
        </row>
        <row r="44">
          <cell r="B44" t="str">
            <v>EPAREMA fla 60</v>
          </cell>
          <cell r="C44">
            <v>144.4469</v>
          </cell>
          <cell r="D44">
            <v>179.9966</v>
          </cell>
          <cell r="E44">
            <v>145.46075999999999</v>
          </cell>
          <cell r="F44">
            <v>90.403019999999998</v>
          </cell>
          <cell r="G44">
            <v>79.399910000000006</v>
          </cell>
          <cell r="H44">
            <v>101.58929999999999</v>
          </cell>
          <cell r="I44">
            <v>151.54151000000002</v>
          </cell>
          <cell r="J44">
            <v>111.70757</v>
          </cell>
          <cell r="K44">
            <v>95.04</v>
          </cell>
          <cell r="L44">
            <v>113.73168</v>
          </cell>
          <cell r="M44">
            <v>178.50518</v>
          </cell>
          <cell r="N44">
            <v>108.76526</v>
          </cell>
          <cell r="O44">
            <v>1500.5876900000001</v>
          </cell>
        </row>
        <row r="45">
          <cell r="B45" t="str">
            <v>EPAREMA</v>
          </cell>
          <cell r="C45">
            <v>687.00436999999999</v>
          </cell>
          <cell r="D45">
            <v>694.01009999999997</v>
          </cell>
          <cell r="E45">
            <v>647.75540999999998</v>
          </cell>
          <cell r="F45">
            <v>618.81142999999997</v>
          </cell>
          <cell r="G45">
            <v>389.02018999999996</v>
          </cell>
          <cell r="H45">
            <v>431.34665999999999</v>
          </cell>
          <cell r="I45">
            <v>611.92638999999997</v>
          </cell>
          <cell r="J45">
            <v>509.13963000000001</v>
          </cell>
          <cell r="K45">
            <v>439.84000000000003</v>
          </cell>
          <cell r="L45">
            <v>489.94662999999997</v>
          </cell>
          <cell r="M45">
            <v>662.77176999999995</v>
          </cell>
          <cell r="N45">
            <v>532.96102000000008</v>
          </cell>
          <cell r="O45">
            <v>6714.5335999999998</v>
          </cell>
        </row>
        <row r="46">
          <cell r="B46" t="str">
            <v>FONTOL 650 mg 20 cpr</v>
          </cell>
          <cell r="C46">
            <v>1.67883</v>
          </cell>
          <cell r="D46">
            <v>1.1889799999999999</v>
          </cell>
          <cell r="E46">
            <v>0.67301</v>
          </cell>
          <cell r="F46">
            <v>0.68684999999999996</v>
          </cell>
          <cell r="G46">
            <v>1.17655</v>
          </cell>
          <cell r="H46">
            <v>1.40395</v>
          </cell>
          <cell r="I46">
            <v>1.5943000000000001</v>
          </cell>
          <cell r="J46">
            <v>0.93855</v>
          </cell>
          <cell r="K46">
            <v>0.77</v>
          </cell>
          <cell r="L46">
            <v>0.47691</v>
          </cell>
          <cell r="M46">
            <v>1.3425799999999999</v>
          </cell>
          <cell r="N46">
            <v>0.59401999999999999</v>
          </cell>
          <cell r="O46">
            <v>12.524529999999999</v>
          </cell>
        </row>
        <row r="47">
          <cell r="B47" t="str">
            <v>FONTOL 650 mg 100 cpr</v>
          </cell>
          <cell r="C47">
            <v>33.546750000000003</v>
          </cell>
          <cell r="D47">
            <v>27.025169999999999</v>
          </cell>
          <cell r="E47">
            <v>34.813989999999997</v>
          </cell>
          <cell r="F47">
            <v>26.39021</v>
          </cell>
          <cell r="G47">
            <v>20.313320000000001</v>
          </cell>
          <cell r="H47">
            <v>22.056170000000002</v>
          </cell>
          <cell r="I47">
            <v>25.547009999999997</v>
          </cell>
          <cell r="J47">
            <v>28.719650000000001</v>
          </cell>
          <cell r="K47">
            <v>24.07</v>
          </cell>
          <cell r="L47">
            <v>15.16023</v>
          </cell>
          <cell r="M47">
            <v>24.997790000000002</v>
          </cell>
          <cell r="N47">
            <v>22.33689</v>
          </cell>
          <cell r="O47">
            <v>304.97717999999998</v>
          </cell>
        </row>
        <row r="48">
          <cell r="B48" t="str">
            <v>FONTOL</v>
          </cell>
          <cell r="C48">
            <v>35.225580000000001</v>
          </cell>
          <cell r="D48">
            <v>28.21415</v>
          </cell>
          <cell r="E48">
            <v>35.486999999999995</v>
          </cell>
          <cell r="F48">
            <v>27.077059999999999</v>
          </cell>
          <cell r="G48">
            <v>21.48987</v>
          </cell>
          <cell r="H48">
            <v>23.460120000000003</v>
          </cell>
          <cell r="I48">
            <v>27.141309999999997</v>
          </cell>
          <cell r="J48">
            <v>29.658200000000001</v>
          </cell>
          <cell r="K48">
            <v>24.84</v>
          </cell>
          <cell r="L48">
            <v>15.63714</v>
          </cell>
          <cell r="M48">
            <v>26.34037</v>
          </cell>
          <cell r="N48">
            <v>22.930910000000001</v>
          </cell>
          <cell r="O48">
            <v>317.50171</v>
          </cell>
        </row>
        <row r="49">
          <cell r="B49" t="str">
            <v>PONDICILINA Cer 12 past</v>
          </cell>
          <cell r="C49">
            <v>11.377940000000001</v>
          </cell>
          <cell r="D49">
            <v>5.1489099999999999</v>
          </cell>
          <cell r="E49">
            <v>11.90382</v>
          </cell>
          <cell r="F49">
            <v>14.183400000000001</v>
          </cell>
          <cell r="G49">
            <v>14.25088</v>
          </cell>
          <cell r="H49">
            <v>17.898019999999999</v>
          </cell>
          <cell r="I49">
            <v>17.032970000000002</v>
          </cell>
          <cell r="J49">
            <v>12.997579999999999</v>
          </cell>
          <cell r="K49">
            <v>7.28</v>
          </cell>
          <cell r="L49">
            <v>10.43351</v>
          </cell>
          <cell r="M49">
            <v>9.3512299999999993</v>
          </cell>
          <cell r="N49">
            <v>8.3142300000000002</v>
          </cell>
          <cell r="O49">
            <v>140.17249000000001</v>
          </cell>
        </row>
        <row r="50">
          <cell r="B50" t="str">
            <v>PONDICILINA Men 12 past</v>
          </cell>
          <cell r="C50">
            <v>16.40907</v>
          </cell>
          <cell r="D50">
            <v>7.2856199999999998</v>
          </cell>
          <cell r="E50">
            <v>15.24567</v>
          </cell>
          <cell r="F50">
            <v>19.46611</v>
          </cell>
          <cell r="G50">
            <v>18.548159999999999</v>
          </cell>
          <cell r="H50">
            <v>22.467300000000002</v>
          </cell>
          <cell r="I50">
            <v>25.824330000000003</v>
          </cell>
          <cell r="J50">
            <v>17.53661</v>
          </cell>
          <cell r="K50">
            <v>10.73</v>
          </cell>
          <cell r="L50">
            <v>14.127649999999999</v>
          </cell>
          <cell r="M50">
            <v>13.41747</v>
          </cell>
          <cell r="N50">
            <v>11.72063</v>
          </cell>
          <cell r="O50">
            <v>192.77861999999999</v>
          </cell>
        </row>
        <row r="51">
          <cell r="B51" t="str">
            <v>PONDICILINA Mel 12 past</v>
          </cell>
          <cell r="C51">
            <v>11.1549</v>
          </cell>
          <cell r="D51">
            <v>5.06616</v>
          </cell>
          <cell r="E51">
            <v>10.77251</v>
          </cell>
          <cell r="F51">
            <v>14.211169999999999</v>
          </cell>
          <cell r="G51">
            <v>13.96109</v>
          </cell>
          <cell r="H51">
            <v>18.828520000000001</v>
          </cell>
          <cell r="I51">
            <v>18.59066</v>
          </cell>
          <cell r="J51">
            <v>13.017790000000002</v>
          </cell>
          <cell r="K51">
            <v>8.3000000000000007</v>
          </cell>
          <cell r="L51">
            <v>10.214889999999999</v>
          </cell>
          <cell r="M51">
            <v>9.3121700000000001</v>
          </cell>
          <cell r="N51">
            <v>8.757670000000001</v>
          </cell>
          <cell r="O51">
            <v>142.18752999999998</v>
          </cell>
        </row>
        <row r="52">
          <cell r="B52" t="str">
            <v>PONDICILINA</v>
          </cell>
          <cell r="C52">
            <v>38.94191</v>
          </cell>
          <cell r="D52">
            <v>17.500689999999999</v>
          </cell>
          <cell r="E52">
            <v>37.921999999999997</v>
          </cell>
          <cell r="F52">
            <v>47.860679999999995</v>
          </cell>
          <cell r="G52">
            <v>46.760130000000004</v>
          </cell>
          <cell r="H52">
            <v>59.193840000000009</v>
          </cell>
          <cell r="I52">
            <v>61.447960000000009</v>
          </cell>
          <cell r="J52">
            <v>43.55198</v>
          </cell>
          <cell r="K52">
            <v>26.310000000000002</v>
          </cell>
          <cell r="L52">
            <v>34.776049999999998</v>
          </cell>
          <cell r="M52">
            <v>32.080869999999997</v>
          </cell>
          <cell r="N52">
            <v>28.792529999999999</v>
          </cell>
          <cell r="O52">
            <v>475.13864000000001</v>
          </cell>
        </row>
        <row r="53">
          <cell r="B53" t="str">
            <v>REPARIL gel   100 g</v>
          </cell>
          <cell r="C53">
            <v>42.028260000000003</v>
          </cell>
          <cell r="D53">
            <v>52.286529999999999</v>
          </cell>
          <cell r="E53">
            <v>52.84939</v>
          </cell>
          <cell r="F53">
            <v>48.983669999999996</v>
          </cell>
          <cell r="G53">
            <v>35.132770000000001</v>
          </cell>
          <cell r="H53">
            <v>24.666329999999999</v>
          </cell>
          <cell r="I53">
            <v>38.021800000000006</v>
          </cell>
          <cell r="J53">
            <v>36.191940000000002</v>
          </cell>
          <cell r="K53">
            <v>34.520000000000003</v>
          </cell>
          <cell r="L53">
            <v>34.280819999999999</v>
          </cell>
          <cell r="M53">
            <v>43.792389999999997</v>
          </cell>
          <cell r="N53">
            <v>37.185040000000001</v>
          </cell>
          <cell r="O53">
            <v>479.93893999999995</v>
          </cell>
        </row>
        <row r="54">
          <cell r="B54" t="str">
            <v>REPARIL gel   30 g</v>
          </cell>
          <cell r="C54">
            <v>200.05658</v>
          </cell>
          <cell r="D54">
            <v>214.29562000000001</v>
          </cell>
          <cell r="E54">
            <v>224.66185999999999</v>
          </cell>
          <cell r="F54">
            <v>215.21731</v>
          </cell>
          <cell r="G54">
            <v>149.30527000000001</v>
          </cell>
          <cell r="H54">
            <v>127.73236</v>
          </cell>
          <cell r="I54">
            <v>187.57967000000002</v>
          </cell>
          <cell r="J54">
            <v>178.29848999999999</v>
          </cell>
          <cell r="K54">
            <v>138.88</v>
          </cell>
          <cell r="L54">
            <v>151.31291000000002</v>
          </cell>
          <cell r="M54">
            <v>196.19989999999999</v>
          </cell>
          <cell r="N54">
            <v>172.99045999999998</v>
          </cell>
          <cell r="O54">
            <v>2156.5304300000003</v>
          </cell>
        </row>
        <row r="55">
          <cell r="B55" t="str">
            <v>REPARIL</v>
          </cell>
          <cell r="C55">
            <v>242.08483999999999</v>
          </cell>
          <cell r="D55">
            <v>266.58215000000001</v>
          </cell>
          <cell r="E55">
            <v>277.51125000000002</v>
          </cell>
          <cell r="F55">
            <v>264.20098000000002</v>
          </cell>
          <cell r="G55">
            <v>184.43804</v>
          </cell>
          <cell r="H55">
            <v>152.39868999999999</v>
          </cell>
          <cell r="I55">
            <v>225.60147000000003</v>
          </cell>
          <cell r="J55">
            <v>214.49043</v>
          </cell>
          <cell r="K55">
            <v>173.4</v>
          </cell>
          <cell r="L55">
            <v>185.59373000000002</v>
          </cell>
          <cell r="M55">
            <v>239.99228999999997</v>
          </cell>
          <cell r="N55">
            <v>210.1755</v>
          </cell>
          <cell r="O55">
            <v>2636.4693700000003</v>
          </cell>
        </row>
        <row r="56">
          <cell r="B56" t="str">
            <v>NENÊ DENT  gel</v>
          </cell>
          <cell r="C56">
            <v>92.262529999999998</v>
          </cell>
          <cell r="D56">
            <v>113.80466</v>
          </cell>
          <cell r="E56">
            <v>120.15266</v>
          </cell>
          <cell r="F56">
            <v>126.82016</v>
          </cell>
          <cell r="G56">
            <v>60.575899999999997</v>
          </cell>
          <cell r="H56">
            <v>74.479500000000002</v>
          </cell>
          <cell r="I56">
            <v>99.651730000000001</v>
          </cell>
          <cell r="J56">
            <v>99.4559</v>
          </cell>
          <cell r="K56">
            <v>81.75</v>
          </cell>
          <cell r="L56">
            <v>87.647030000000001</v>
          </cell>
          <cell r="M56">
            <v>77.942949999999996</v>
          </cell>
          <cell r="N56">
            <v>102.61391999999999</v>
          </cell>
          <cell r="O56">
            <v>1137.1569400000001</v>
          </cell>
        </row>
        <row r="57">
          <cell r="B57" t="str">
            <v>NENÊ DENT  sol</v>
          </cell>
          <cell r="C57">
            <v>43.607680000000002</v>
          </cell>
          <cell r="D57">
            <v>31.072880000000001</v>
          </cell>
          <cell r="E57">
            <v>32.254860000000001</v>
          </cell>
          <cell r="F57">
            <v>37.954569999999997</v>
          </cell>
          <cell r="G57">
            <v>18.885639999999999</v>
          </cell>
          <cell r="H57">
            <v>18.22411</v>
          </cell>
          <cell r="I57">
            <v>31.70138</v>
          </cell>
          <cell r="J57">
            <v>23.595009999999998</v>
          </cell>
          <cell r="K57">
            <v>19.7</v>
          </cell>
          <cell r="L57">
            <v>23.843169999999997</v>
          </cell>
          <cell r="M57">
            <v>29.98949</v>
          </cell>
          <cell r="N57">
            <v>27.53801</v>
          </cell>
          <cell r="O57">
            <v>338.36679999999996</v>
          </cell>
        </row>
        <row r="58">
          <cell r="B58" t="str">
            <v>NENÊ</v>
          </cell>
          <cell r="C58">
            <v>135.87020999999999</v>
          </cell>
          <cell r="D58">
            <v>144.87754000000001</v>
          </cell>
          <cell r="E58">
            <v>152.40752000000001</v>
          </cell>
          <cell r="F58">
            <v>164.77473000000001</v>
          </cell>
          <cell r="G58">
            <v>79.461539999999999</v>
          </cell>
          <cell r="H58">
            <v>92.703609999999998</v>
          </cell>
          <cell r="I58">
            <v>131.35311000000002</v>
          </cell>
          <cell r="J58">
            <v>123.05091</v>
          </cell>
          <cell r="K58">
            <v>101.45</v>
          </cell>
          <cell r="L58">
            <v>111.4902</v>
          </cell>
          <cell r="M58">
            <v>107.93244</v>
          </cell>
          <cell r="N58">
            <v>130.15192999999999</v>
          </cell>
          <cell r="O58">
            <v>1475.5237400000001</v>
          </cell>
        </row>
        <row r="59">
          <cell r="B59" t="str">
            <v>TOTAL</v>
          </cell>
          <cell r="C59">
            <v>1203.8056899999999</v>
          </cell>
          <cell r="D59">
            <v>1208.9601399999999</v>
          </cell>
          <cell r="E59">
            <v>1216.66758</v>
          </cell>
          <cell r="F59">
            <v>1185.1562300000001</v>
          </cell>
          <cell r="G59">
            <v>773.31927999999994</v>
          </cell>
          <cell r="H59">
            <v>810.49068</v>
          </cell>
          <cell r="I59">
            <v>1122.3149400000002</v>
          </cell>
          <cell r="J59">
            <v>976.73576000000003</v>
          </cell>
          <cell r="K59">
            <v>805.89</v>
          </cell>
          <cell r="L59">
            <v>881.77030999999988</v>
          </cell>
          <cell r="M59">
            <v>1126.7730399999998</v>
          </cell>
          <cell r="N59">
            <v>976.65296000000001</v>
          </cell>
          <cell r="O59">
            <v>12288.536609999999</v>
          </cell>
        </row>
        <row r="61">
          <cell r="B61" t="str">
            <v>Participação s/ total BYK</v>
          </cell>
          <cell r="C61">
            <v>0.11542071787548419</v>
          </cell>
          <cell r="D61">
            <v>0.12062255145794756</v>
          </cell>
          <cell r="E61">
            <v>0.11575019786395324</v>
          </cell>
          <cell r="F61">
            <v>0.10611354938895856</v>
          </cell>
          <cell r="G61">
            <v>0.1075661571533811</v>
          </cell>
          <cell r="H61">
            <v>0.10736130518661884</v>
          </cell>
          <cell r="I61">
            <v>0.11367311992353295</v>
          </cell>
          <cell r="J61">
            <v>0.10934710656542339</v>
          </cell>
          <cell r="K61">
            <v>0.10365291341742455</v>
          </cell>
          <cell r="L61">
            <v>0.10583968367911299</v>
          </cell>
          <cell r="M61">
            <v>0.11847026042484905</v>
          </cell>
          <cell r="N61">
            <v>0.11673772238945335</v>
          </cell>
          <cell r="O61">
            <v>0.11206069415852156</v>
          </cell>
        </row>
        <row r="63">
          <cell r="B63" t="str">
            <v>Preço Médio  Us$</v>
          </cell>
          <cell r="C63">
            <v>2.9252523315885903</v>
          </cell>
          <cell r="D63">
            <v>3.132451191484841</v>
          </cell>
          <cell r="E63">
            <v>2.8415061528293206</v>
          </cell>
          <cell r="F63">
            <v>2.6058500327612215</v>
          </cell>
          <cell r="G63">
            <v>2.5912920282813388</v>
          </cell>
          <cell r="H63">
            <v>2.5640649676047786</v>
          </cell>
          <cell r="I63">
            <v>2.5628426783096385</v>
          </cell>
          <cell r="J63">
            <v>2.4329772802566652</v>
          </cell>
          <cell r="K63">
            <v>2.3443254344575606</v>
          </cell>
          <cell r="L63">
            <v>2.2591479871179647</v>
          </cell>
          <cell r="M63">
            <v>2.688740189609875</v>
          </cell>
          <cell r="N63">
            <v>2.6091530730555301</v>
          </cell>
          <cell r="O63">
            <v>2.6359983418475421</v>
          </cell>
        </row>
        <row r="65">
          <cell r="B65" t="str">
            <v>EFETIVO 2001</v>
          </cell>
          <cell r="C65" t="str">
            <v>VENDAS LÍQUIDAS   -  TUS$</v>
          </cell>
        </row>
        <row r="67">
          <cell r="B67" t="str">
            <v>PRODUTOS</v>
          </cell>
          <cell r="C67" t="str">
            <v>JAN</v>
          </cell>
          <cell r="D67" t="str">
            <v>FEV</v>
          </cell>
          <cell r="E67" t="str">
            <v>MAR</v>
          </cell>
          <cell r="F67" t="str">
            <v>ABR</v>
          </cell>
          <cell r="G67" t="str">
            <v>MAI</v>
          </cell>
          <cell r="H67" t="str">
            <v>JUN</v>
          </cell>
          <cell r="I67" t="str">
            <v>JUL</v>
          </cell>
          <cell r="J67" t="str">
            <v>AGO</v>
          </cell>
          <cell r="K67" t="str">
            <v>SET</v>
          </cell>
          <cell r="L67" t="str">
            <v>OUT</v>
          </cell>
          <cell r="M67" t="str">
            <v>NOV</v>
          </cell>
          <cell r="N67" t="str">
            <v>DEZ</v>
          </cell>
          <cell r="O67" t="str">
            <v>TOTAL</v>
          </cell>
        </row>
        <row r="68">
          <cell r="B68" t="str">
            <v>APRESENTAÇÕES</v>
          </cell>
          <cell r="C68" t="str">
            <v>real</v>
          </cell>
          <cell r="D68" t="str">
            <v>real</v>
          </cell>
          <cell r="E68" t="str">
            <v>real</v>
          </cell>
          <cell r="F68" t="str">
            <v>real</v>
          </cell>
          <cell r="G68" t="str">
            <v>real</v>
          </cell>
          <cell r="H68" t="str">
            <v>real</v>
          </cell>
          <cell r="I68" t="str">
            <v>real</v>
          </cell>
          <cell r="J68" t="str">
            <v>real</v>
          </cell>
          <cell r="K68" t="str">
            <v>real</v>
          </cell>
          <cell r="L68" t="str">
            <v>real</v>
          </cell>
          <cell r="M68" t="str">
            <v>real</v>
          </cell>
          <cell r="N68" t="str">
            <v>real</v>
          </cell>
        </row>
        <row r="69">
          <cell r="B69" t="str">
            <v>EMOFORM 90  g</v>
          </cell>
          <cell r="C69">
            <v>20.965630000000001</v>
          </cell>
          <cell r="D69">
            <v>18.240469999999998</v>
          </cell>
          <cell r="E69">
            <v>19.318660000000001</v>
          </cell>
          <cell r="F69">
            <v>19.193670000000001</v>
          </cell>
          <cell r="G69">
            <v>14.50582</v>
          </cell>
          <cell r="H69">
            <v>15.171379999999999</v>
          </cell>
          <cell r="I69">
            <v>18.6065</v>
          </cell>
          <cell r="J69">
            <v>18.198919999999998</v>
          </cell>
          <cell r="K69">
            <v>11.4</v>
          </cell>
          <cell r="L69">
            <v>13.90236</v>
          </cell>
          <cell r="M69">
            <v>19.167020000000001</v>
          </cell>
          <cell r="N69">
            <v>16.632950000000001</v>
          </cell>
          <cell r="O69">
            <v>205.30337999999998</v>
          </cell>
        </row>
        <row r="70">
          <cell r="B70" t="str">
            <v>EMOFORM CLO 90 g</v>
          </cell>
          <cell r="C70">
            <v>9.6259200000000007</v>
          </cell>
          <cell r="D70">
            <v>8.7026400000000006</v>
          </cell>
          <cell r="E70">
            <v>10.329890000000001</v>
          </cell>
          <cell r="F70">
            <v>8.9678400000000007</v>
          </cell>
          <cell r="G70">
            <v>7.5211100000000002</v>
          </cell>
          <cell r="H70">
            <v>7.6401199999999996</v>
          </cell>
          <cell r="I70">
            <v>8.8686299999999996</v>
          </cell>
          <cell r="J70">
            <v>7.9676400000000003</v>
          </cell>
          <cell r="K70">
            <v>5.87</v>
          </cell>
          <cell r="L70">
            <v>5.7952299999999992</v>
          </cell>
          <cell r="M70">
            <v>8.8867799999999999</v>
          </cell>
          <cell r="N70">
            <v>6.8378300000000003</v>
          </cell>
          <cell r="O70">
            <v>97.013630000000006</v>
          </cell>
        </row>
        <row r="71">
          <cell r="B71" t="str">
            <v>EMOFORM AP gel</v>
          </cell>
          <cell r="C71">
            <v>8.3563500000000008</v>
          </cell>
          <cell r="D71">
            <v>6.7527699999999999</v>
          </cell>
          <cell r="E71">
            <v>9.1546299999999992</v>
          </cell>
          <cell r="F71">
            <v>8.5741300000000003</v>
          </cell>
          <cell r="G71">
            <v>7.63293</v>
          </cell>
          <cell r="H71">
            <v>6.4947800000000004</v>
          </cell>
          <cell r="I71">
            <v>8.6411299999999986</v>
          </cell>
          <cell r="J71">
            <v>7.2839799999999997</v>
          </cell>
          <cell r="K71">
            <v>4.9800000000000004</v>
          </cell>
          <cell r="L71">
            <v>6.5205900000000003</v>
          </cell>
          <cell r="M71">
            <v>7.3079000000000001</v>
          </cell>
          <cell r="N71">
            <v>6.7484200000000003</v>
          </cell>
          <cell r="O71">
            <v>88.447609999999997</v>
          </cell>
        </row>
        <row r="72">
          <cell r="B72" t="str">
            <v>EMOFORM AT gel</v>
          </cell>
          <cell r="C72">
            <v>7.3819100000000004</v>
          </cell>
          <cell r="D72">
            <v>8.1555499999999999</v>
          </cell>
          <cell r="E72">
            <v>8.6464700000000008</v>
          </cell>
          <cell r="F72">
            <v>8.1639300000000006</v>
          </cell>
          <cell r="G72">
            <v>6.27895</v>
          </cell>
          <cell r="H72">
            <v>5.5701900000000002</v>
          </cell>
          <cell r="I72">
            <v>8.2947999999999986</v>
          </cell>
          <cell r="J72">
            <v>6.0327799999999998</v>
          </cell>
          <cell r="K72">
            <v>5.63</v>
          </cell>
          <cell r="L72">
            <v>5.5991299999999997</v>
          </cell>
          <cell r="M72">
            <v>6.1440000000000001</v>
          </cell>
          <cell r="N72">
            <v>6.9863</v>
          </cell>
          <cell r="O72">
            <v>82.884010000000004</v>
          </cell>
        </row>
        <row r="73">
          <cell r="B73" t="str">
            <v>EMOFORM</v>
          </cell>
          <cell r="C73">
            <v>46.329810000000002</v>
          </cell>
          <cell r="D73">
            <v>41.851429999999993</v>
          </cell>
          <cell r="E73">
            <v>47.449649999999998</v>
          </cell>
          <cell r="F73">
            <v>44.899570000000004</v>
          </cell>
          <cell r="G73">
            <v>35.938810000000004</v>
          </cell>
          <cell r="H73">
            <v>34.876469999999998</v>
          </cell>
          <cell r="I73">
            <v>44.411059999999992</v>
          </cell>
          <cell r="J73">
            <v>39.483319999999999</v>
          </cell>
          <cell r="K73">
            <v>27.88</v>
          </cell>
          <cell r="L73">
            <v>31.817309999999996</v>
          </cell>
          <cell r="M73">
            <v>41.505699999999997</v>
          </cell>
          <cell r="N73">
            <v>37.205500000000001</v>
          </cell>
          <cell r="O73">
            <v>473.64862999999997</v>
          </cell>
        </row>
        <row r="74">
          <cell r="B74" t="str">
            <v>EPAREMA drg</v>
          </cell>
          <cell r="C74">
            <v>100.1866</v>
          </cell>
          <cell r="D74">
            <v>90.319550000000007</v>
          </cell>
          <cell r="E74">
            <v>92.557569999999998</v>
          </cell>
          <cell r="F74">
            <v>97.770189999999999</v>
          </cell>
          <cell r="G74">
            <v>61.58625</v>
          </cell>
          <cell r="H74">
            <v>64.89443</v>
          </cell>
          <cell r="I74">
            <v>82.718879999999999</v>
          </cell>
          <cell r="J74">
            <v>76.251990000000006</v>
          </cell>
          <cell r="K74">
            <v>65.33</v>
          </cell>
          <cell r="L74">
            <v>75.916020000000003</v>
          </cell>
          <cell r="M74">
            <v>102.79102999999999</v>
          </cell>
          <cell r="N74">
            <v>85.408330000000007</v>
          </cell>
          <cell r="O74">
            <v>995.73083999999994</v>
          </cell>
        </row>
        <row r="75">
          <cell r="B75" t="str">
            <v>EPAREMA líq</v>
          </cell>
          <cell r="C75">
            <v>169.38667000000001</v>
          </cell>
          <cell r="D75">
            <v>151.75197</v>
          </cell>
          <cell r="E75">
            <v>151.55719999999999</v>
          </cell>
          <cell r="F75">
            <v>169.09201999999999</v>
          </cell>
          <cell r="G75">
            <v>96.810940000000002</v>
          </cell>
          <cell r="H75">
            <v>95.285640000000001</v>
          </cell>
          <cell r="I75">
            <v>136.67930999999999</v>
          </cell>
          <cell r="J75">
            <v>121.42093</v>
          </cell>
          <cell r="K75">
            <v>101.91</v>
          </cell>
          <cell r="L75">
            <v>110.20971</v>
          </cell>
          <cell r="M75">
            <v>142.19331</v>
          </cell>
          <cell r="N75">
            <v>124.22672999999999</v>
          </cell>
          <cell r="O75">
            <v>1570.5244300000002</v>
          </cell>
        </row>
        <row r="76">
          <cell r="B76" t="str">
            <v>EPAREMA fla 12</v>
          </cell>
          <cell r="C76">
            <v>116.62893</v>
          </cell>
          <cell r="D76">
            <v>129.20526000000001</v>
          </cell>
          <cell r="E76">
            <v>117.18967000000001</v>
          </cell>
          <cell r="F76">
            <v>110.86588999999999</v>
          </cell>
          <cell r="G76">
            <v>53.907730000000001</v>
          </cell>
          <cell r="H76">
            <v>63.934719999999999</v>
          </cell>
          <cell r="I76">
            <v>93.30613000000001</v>
          </cell>
          <cell r="J76">
            <v>79.36309</v>
          </cell>
          <cell r="K76">
            <v>72.94</v>
          </cell>
          <cell r="L76">
            <v>84.181149999999988</v>
          </cell>
          <cell r="M76">
            <v>106.57030999999999</v>
          </cell>
          <cell r="N76">
            <v>97.947820000000007</v>
          </cell>
          <cell r="O76">
            <v>1126.0407</v>
          </cell>
        </row>
        <row r="77">
          <cell r="B77" t="str">
            <v>EPAREMA fla 60</v>
          </cell>
          <cell r="C77">
            <v>104.65989999999999</v>
          </cell>
          <cell r="D77">
            <v>133.40303</v>
          </cell>
          <cell r="E77">
            <v>105.88968</v>
          </cell>
          <cell r="F77">
            <v>66.185839999999999</v>
          </cell>
          <cell r="G77">
            <v>55.67268</v>
          </cell>
          <cell r="H77">
            <v>70.034930000000003</v>
          </cell>
          <cell r="I77">
            <v>106.32903999999999</v>
          </cell>
          <cell r="J77">
            <v>79.243809999999996</v>
          </cell>
          <cell r="K77">
            <v>66.37</v>
          </cell>
          <cell r="L77">
            <v>81.207039999999992</v>
          </cell>
          <cell r="M77">
            <v>129.90369999999999</v>
          </cell>
          <cell r="N77">
            <v>78.316100000000006</v>
          </cell>
          <cell r="O77">
            <v>1077.2157499999998</v>
          </cell>
        </row>
        <row r="78">
          <cell r="B78" t="str">
            <v>EPAREMA</v>
          </cell>
          <cell r="C78">
            <v>490.86209999999994</v>
          </cell>
          <cell r="D78">
            <v>504.67981000000003</v>
          </cell>
          <cell r="E78">
            <v>467.19412</v>
          </cell>
          <cell r="F78">
            <v>443.91393999999997</v>
          </cell>
          <cell r="G78">
            <v>267.9776</v>
          </cell>
          <cell r="H78">
            <v>294.14972</v>
          </cell>
          <cell r="I78">
            <v>419.03336000000002</v>
          </cell>
          <cell r="J78">
            <v>356.27982000000003</v>
          </cell>
          <cell r="K78">
            <v>306.55</v>
          </cell>
          <cell r="L78">
            <v>351.51391999999998</v>
          </cell>
          <cell r="M78">
            <v>481.45835</v>
          </cell>
          <cell r="N78">
            <v>385.89898000000005</v>
          </cell>
          <cell r="O78">
            <v>4769.5117200000004</v>
          </cell>
        </row>
        <row r="79">
          <cell r="B79" t="str">
            <v>FONTOL 650 mg 20 cpr</v>
          </cell>
          <cell r="C79">
            <v>1.2197899999999999</v>
          </cell>
          <cell r="D79">
            <v>0.86724000000000001</v>
          </cell>
          <cell r="E79">
            <v>0.49560999999999999</v>
          </cell>
          <cell r="F79">
            <v>0.49502000000000002</v>
          </cell>
          <cell r="G79">
            <v>14.18235</v>
          </cell>
          <cell r="H79">
            <v>0.95655999999999997</v>
          </cell>
          <cell r="I79">
            <v>1.1307499999999999</v>
          </cell>
          <cell r="J79">
            <v>0.65594000000000008</v>
          </cell>
          <cell r="K79">
            <v>0.53</v>
          </cell>
          <cell r="L79">
            <v>0.34444999999999998</v>
          </cell>
          <cell r="M79">
            <v>0.94347000000000003</v>
          </cell>
          <cell r="N79">
            <v>0.42799999999999999</v>
          </cell>
          <cell r="O79">
            <v>22.249180000000003</v>
          </cell>
        </row>
        <row r="80">
          <cell r="B80" t="str">
            <v>FONTOL 650 mg 100 cpr</v>
          </cell>
          <cell r="C80">
            <v>24.294830000000001</v>
          </cell>
          <cell r="D80">
            <v>19.612189999999998</v>
          </cell>
          <cell r="E80">
            <v>25.451809999999998</v>
          </cell>
          <cell r="F80">
            <v>19.222339999999999</v>
          </cell>
          <cell r="G80">
            <v>0.83396000000000003</v>
          </cell>
          <cell r="H80">
            <v>15.22486</v>
          </cell>
          <cell r="I80">
            <v>17.807029999999997</v>
          </cell>
          <cell r="J80">
            <v>20.26493</v>
          </cell>
          <cell r="K80">
            <v>17.2</v>
          </cell>
          <cell r="L80">
            <v>11.300459999999999</v>
          </cell>
          <cell r="M80">
            <v>18.585919999999998</v>
          </cell>
          <cell r="N80">
            <v>16.504720000000002</v>
          </cell>
          <cell r="O80">
            <v>206.30304999999996</v>
          </cell>
        </row>
        <row r="81">
          <cell r="B81" t="str">
            <v>FONTOL</v>
          </cell>
          <cell r="C81">
            <v>25.514620000000001</v>
          </cell>
          <cell r="D81">
            <v>20.479429999999997</v>
          </cell>
          <cell r="E81">
            <v>25.947419999999997</v>
          </cell>
          <cell r="F81">
            <v>19.717359999999999</v>
          </cell>
          <cell r="G81">
            <v>15.016309999999999</v>
          </cell>
          <cell r="H81">
            <v>16.181419999999999</v>
          </cell>
          <cell r="I81">
            <v>18.937779999999997</v>
          </cell>
          <cell r="J81">
            <v>20.920870000000001</v>
          </cell>
          <cell r="K81">
            <v>17.73</v>
          </cell>
          <cell r="L81">
            <v>11.644909999999999</v>
          </cell>
          <cell r="M81">
            <v>19.529389999999999</v>
          </cell>
          <cell r="N81">
            <v>16.932720000000003</v>
          </cell>
          <cell r="O81">
            <v>228.55222999999995</v>
          </cell>
        </row>
        <row r="82">
          <cell r="B82" t="str">
            <v>PONDICILINA Cer 12 past</v>
          </cell>
          <cell r="C82">
            <v>8.0762</v>
          </cell>
          <cell r="D82">
            <v>3.7113700000000001</v>
          </cell>
          <cell r="E82">
            <v>8.4842399999999998</v>
          </cell>
          <cell r="F82">
            <v>10.096410000000001</v>
          </cell>
          <cell r="G82">
            <v>9.5598399999999994</v>
          </cell>
          <cell r="H82">
            <v>11.95087</v>
          </cell>
          <cell r="I82">
            <v>11.46574</v>
          </cell>
          <cell r="J82">
            <v>9.02135</v>
          </cell>
          <cell r="K82">
            <v>5.08</v>
          </cell>
          <cell r="L82">
            <v>7.5433999999999992</v>
          </cell>
          <cell r="M82">
            <v>6.7493800000000004</v>
          </cell>
          <cell r="N82">
            <v>6.0285699999999993</v>
          </cell>
          <cell r="O82">
            <v>97.767370000000014</v>
          </cell>
        </row>
        <row r="83">
          <cell r="B83" t="str">
            <v>PONDICILINA Men 12 past</v>
          </cell>
          <cell r="C83">
            <v>11.731350000000001</v>
          </cell>
          <cell r="D83">
            <v>5.29725</v>
          </cell>
          <cell r="E83">
            <v>10.87289</v>
          </cell>
          <cell r="F83">
            <v>13.91963</v>
          </cell>
          <cell r="G83">
            <v>12.50633</v>
          </cell>
          <cell r="H83">
            <v>15.0968</v>
          </cell>
          <cell r="I83">
            <v>17.417369999999998</v>
          </cell>
          <cell r="J83">
            <v>12.21345</v>
          </cell>
          <cell r="K83">
            <v>7.44</v>
          </cell>
          <cell r="L83">
            <v>10.228530000000001</v>
          </cell>
          <cell r="M83">
            <v>9.72865</v>
          </cell>
          <cell r="N83">
            <v>8.4646299999999997</v>
          </cell>
          <cell r="O83">
            <v>134.91687999999999</v>
          </cell>
        </row>
        <row r="84">
          <cell r="B84" t="str">
            <v>PONDICILINA Mel 12 past</v>
          </cell>
          <cell r="C84">
            <v>7.9361499999999996</v>
          </cell>
          <cell r="D84">
            <v>3.6634699999999998</v>
          </cell>
          <cell r="E84">
            <v>7.75373</v>
          </cell>
          <cell r="F84">
            <v>10.1534</v>
          </cell>
          <cell r="G84">
            <v>9.3902300000000007</v>
          </cell>
          <cell r="H84">
            <v>12.58229</v>
          </cell>
          <cell r="I84">
            <v>12.543059999999999</v>
          </cell>
          <cell r="J84">
            <v>9.0338700000000003</v>
          </cell>
          <cell r="K84">
            <v>5.74</v>
          </cell>
          <cell r="L84">
            <v>7.3455000000000004</v>
          </cell>
          <cell r="M84">
            <v>6.7062400000000002</v>
          </cell>
          <cell r="N84">
            <v>6.3787900000000004</v>
          </cell>
          <cell r="O84">
            <v>99.226729999999975</v>
          </cell>
        </row>
        <row r="85">
          <cell r="B85" t="str">
            <v>PONDICILINA</v>
          </cell>
          <cell r="C85">
            <v>27.7437</v>
          </cell>
          <cell r="D85">
            <v>12.672090000000001</v>
          </cell>
          <cell r="E85">
            <v>27.110859999999999</v>
          </cell>
          <cell r="F85">
            <v>34.169440000000002</v>
          </cell>
          <cell r="G85">
            <v>31.456400000000002</v>
          </cell>
          <cell r="H85">
            <v>39.629960000000004</v>
          </cell>
          <cell r="I85">
            <v>41.426169999999999</v>
          </cell>
          <cell r="J85">
            <v>30.26867</v>
          </cell>
          <cell r="K85">
            <v>18.259999999999998</v>
          </cell>
          <cell r="L85">
            <v>25.117429999999999</v>
          </cell>
          <cell r="M85">
            <v>23.184269999999998</v>
          </cell>
          <cell r="N85">
            <v>20.87199</v>
          </cell>
          <cell r="O85">
            <v>331.91098</v>
          </cell>
        </row>
        <row r="86">
          <cell r="B86" t="str">
            <v>REPARIL gel   100 g</v>
          </cell>
          <cell r="C86">
            <v>30.175740000000001</v>
          </cell>
          <cell r="D86">
            <v>38.132530000000003</v>
          </cell>
          <cell r="E86">
            <v>38.53199</v>
          </cell>
          <cell r="F86">
            <v>35.51641</v>
          </cell>
          <cell r="G86">
            <v>24.31222</v>
          </cell>
          <cell r="H86">
            <v>17.071840000000002</v>
          </cell>
          <cell r="I86">
            <v>26.506460000000001</v>
          </cell>
          <cell r="J86">
            <v>25.59441</v>
          </cell>
          <cell r="K86">
            <v>23.98</v>
          </cell>
          <cell r="L86">
            <v>24.85173</v>
          </cell>
          <cell r="M86">
            <v>31.724160000000001</v>
          </cell>
          <cell r="N86">
            <v>26.89508</v>
          </cell>
          <cell r="O86">
            <v>343.29257000000001</v>
          </cell>
        </row>
        <row r="87">
          <cell r="B87" t="str">
            <v>REPARIL gel   30 g</v>
          </cell>
          <cell r="C87">
            <v>146.65431000000001</v>
          </cell>
          <cell r="D87">
            <v>157.578</v>
          </cell>
          <cell r="E87">
            <v>165.59403</v>
          </cell>
          <cell r="F87">
            <v>158.69547</v>
          </cell>
          <cell r="G87">
            <v>105.50757</v>
          </cell>
          <cell r="H87">
            <v>89.399209999999997</v>
          </cell>
          <cell r="I87">
            <v>131.43298999999999</v>
          </cell>
          <cell r="J87">
            <v>126.28402</v>
          </cell>
          <cell r="K87">
            <v>99.07</v>
          </cell>
          <cell r="L87">
            <v>109.34241</v>
          </cell>
          <cell r="M87">
            <v>142.50711999999999</v>
          </cell>
          <cell r="N87">
            <v>125.91983999999999</v>
          </cell>
          <cell r="O87">
            <v>1557.98497</v>
          </cell>
        </row>
        <row r="88">
          <cell r="B88" t="str">
            <v>REPARIL</v>
          </cell>
          <cell r="C88">
            <v>176.83005</v>
          </cell>
          <cell r="D88">
            <v>195.71053000000001</v>
          </cell>
          <cell r="E88">
            <v>204.12602000000001</v>
          </cell>
          <cell r="F88">
            <v>194.21188000000001</v>
          </cell>
          <cell r="G88">
            <v>129.81979000000001</v>
          </cell>
          <cell r="H88">
            <v>106.47104999999999</v>
          </cell>
          <cell r="I88">
            <v>157.93944999999999</v>
          </cell>
          <cell r="J88">
            <v>151.87843000000001</v>
          </cell>
          <cell r="K88">
            <v>123.05</v>
          </cell>
          <cell r="L88">
            <v>134.19414</v>
          </cell>
          <cell r="M88">
            <v>174.23128</v>
          </cell>
          <cell r="N88">
            <v>152.81492</v>
          </cell>
          <cell r="O88">
            <v>1901.27754</v>
          </cell>
        </row>
        <row r="89">
          <cell r="B89" t="str">
            <v>NENÊ DENT  gel</v>
          </cell>
          <cell r="C89">
            <v>65.849119999999999</v>
          </cell>
          <cell r="D89">
            <v>82.620450000000005</v>
          </cell>
          <cell r="E89">
            <v>86.966040000000007</v>
          </cell>
          <cell r="F89">
            <v>91.575230000000005</v>
          </cell>
          <cell r="G89">
            <v>48.886330000000001</v>
          </cell>
          <cell r="H89">
            <v>59.31953</v>
          </cell>
          <cell r="I89">
            <v>79.765810000000002</v>
          </cell>
          <cell r="J89">
            <v>81.313890000000001</v>
          </cell>
          <cell r="K89">
            <v>66.64</v>
          </cell>
          <cell r="L89">
            <v>73.480199999999996</v>
          </cell>
          <cell r="M89">
            <v>65.786000000000001</v>
          </cell>
          <cell r="N89">
            <v>86.302999999999997</v>
          </cell>
          <cell r="O89">
            <v>888.50560000000007</v>
          </cell>
        </row>
        <row r="90">
          <cell r="B90" t="str">
            <v>NENÊ DENT  sol</v>
          </cell>
          <cell r="C90">
            <v>31.19547</v>
          </cell>
          <cell r="D90">
            <v>22.468720000000001</v>
          </cell>
          <cell r="E90">
            <v>23.34666</v>
          </cell>
          <cell r="F90">
            <v>27.286899999999999</v>
          </cell>
          <cell r="G90">
            <v>15.430809999999999</v>
          </cell>
          <cell r="H90">
            <v>14.59449</v>
          </cell>
          <cell r="I90">
            <v>25.107470000000003</v>
          </cell>
          <cell r="J90">
            <v>19.24371</v>
          </cell>
          <cell r="K90">
            <v>16.079999999999998</v>
          </cell>
          <cell r="L90">
            <v>19.82779</v>
          </cell>
          <cell r="M90">
            <v>25.120270000000001</v>
          </cell>
          <cell r="N90">
            <v>23.177099999999999</v>
          </cell>
          <cell r="O90">
            <v>262.87939</v>
          </cell>
        </row>
        <row r="91">
          <cell r="B91" t="str">
            <v>NENÊ</v>
          </cell>
          <cell r="C91">
            <v>97.044589999999999</v>
          </cell>
          <cell r="D91">
            <v>105.08917000000001</v>
          </cell>
          <cell r="E91">
            <v>110.31270000000001</v>
          </cell>
          <cell r="F91">
            <v>118.86213000000001</v>
          </cell>
          <cell r="G91">
            <v>64.317139999999995</v>
          </cell>
          <cell r="H91">
            <v>73.914019999999994</v>
          </cell>
          <cell r="I91">
            <v>104.87328000000001</v>
          </cell>
          <cell r="J91">
            <v>100.55760000000001</v>
          </cell>
          <cell r="K91">
            <v>82.72</v>
          </cell>
          <cell r="L91">
            <v>93.30798999999999</v>
          </cell>
          <cell r="M91">
            <v>90.906270000000006</v>
          </cell>
          <cell r="N91">
            <v>109.48009999999999</v>
          </cell>
          <cell r="O91">
            <v>1151.38499</v>
          </cell>
        </row>
        <row r="92">
          <cell r="B92" t="str">
            <v>TOTAL</v>
          </cell>
          <cell r="C92">
            <v>864.32486999999992</v>
          </cell>
          <cell r="D92">
            <v>880.48245999999995</v>
          </cell>
          <cell r="E92">
            <v>882.14076999999997</v>
          </cell>
          <cell r="F92">
            <v>855.77431999999999</v>
          </cell>
          <cell r="G92">
            <v>544.52605000000005</v>
          </cell>
          <cell r="H92">
            <v>565.22264000000007</v>
          </cell>
          <cell r="I92">
            <v>786.62109999999996</v>
          </cell>
          <cell r="J92">
            <v>699.38871000000006</v>
          </cell>
          <cell r="K92">
            <v>576.18999999999994</v>
          </cell>
          <cell r="L92">
            <v>647.59569999999997</v>
          </cell>
          <cell r="M92">
            <v>830.81525999999997</v>
          </cell>
          <cell r="N92">
            <v>723.2042100000001</v>
          </cell>
          <cell r="O92">
            <v>8856.2860899999996</v>
          </cell>
        </row>
        <row r="94">
          <cell r="B94" t="str">
            <v>Participação s/ total BYK</v>
          </cell>
          <cell r="C94">
            <v>0.11704893947137845</v>
          </cell>
          <cell r="D94">
            <v>0.12403701756450428</v>
          </cell>
          <cell r="E94">
            <v>0.11914214655387481</v>
          </cell>
          <cell r="F94">
            <v>0.10732540076664618</v>
          </cell>
          <cell r="G94">
            <v>0.10844287730459434</v>
          </cell>
          <cell r="H94">
            <v>0.10776679265934291</v>
          </cell>
          <cell r="I94">
            <v>0.11513904330063175</v>
          </cell>
          <cell r="J94">
            <v>0.11118433841220698</v>
          </cell>
          <cell r="K94">
            <v>0.1052368519741169</v>
          </cell>
          <cell r="L94">
            <v>0.10788440708090379</v>
          </cell>
          <cell r="M94">
            <v>0.12225316634483416</v>
          </cell>
          <cell r="N94">
            <v>0.11833947596508798</v>
          </cell>
          <cell r="O94">
            <v>0.11407736185882075</v>
          </cell>
        </row>
        <row r="96">
          <cell r="B96" t="str">
            <v>Preço Médio  Us$</v>
          </cell>
          <cell r="C96">
            <v>2.1003126685815094</v>
          </cell>
          <cell r="D96">
            <v>2.2813558856526934</v>
          </cell>
          <cell r="E96">
            <v>2.0602245566669857</v>
          </cell>
          <cell r="F96">
            <v>1.8816249565748913</v>
          </cell>
          <cell r="G96">
            <v>1.8246357604798447</v>
          </cell>
          <cell r="H96">
            <v>1.7881360093136265</v>
          </cell>
          <cell r="I96">
            <v>1.7962748733781209</v>
          </cell>
          <cell r="J96">
            <v>1.7421260807508652</v>
          </cell>
          <cell r="K96">
            <v>1.6761305787143428</v>
          </cell>
          <cell r="L96">
            <v>1.6591787062112007</v>
          </cell>
          <cell r="M96">
            <v>1.982516709579045</v>
          </cell>
          <cell r="N96">
            <v>1.9320583300829779</v>
          </cell>
          <cell r="O96">
            <v>1.8997506529109369</v>
          </cell>
        </row>
        <row r="98">
          <cell r="C98">
            <v>37413.455200810182</v>
          </cell>
          <cell r="N98" t="str">
            <v xml:space="preserve"> PLANEJAMENTO E CONTROLE</v>
          </cell>
        </row>
      </sheetData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RCIALIZADOS"/>
      <sheetName val="NÃO COMERCIALIZADOS"/>
      <sheetName val="COMERCIALIZADOS SAP 9970"/>
      <sheetName val="COMERCIALIZADOS SAP 9971"/>
    </sheetNames>
    <sheetDataSet>
      <sheetData sheetId="0">
        <row r="17">
          <cell r="F17">
            <v>500200301111317</v>
          </cell>
          <cell r="G17" t="str">
            <v xml:space="preserve"> 15 MG COM CT FR PLAS OPC X 15 - tem preços reduzidos</v>
          </cell>
          <cell r="H17">
            <v>61.09</v>
          </cell>
          <cell r="I17">
            <v>84.453341222465241</v>
          </cell>
          <cell r="J17">
            <v>61.09</v>
          </cell>
          <cell r="K17">
            <v>84.453341222465241</v>
          </cell>
          <cell r="L17">
            <v>56.924761620000005</v>
          </cell>
          <cell r="M17">
            <v>78.695143511235116</v>
          </cell>
          <cell r="N17">
            <v>60.353987680000003</v>
          </cell>
          <cell r="O17">
            <v>83.435847367416969</v>
          </cell>
          <cell r="P17">
            <v>60.719733510000005</v>
          </cell>
          <cell r="Q17">
            <v>83.941469521315881</v>
          </cell>
          <cell r="R17">
            <v>62.62</v>
          </cell>
          <cell r="S17">
            <v>86.568476466701142</v>
          </cell>
          <cell r="T17">
            <v>60.353987680000003</v>
          </cell>
          <cell r="U17">
            <v>83.435847367416969</v>
          </cell>
          <cell r="V17">
            <v>60.719733510000005</v>
          </cell>
          <cell r="W17">
            <v>83.941469521315881</v>
          </cell>
        </row>
        <row r="18">
          <cell r="F18">
            <v>500200302118315</v>
          </cell>
          <cell r="G18" t="str">
            <v xml:space="preserve"> 30 MG COM CT FR PLAS OPC X 15 - tem preços reduzidos</v>
          </cell>
          <cell r="H18">
            <v>64.64</v>
          </cell>
          <cell r="I18">
            <v>89.361007965626982</v>
          </cell>
          <cell r="J18">
            <v>64.64</v>
          </cell>
          <cell r="K18">
            <v>89.361007965626982</v>
          </cell>
          <cell r="L18">
            <v>60.232715519999999</v>
          </cell>
          <cell r="M18">
            <v>83.268195720514612</v>
          </cell>
          <cell r="N18">
            <v>63.861217280000005</v>
          </cell>
          <cell r="O18">
            <v>88.284386541657113</v>
          </cell>
          <cell r="P18">
            <v>64.248216960000008</v>
          </cell>
          <cell r="Q18">
            <v>88.819390896347329</v>
          </cell>
          <cell r="R18">
            <v>66.260000000000005</v>
          </cell>
          <cell r="S18">
            <v>91.600562930112076</v>
          </cell>
          <cell r="T18">
            <v>63.861217280000005</v>
          </cell>
          <cell r="U18">
            <v>88.284386541657113</v>
          </cell>
          <cell r="V18">
            <v>64.248216960000008</v>
          </cell>
          <cell r="W18">
            <v>88.819390896347329</v>
          </cell>
        </row>
        <row r="19">
          <cell r="F19">
            <v>500200303114313</v>
          </cell>
          <cell r="G19" t="str">
            <v xml:space="preserve"> 45 MG COM CT FR PLAS OPC X 15 - tem preços reduzidos</v>
          </cell>
          <cell r="H19">
            <v>126.22</v>
          </cell>
          <cell r="I19">
            <v>174.49174544278216</v>
          </cell>
          <cell r="J19">
            <v>126.22</v>
          </cell>
          <cell r="K19">
            <v>174.49174544278216</v>
          </cell>
          <cell r="L19">
            <v>117.61406796</v>
          </cell>
          <cell r="M19">
            <v>162.59454925500236</v>
          </cell>
          <cell r="N19">
            <v>124.69930144</v>
          </cell>
          <cell r="O19">
            <v>172.38946889368751</v>
          </cell>
          <cell r="P19">
            <v>125.45498058</v>
          </cell>
          <cell r="Q19">
            <v>173.43415097365343</v>
          </cell>
          <cell r="R19">
            <v>129.38</v>
          </cell>
          <cell r="S19">
            <v>178.86026006486415</v>
          </cell>
          <cell r="T19">
            <v>124.69930144</v>
          </cell>
          <cell r="U19">
            <v>172.38946889368751</v>
          </cell>
          <cell r="V19">
            <v>125.45498058</v>
          </cell>
          <cell r="W19">
            <v>173.43415097365343</v>
          </cell>
        </row>
        <row r="20">
          <cell r="F20">
            <v>501103801170316</v>
          </cell>
          <cell r="G20" t="str">
            <v xml:space="preserve"> 80 MCG/DOSE SOL INAL CT FR AL/VAL DOS x 120 DOSES</v>
          </cell>
          <cell r="H20">
            <v>89.16</v>
          </cell>
          <cell r="I20">
            <v>123.25</v>
          </cell>
          <cell r="J20">
            <v>89.16</v>
          </cell>
          <cell r="K20">
            <v>123.25</v>
          </cell>
          <cell r="L20">
            <v>83.08</v>
          </cell>
          <cell r="M20">
            <v>114.85</v>
          </cell>
          <cell r="N20">
            <v>88.08</v>
          </cell>
          <cell r="O20">
            <v>121.77</v>
          </cell>
          <cell r="P20">
            <v>88.62</v>
          </cell>
          <cell r="Q20">
            <v>122.51</v>
          </cell>
          <cell r="R20">
            <v>91.39</v>
          </cell>
          <cell r="S20">
            <v>126.34131370635288</v>
          </cell>
          <cell r="T20">
            <v>88.08</v>
          </cell>
          <cell r="U20">
            <v>121.77</v>
          </cell>
          <cell r="V20">
            <v>88.619601239999994</v>
          </cell>
          <cell r="W20">
            <v>122.51139994304341</v>
          </cell>
        </row>
        <row r="21">
          <cell r="F21">
            <v>501103901175311</v>
          </cell>
          <cell r="G21" t="str">
            <v xml:space="preserve"> 160 MCG/DOSE SOL INAL CT FR AL/VAL DOS x 120 DOSES</v>
          </cell>
          <cell r="H21">
            <v>93.87</v>
          </cell>
          <cell r="I21">
            <v>129.77000000000001</v>
          </cell>
          <cell r="J21">
            <v>93.87</v>
          </cell>
          <cell r="K21">
            <v>129.77000000000001</v>
          </cell>
          <cell r="L21">
            <v>87.47</v>
          </cell>
          <cell r="M21">
            <v>120.92</v>
          </cell>
          <cell r="N21">
            <v>92.74</v>
          </cell>
          <cell r="O21">
            <v>128.21</v>
          </cell>
          <cell r="P21">
            <v>93.3</v>
          </cell>
          <cell r="Q21">
            <v>128.97999999999999</v>
          </cell>
          <cell r="R21">
            <v>96.22</v>
          </cell>
          <cell r="S21">
            <v>133.01850535972505</v>
          </cell>
          <cell r="T21">
            <v>92.74</v>
          </cell>
          <cell r="U21">
            <v>128.21</v>
          </cell>
          <cell r="V21">
            <v>93.301053930000009</v>
          </cell>
          <cell r="W21">
            <v>128.98323365470489</v>
          </cell>
        </row>
        <row r="22">
          <cell r="F22">
            <v>501100501117415</v>
          </cell>
          <cell r="G22" t="str">
            <v xml:space="preserve"> 3,5 MG INFANTIL - CÁPS CART C/ 10</v>
          </cell>
          <cell r="H22">
            <v>36.68</v>
          </cell>
          <cell r="I22">
            <v>50.71</v>
          </cell>
          <cell r="J22">
            <v>36.68</v>
          </cell>
          <cell r="K22">
            <v>50.71</v>
          </cell>
          <cell r="L22">
            <v>34.18</v>
          </cell>
          <cell r="M22">
            <v>47.25</v>
          </cell>
          <cell r="N22">
            <v>36.24</v>
          </cell>
          <cell r="O22">
            <v>50.1</v>
          </cell>
          <cell r="P22">
            <v>36.46</v>
          </cell>
          <cell r="Q22">
            <v>50.4</v>
          </cell>
          <cell r="R22">
            <v>37.6</v>
          </cell>
          <cell r="S22">
            <v>51.979794237431541</v>
          </cell>
          <cell r="T22">
            <v>36.24</v>
          </cell>
          <cell r="U22">
            <v>50.1</v>
          </cell>
          <cell r="V22">
            <v>36.457682519999999</v>
          </cell>
          <cell r="W22">
            <v>50.400607334127777</v>
          </cell>
        </row>
        <row r="23">
          <cell r="F23">
            <v>501100503111414</v>
          </cell>
          <cell r="G23" t="str">
            <v xml:space="preserve"> 7 MG PÓ LIOF CAP GEL DURA CT BL AL PLAS INC x 30</v>
          </cell>
          <cell r="H23">
            <v>155.99</v>
          </cell>
          <cell r="I23">
            <v>215.65</v>
          </cell>
          <cell r="J23">
            <v>155.99</v>
          </cell>
          <cell r="K23">
            <v>215.65</v>
          </cell>
          <cell r="L23">
            <v>145.36000000000001</v>
          </cell>
          <cell r="M23">
            <v>200.95</v>
          </cell>
          <cell r="N23">
            <v>154.11000000000001</v>
          </cell>
          <cell r="O23">
            <v>213.05</v>
          </cell>
          <cell r="P23">
            <v>155.05000000000001</v>
          </cell>
          <cell r="Q23">
            <v>214.35</v>
          </cell>
          <cell r="R23">
            <v>159.88999999999999</v>
          </cell>
          <cell r="S23">
            <v>221.03854522933318</v>
          </cell>
          <cell r="T23">
            <v>154.11000000000001</v>
          </cell>
          <cell r="U23">
            <v>213.05</v>
          </cell>
          <cell r="V23">
            <v>155.04454461</v>
          </cell>
          <cell r="W23">
            <v>214.33998740595945</v>
          </cell>
        </row>
        <row r="24">
          <cell r="F24">
            <v>501100502113413</v>
          </cell>
          <cell r="G24" t="str">
            <v xml:space="preserve"> 7 MG ADULTO - CÁPS CART C/ 10</v>
          </cell>
          <cell r="H24">
            <v>54.31</v>
          </cell>
          <cell r="I24">
            <v>75.08</v>
          </cell>
          <cell r="J24">
            <v>54.31</v>
          </cell>
          <cell r="K24">
            <v>75.08</v>
          </cell>
          <cell r="L24">
            <v>50.61</v>
          </cell>
          <cell r="M24">
            <v>69.97</v>
          </cell>
          <cell r="N24">
            <v>53.65</v>
          </cell>
          <cell r="O24">
            <v>74.17</v>
          </cell>
          <cell r="P24">
            <v>53.98</v>
          </cell>
          <cell r="Q24">
            <v>74.62</v>
          </cell>
          <cell r="R24">
            <v>55.66</v>
          </cell>
          <cell r="S24">
            <v>76.94668476743189</v>
          </cell>
          <cell r="T24">
            <v>53.65</v>
          </cell>
          <cell r="U24">
            <v>74.17</v>
          </cell>
          <cell r="V24">
            <v>53.980827090000005</v>
          </cell>
          <cell r="W24">
            <v>74.625326726185392</v>
          </cell>
        </row>
        <row r="25">
          <cell r="F25">
            <v>501100504132415</v>
          </cell>
          <cell r="G25" t="str">
            <v xml:space="preserve"> 3,5 MG PÓ GRAN CT 30 SACHETS</v>
          </cell>
          <cell r="H25">
            <v>105.3</v>
          </cell>
          <cell r="I25">
            <v>145.57</v>
          </cell>
          <cell r="J25">
            <v>105.3</v>
          </cell>
          <cell r="K25">
            <v>145.57</v>
          </cell>
          <cell r="L25">
            <v>98.12</v>
          </cell>
          <cell r="M25">
            <v>135.65</v>
          </cell>
          <cell r="N25">
            <v>104.03</v>
          </cell>
          <cell r="O25">
            <v>143.82</v>
          </cell>
          <cell r="P25">
            <v>104.66</v>
          </cell>
          <cell r="Q25">
            <v>144.69</v>
          </cell>
          <cell r="R25">
            <v>107.93</v>
          </cell>
          <cell r="S25">
            <v>149.20689340547835</v>
          </cell>
          <cell r="T25">
            <v>104.03</v>
          </cell>
          <cell r="U25">
            <v>143.82</v>
          </cell>
          <cell r="V25">
            <v>104.6617767</v>
          </cell>
          <cell r="W25">
            <v>144.68876641994697</v>
          </cell>
        </row>
        <row r="26">
          <cell r="F26">
            <v>501101802110418</v>
          </cell>
          <cell r="G26" t="str">
            <v>400 MG COM REV CT BL AL x 30</v>
          </cell>
          <cell r="H26">
            <v>82.68</v>
          </cell>
          <cell r="I26">
            <v>114.3</v>
          </cell>
          <cell r="J26">
            <v>82.68</v>
          </cell>
          <cell r="K26">
            <v>114.3</v>
          </cell>
          <cell r="L26">
            <v>77.040000000000006</v>
          </cell>
          <cell r="M26">
            <v>106.5</v>
          </cell>
          <cell r="N26">
            <v>81.680000000000007</v>
          </cell>
          <cell r="O26">
            <v>112.92</v>
          </cell>
          <cell r="P26">
            <v>82.18</v>
          </cell>
          <cell r="Q26">
            <v>113.61</v>
          </cell>
          <cell r="R26">
            <v>84.75</v>
          </cell>
          <cell r="S26">
            <v>117.16190323463624</v>
          </cell>
          <cell r="T26">
            <v>81.680000000000007</v>
          </cell>
          <cell r="U26">
            <v>112.92</v>
          </cell>
          <cell r="V26">
            <v>82.178876520000003</v>
          </cell>
          <cell r="W26">
            <v>113.60747585566207</v>
          </cell>
        </row>
        <row r="27">
          <cell r="F27">
            <v>501101804113414</v>
          </cell>
          <cell r="G27" t="str">
            <v>800 MG COM REV CT BL AL x 30</v>
          </cell>
          <cell r="H27">
            <v>131.25</v>
          </cell>
          <cell r="I27">
            <v>181.45</v>
          </cell>
          <cell r="J27">
            <v>131.25</v>
          </cell>
          <cell r="K27">
            <v>181.45</v>
          </cell>
          <cell r="L27">
            <v>122.3</v>
          </cell>
          <cell r="M27">
            <v>169.07</v>
          </cell>
          <cell r="N27">
            <v>129.66999999999999</v>
          </cell>
          <cell r="O27">
            <v>179.26</v>
          </cell>
          <cell r="P27">
            <v>130.46</v>
          </cell>
          <cell r="Q27">
            <v>180.35</v>
          </cell>
          <cell r="R27">
            <v>134.53</v>
          </cell>
          <cell r="S27">
            <v>185.97983294578896</v>
          </cell>
          <cell r="T27">
            <v>129.66999999999999</v>
          </cell>
          <cell r="U27">
            <v>179.26</v>
          </cell>
          <cell r="V27">
            <v>130.45449375000001</v>
          </cell>
          <cell r="W27">
            <v>180.34568464024733</v>
          </cell>
        </row>
        <row r="28">
          <cell r="F28">
            <v>501101801149418</v>
          </cell>
          <cell r="G28" t="str">
            <v>250 MG SUP RET CT BERÇO x 10</v>
          </cell>
          <cell r="H28">
            <v>26.18</v>
          </cell>
          <cell r="I28">
            <v>36.19</v>
          </cell>
          <cell r="J28">
            <v>26.18</v>
          </cell>
          <cell r="K28">
            <v>36.19</v>
          </cell>
          <cell r="L28">
            <v>24.4</v>
          </cell>
          <cell r="M28">
            <v>33.729999999999997</v>
          </cell>
          <cell r="N28">
            <v>25.87</v>
          </cell>
          <cell r="O28">
            <v>35.76</v>
          </cell>
          <cell r="P28">
            <v>26.02</v>
          </cell>
          <cell r="Q28">
            <v>35.97</v>
          </cell>
          <cell r="R28">
            <v>26.83</v>
          </cell>
          <cell r="S28">
            <v>37.090901047614047</v>
          </cell>
          <cell r="T28">
            <v>25.87</v>
          </cell>
          <cell r="U28">
            <v>35.76</v>
          </cell>
          <cell r="V28">
            <v>26.021323020000001</v>
          </cell>
          <cell r="W28">
            <v>35.972952562907999</v>
          </cell>
        </row>
        <row r="29">
          <cell r="F29">
            <v>501101803141414</v>
          </cell>
          <cell r="G29" t="str">
            <v>500 MG SUP RET CT BERÇO x 10</v>
          </cell>
          <cell r="H29">
            <v>52.43</v>
          </cell>
          <cell r="I29">
            <v>72.489999999999995</v>
          </cell>
          <cell r="J29">
            <v>52.43</v>
          </cell>
          <cell r="K29">
            <v>72.489999999999995</v>
          </cell>
          <cell r="L29">
            <v>48.86</v>
          </cell>
          <cell r="M29">
            <v>67.55</v>
          </cell>
          <cell r="N29">
            <v>51.8</v>
          </cell>
          <cell r="O29">
            <v>71.61</v>
          </cell>
          <cell r="P29">
            <v>52.12</v>
          </cell>
          <cell r="Q29">
            <v>72.05</v>
          </cell>
          <cell r="R29">
            <v>53.74</v>
          </cell>
          <cell r="S29">
            <v>74.292397402116251</v>
          </cell>
          <cell r="T29">
            <v>51.8</v>
          </cell>
          <cell r="U29">
            <v>71.61</v>
          </cell>
          <cell r="V29">
            <v>52.112221769999998</v>
          </cell>
          <cell r="W29">
            <v>72.042089490957451</v>
          </cell>
        </row>
        <row r="30">
          <cell r="F30">
            <v>501104902116315</v>
          </cell>
          <cell r="G30" t="str">
            <v>1200 MG COM REV CT BL AL PLAS x 30</v>
          </cell>
          <cell r="H30">
            <v>213.93</v>
          </cell>
          <cell r="I30">
            <v>295.75</v>
          </cell>
          <cell r="J30">
            <v>213.93</v>
          </cell>
          <cell r="K30">
            <v>295.75</v>
          </cell>
          <cell r="L30">
            <v>199.34</v>
          </cell>
          <cell r="M30">
            <v>275.58</v>
          </cell>
          <cell r="N30">
            <v>211.35</v>
          </cell>
          <cell r="O30">
            <v>292.18</v>
          </cell>
          <cell r="P30">
            <v>212.63</v>
          </cell>
          <cell r="Q30">
            <v>293.95</v>
          </cell>
          <cell r="R30">
            <v>219.28</v>
          </cell>
          <cell r="S30">
            <v>303.1417361804252</v>
          </cell>
          <cell r="T30">
            <v>211.35</v>
          </cell>
          <cell r="U30">
            <v>292.18</v>
          </cell>
          <cell r="V30">
            <v>212.63337027</v>
          </cell>
          <cell r="W30">
            <v>293.9531604959094</v>
          </cell>
        </row>
        <row r="31">
          <cell r="F31">
            <v>501102204152417</v>
          </cell>
          <cell r="G31" t="str">
            <v xml:space="preserve"> INJ CX C/ 5 AMP 5 ML   </v>
          </cell>
          <cell r="H31">
            <v>47.61</v>
          </cell>
          <cell r="I31">
            <v>65.819999999999993</v>
          </cell>
          <cell r="J31">
            <v>47.61</v>
          </cell>
          <cell r="K31">
            <v>65.819999999999993</v>
          </cell>
          <cell r="L31">
            <v>44.36</v>
          </cell>
          <cell r="M31">
            <v>61.33</v>
          </cell>
          <cell r="N31">
            <v>47.03</v>
          </cell>
          <cell r="O31">
            <v>65.02</v>
          </cell>
          <cell r="P31">
            <v>47.32</v>
          </cell>
          <cell r="Q31">
            <v>65.42</v>
          </cell>
          <cell r="R31">
            <v>48.8</v>
          </cell>
          <cell r="S31">
            <v>67.463137201772838</v>
          </cell>
          <cell r="T31">
            <v>47.03</v>
          </cell>
          <cell r="U31">
            <v>65.02</v>
          </cell>
          <cell r="V31">
            <v>47.321435790000002</v>
          </cell>
          <cell r="W31">
            <v>65.419108919788002</v>
          </cell>
        </row>
        <row r="32">
          <cell r="F32">
            <v>501104701171319</v>
          </cell>
          <cell r="G32" t="str">
            <v xml:space="preserve"> 50 MCG/DOSE SUS NAS FR SPR 120</v>
          </cell>
          <cell r="H32">
            <v>39.08</v>
          </cell>
          <cell r="I32">
            <v>54.03</v>
          </cell>
          <cell r="J32">
            <v>39.08</v>
          </cell>
          <cell r="K32">
            <v>54.03</v>
          </cell>
          <cell r="L32">
            <v>36.42</v>
          </cell>
          <cell r="M32">
            <v>50.35</v>
          </cell>
          <cell r="N32">
            <v>38.61</v>
          </cell>
          <cell r="O32">
            <v>53.38</v>
          </cell>
          <cell r="P32">
            <v>38.840000000000003</v>
          </cell>
          <cell r="Q32">
            <v>53.69</v>
          </cell>
          <cell r="R32">
            <v>40.06</v>
          </cell>
          <cell r="S32">
            <v>55.380599924242219</v>
          </cell>
          <cell r="T32">
            <v>38.61</v>
          </cell>
          <cell r="U32">
            <v>53.38</v>
          </cell>
          <cell r="V32">
            <v>38.843136119999997</v>
          </cell>
          <cell r="W32">
            <v>53.698356996120872</v>
          </cell>
        </row>
        <row r="33">
          <cell r="F33">
            <v>501102501114412</v>
          </cell>
          <cell r="G33" t="str">
            <v xml:space="preserve"> CPR CX C/ 14                 </v>
          </cell>
          <cell r="H33">
            <v>63.69</v>
          </cell>
          <cell r="I33">
            <v>88.05</v>
          </cell>
          <cell r="J33">
            <v>63.69</v>
          </cell>
          <cell r="K33">
            <v>88.05</v>
          </cell>
          <cell r="L33">
            <v>59.35</v>
          </cell>
          <cell r="M33">
            <v>82.05</v>
          </cell>
          <cell r="N33">
            <v>62.93</v>
          </cell>
          <cell r="O33">
            <v>87</v>
          </cell>
          <cell r="P33">
            <v>63.31</v>
          </cell>
          <cell r="Q33">
            <v>87.52</v>
          </cell>
          <cell r="R33">
            <v>65.28</v>
          </cell>
          <cell r="S33">
            <v>90.2457704207322</v>
          </cell>
          <cell r="T33">
            <v>62.93</v>
          </cell>
          <cell r="U33">
            <v>87</v>
          </cell>
          <cell r="V33">
            <v>63.303974910000001</v>
          </cell>
          <cell r="W33">
            <v>87.514031655141721</v>
          </cell>
        </row>
        <row r="34">
          <cell r="F34">
            <v>501102502110410</v>
          </cell>
          <cell r="G34" t="str">
            <v xml:space="preserve"> CPR CX C/ 28               </v>
          </cell>
          <cell r="H34">
            <v>119.91</v>
          </cell>
          <cell r="I34">
            <v>165.77</v>
          </cell>
          <cell r="J34">
            <v>119.91</v>
          </cell>
          <cell r="K34">
            <v>165.77</v>
          </cell>
          <cell r="L34">
            <v>111.73</v>
          </cell>
          <cell r="M34">
            <v>154.46</v>
          </cell>
          <cell r="N34">
            <v>118.46</v>
          </cell>
          <cell r="O34">
            <v>163.76</v>
          </cell>
          <cell r="P34">
            <v>119.18</v>
          </cell>
          <cell r="Q34">
            <v>164.76</v>
          </cell>
          <cell r="R34">
            <v>122.91</v>
          </cell>
          <cell r="S34">
            <v>169.91586462028485</v>
          </cell>
          <cell r="T34">
            <v>118.46</v>
          </cell>
          <cell r="U34">
            <v>163.76</v>
          </cell>
          <cell r="V34">
            <v>119.18322549</v>
          </cell>
          <cell r="W34">
            <v>164.76381748732993</v>
          </cell>
        </row>
        <row r="35">
          <cell r="F35">
            <v>501102508119411</v>
          </cell>
          <cell r="G35" t="str">
            <v xml:space="preserve"> CPR CX C/ 42 - 6 semanas</v>
          </cell>
          <cell r="H35">
            <v>197.39</v>
          </cell>
          <cell r="I35">
            <v>272.88</v>
          </cell>
          <cell r="J35">
            <v>197.39</v>
          </cell>
          <cell r="K35">
            <v>272.88</v>
          </cell>
          <cell r="L35">
            <v>183.93</v>
          </cell>
          <cell r="M35">
            <v>254.27</v>
          </cell>
          <cell r="N35">
            <v>195.01</v>
          </cell>
          <cell r="O35">
            <v>269.58999999999997</v>
          </cell>
          <cell r="P35">
            <v>196.19</v>
          </cell>
          <cell r="Q35">
            <v>271.22000000000003</v>
          </cell>
          <cell r="R35">
            <v>202.32</v>
          </cell>
          <cell r="S35">
            <v>279.69553112013693</v>
          </cell>
          <cell r="T35">
            <v>195.01</v>
          </cell>
          <cell r="U35">
            <v>269.58999999999997</v>
          </cell>
          <cell r="V35">
            <v>196.19361920999998</v>
          </cell>
          <cell r="W35">
            <v>271.22616907534029</v>
          </cell>
        </row>
        <row r="36">
          <cell r="F36">
            <v>501102510113415</v>
          </cell>
          <cell r="G36" t="str">
            <v xml:space="preserve"> CPR CX C/ 56 - 6 semanas</v>
          </cell>
          <cell r="H36">
            <v>263.02999999999997</v>
          </cell>
          <cell r="I36">
            <v>363.62</v>
          </cell>
          <cell r="J36">
            <v>263.02999999999997</v>
          </cell>
          <cell r="K36">
            <v>363.62</v>
          </cell>
          <cell r="L36">
            <v>245.1</v>
          </cell>
          <cell r="M36">
            <v>338.84</v>
          </cell>
          <cell r="N36">
            <v>259.86</v>
          </cell>
          <cell r="O36">
            <v>359.24</v>
          </cell>
          <cell r="P36">
            <v>261.44</v>
          </cell>
          <cell r="Q36">
            <v>361.43</v>
          </cell>
          <cell r="R36">
            <v>269.61</v>
          </cell>
          <cell r="S36">
            <v>372.72000862643398</v>
          </cell>
          <cell r="T36">
            <v>259.86</v>
          </cell>
          <cell r="U36">
            <v>359.24</v>
          </cell>
          <cell r="V36">
            <v>261.43577517</v>
          </cell>
          <cell r="W36">
            <v>361.41962233085144</v>
          </cell>
        </row>
        <row r="37">
          <cell r="F37">
            <v>501102504113417</v>
          </cell>
          <cell r="G37" t="str">
            <v xml:space="preserve"> CPR CX C/ 14</v>
          </cell>
          <cell r="H37">
            <v>113.25</v>
          </cell>
          <cell r="I37">
            <v>156.55000000000001</v>
          </cell>
          <cell r="J37">
            <v>113.25</v>
          </cell>
          <cell r="K37">
            <v>156.55000000000001</v>
          </cell>
          <cell r="L37">
            <v>105.52</v>
          </cell>
          <cell r="M37">
            <v>145.88</v>
          </cell>
          <cell r="N37">
            <v>111.88</v>
          </cell>
          <cell r="O37">
            <v>154.66999999999999</v>
          </cell>
          <cell r="P37">
            <v>112.56</v>
          </cell>
          <cell r="Q37">
            <v>155.61000000000001</v>
          </cell>
          <cell r="R37">
            <v>116.08</v>
          </cell>
          <cell r="S37">
            <v>160.47379029470886</v>
          </cell>
          <cell r="T37">
            <v>111.88</v>
          </cell>
          <cell r="U37">
            <v>154.66999999999999</v>
          </cell>
          <cell r="V37">
            <v>112.56359175</v>
          </cell>
          <cell r="W37">
            <v>155.6125621752991</v>
          </cell>
        </row>
        <row r="38">
          <cell r="F38">
            <v>501102505111418</v>
          </cell>
          <cell r="G38" t="str">
            <v xml:space="preserve"> CPR CX C/ 28</v>
          </cell>
          <cell r="H38">
            <v>211.31</v>
          </cell>
          <cell r="I38">
            <v>292.13</v>
          </cell>
          <cell r="J38">
            <v>211.31</v>
          </cell>
          <cell r="K38">
            <v>292.13</v>
          </cell>
          <cell r="L38">
            <v>196.9</v>
          </cell>
          <cell r="M38">
            <v>272.2</v>
          </cell>
          <cell r="N38">
            <v>208.77</v>
          </cell>
          <cell r="O38">
            <v>288.61</v>
          </cell>
          <cell r="P38">
            <v>210.03</v>
          </cell>
          <cell r="Q38">
            <v>290.35000000000002</v>
          </cell>
          <cell r="R38">
            <v>216.59</v>
          </cell>
          <cell r="S38">
            <v>299.4229689863111</v>
          </cell>
          <cell r="T38">
            <v>208.77</v>
          </cell>
          <cell r="U38">
            <v>288.61</v>
          </cell>
          <cell r="V38">
            <v>210.02925009000001</v>
          </cell>
          <cell r="W38">
            <v>290.35311711490027</v>
          </cell>
        </row>
        <row r="39">
          <cell r="F39">
            <v>501102509115418</v>
          </cell>
          <cell r="G39" t="str">
            <v xml:space="preserve"> CPR CX C/ 42 - 6 semanas</v>
          </cell>
          <cell r="H39">
            <v>342.6</v>
          </cell>
          <cell r="I39">
            <v>473.62</v>
          </cell>
          <cell r="J39">
            <v>342.6</v>
          </cell>
          <cell r="K39">
            <v>473.62</v>
          </cell>
          <cell r="L39">
            <v>319.24</v>
          </cell>
          <cell r="M39">
            <v>441.33</v>
          </cell>
          <cell r="N39">
            <v>338.47</v>
          </cell>
          <cell r="O39">
            <v>467.91</v>
          </cell>
          <cell r="P39">
            <v>340.52</v>
          </cell>
          <cell r="Q39">
            <v>470.75</v>
          </cell>
          <cell r="R39">
            <v>351.17</v>
          </cell>
          <cell r="S39">
            <v>485.47192399890514</v>
          </cell>
          <cell r="T39">
            <v>338.47</v>
          </cell>
          <cell r="U39">
            <v>467.91</v>
          </cell>
          <cell r="V39">
            <v>340.52350140000004</v>
          </cell>
          <cell r="W39">
            <v>470.75376424951418</v>
          </cell>
        </row>
        <row r="40">
          <cell r="F40">
            <v>501102511111416</v>
          </cell>
          <cell r="G40" t="str">
            <v xml:space="preserve"> CPR CX C/ 56 - 8 semanas</v>
          </cell>
          <cell r="H40">
            <v>456.52</v>
          </cell>
          <cell r="I40">
            <v>631.12</v>
          </cell>
          <cell r="J40">
            <v>456.52</v>
          </cell>
          <cell r="K40">
            <v>631.12</v>
          </cell>
          <cell r="L40">
            <v>425.4</v>
          </cell>
          <cell r="M40">
            <v>588.09</v>
          </cell>
          <cell r="N40">
            <v>451.02</v>
          </cell>
          <cell r="O40">
            <v>623.51</v>
          </cell>
          <cell r="P40">
            <v>453.76</v>
          </cell>
          <cell r="Q40">
            <v>627.29999999999995</v>
          </cell>
          <cell r="R40">
            <v>467.93</v>
          </cell>
          <cell r="S40">
            <v>646.88577440216329</v>
          </cell>
          <cell r="T40">
            <v>451.02</v>
          </cell>
          <cell r="U40">
            <v>623.51</v>
          </cell>
          <cell r="V40">
            <v>453.75303228000001</v>
          </cell>
          <cell r="W40">
            <v>627.28694820545297</v>
          </cell>
        </row>
        <row r="41">
          <cell r="F41">
            <v>501102507155412</v>
          </cell>
          <cell r="G41" t="str">
            <v xml:space="preserve"> INJ EV CX C/ 1 FR.AMP  COM DILUENTE</v>
          </cell>
          <cell r="H41">
            <v>98.59</v>
          </cell>
          <cell r="I41">
            <v>136.29</v>
          </cell>
          <cell r="J41">
            <v>98.59</v>
          </cell>
          <cell r="K41">
            <v>136.29</v>
          </cell>
          <cell r="L41">
            <v>91.87</v>
          </cell>
          <cell r="M41">
            <v>127</v>
          </cell>
          <cell r="N41">
            <v>97.4</v>
          </cell>
          <cell r="O41">
            <v>134.65</v>
          </cell>
          <cell r="P41">
            <v>97.99</v>
          </cell>
          <cell r="Q41">
            <v>135.47</v>
          </cell>
          <cell r="R41">
            <v>101.05</v>
          </cell>
          <cell r="S41">
            <v>139.69569701309726</v>
          </cell>
          <cell r="T41">
            <v>97.4</v>
          </cell>
          <cell r="U41">
            <v>134.65</v>
          </cell>
          <cell r="V41">
            <v>97.992446010000009</v>
          </cell>
          <cell r="W41">
            <v>135.46880798995798</v>
          </cell>
        </row>
        <row r="42">
          <cell r="F42">
            <v>501104501170319</v>
          </cell>
          <cell r="G42" t="str">
            <v xml:space="preserve"> 5,5 MG/CM2 + 2,0UI/CM2  - ESPONJA CT 1 BL PLAS PAPEL + SACHE AL (9,5 CM x 4,8CM)</v>
          </cell>
          <cell r="H42">
            <v>930.58</v>
          </cell>
          <cell r="J42">
            <v>930.58</v>
          </cell>
          <cell r="L42">
            <v>867.13</v>
          </cell>
          <cell r="N42">
            <v>919.36</v>
          </cell>
          <cell r="P42">
            <v>924.94</v>
          </cell>
          <cell r="R42">
            <v>953.84</v>
          </cell>
          <cell r="T42">
            <v>919.36</v>
          </cell>
          <cell r="V42">
            <v>924.93975462000003</v>
          </cell>
        </row>
        <row r="43">
          <cell r="F43">
            <v>501112050018903</v>
          </cell>
          <cell r="G43" t="str">
            <v xml:space="preserve"> CREME FR C/ 240 ML - tem preços reduzidos</v>
          </cell>
          <cell r="H43">
            <v>41.74</v>
          </cell>
          <cell r="I43">
            <v>57.7</v>
          </cell>
          <cell r="J43">
            <v>41.74</v>
          </cell>
          <cell r="K43">
            <v>57.7</v>
          </cell>
          <cell r="L43">
            <v>38.89</v>
          </cell>
          <cell r="M43">
            <v>53.76</v>
          </cell>
          <cell r="N43">
            <v>41.24</v>
          </cell>
          <cell r="O43">
            <v>57.01</v>
          </cell>
          <cell r="P43">
            <v>41.49</v>
          </cell>
          <cell r="Q43">
            <v>57.36</v>
          </cell>
          <cell r="R43">
            <v>42.78</v>
          </cell>
          <cell r="S43">
            <v>59.140840358439398</v>
          </cell>
          <cell r="T43">
            <v>41.24</v>
          </cell>
          <cell r="U43">
            <v>57.01</v>
          </cell>
          <cell r="V43">
            <v>41.487013860000005</v>
          </cell>
          <cell r="W43">
            <v>57.353362871496557</v>
          </cell>
        </row>
        <row r="48">
          <cell r="I48">
            <v>0.75057700000000005</v>
          </cell>
          <cell r="J48">
            <v>0.86891700000000005</v>
          </cell>
          <cell r="K48">
            <v>0.72335799999999995</v>
          </cell>
          <cell r="L48">
            <v>0.92217499999999997</v>
          </cell>
          <cell r="M48">
            <v>0.74862399999999996</v>
          </cell>
          <cell r="N48">
            <v>0.986128</v>
          </cell>
          <cell r="O48">
            <v>0.75022999999999995</v>
          </cell>
          <cell r="P48">
            <v>0.99301499999999998</v>
          </cell>
          <cell r="Q48">
            <v>0.75040200000000001</v>
          </cell>
          <cell r="R48">
            <v>1.0289520000000001</v>
          </cell>
          <cell r="S48">
            <v>0.75129599999999996</v>
          </cell>
          <cell r="T48">
            <v>0.85844799999999999</v>
          </cell>
          <cell r="U48">
            <v>0.72335799999999995</v>
          </cell>
          <cell r="V48">
            <v>0.86365099999999995</v>
          </cell>
          <cell r="W48">
            <v>0.72335799999999995</v>
          </cell>
        </row>
        <row r="50">
          <cell r="F50">
            <v>501100101135416</v>
          </cell>
          <cell r="G50" t="str">
            <v xml:space="preserve"> 50000+10000 UI/ML SOL OR CT FR PLAS AMB GOT x 10 ML</v>
          </cell>
          <cell r="H50">
            <v>5.95</v>
          </cell>
          <cell r="I50">
            <v>7.93</v>
          </cell>
          <cell r="J50">
            <v>5.1700561500000006</v>
          </cell>
          <cell r="K50">
            <v>7.1472993317278597</v>
          </cell>
          <cell r="L50">
            <v>5.49</v>
          </cell>
          <cell r="M50">
            <v>7.33</v>
          </cell>
          <cell r="N50">
            <v>5.87</v>
          </cell>
          <cell r="O50">
            <v>7.82</v>
          </cell>
          <cell r="P50">
            <v>5.91</v>
          </cell>
          <cell r="Q50">
            <v>7.88</v>
          </cell>
          <cell r="R50">
            <v>6.12</v>
          </cell>
          <cell r="S50">
            <v>8.145923843598263</v>
          </cell>
          <cell r="T50">
            <v>5.1100000000000003</v>
          </cell>
          <cell r="U50">
            <v>7.06</v>
          </cell>
          <cell r="V50">
            <v>5.1387234499999996</v>
          </cell>
          <cell r="W50">
            <v>7.103983712076178</v>
          </cell>
        </row>
        <row r="51">
          <cell r="F51">
            <v>501112030018803</v>
          </cell>
          <cell r="G51" t="str">
            <v xml:space="preserve"> 50000+10000 UI/ML SOL OR CT FR PLAS AMB GOT x 20 ML</v>
          </cell>
          <cell r="H51">
            <v>11.91</v>
          </cell>
          <cell r="I51">
            <v>15.87</v>
          </cell>
          <cell r="J51">
            <v>10.348801470000002</v>
          </cell>
          <cell r="K51">
            <v>14.306610931240137</v>
          </cell>
          <cell r="L51">
            <v>10.98</v>
          </cell>
          <cell r="M51">
            <v>14.67</v>
          </cell>
          <cell r="N51">
            <v>11.74</v>
          </cell>
          <cell r="O51">
            <v>15.65</v>
          </cell>
          <cell r="P51">
            <v>11.83</v>
          </cell>
          <cell r="Q51">
            <v>15.76</v>
          </cell>
          <cell r="R51">
            <v>12.25</v>
          </cell>
          <cell r="S51">
            <v>16.305158020274302</v>
          </cell>
          <cell r="T51">
            <v>10.220000000000001</v>
          </cell>
          <cell r="U51">
            <v>14.13</v>
          </cell>
          <cell r="V51">
            <v>10.28608341</v>
          </cell>
          <cell r="W51">
            <v>14.219906892576015</v>
          </cell>
        </row>
        <row r="52">
          <cell r="F52">
            <v>501115010024502</v>
          </cell>
          <cell r="G52" t="str">
            <v xml:space="preserve"> 50 MG PÓ LIOF INJ CX 1 FA VD TRANS</v>
          </cell>
          <cell r="H52">
            <v>16065.67</v>
          </cell>
          <cell r="I52">
            <v>21404.43</v>
          </cell>
          <cell r="J52">
            <v>13959.733779390001</v>
          </cell>
          <cell r="K52">
            <v>19298.513017606776</v>
          </cell>
          <cell r="L52">
            <v>14815.36</v>
          </cell>
          <cell r="M52">
            <v>19790.12</v>
          </cell>
          <cell r="N52">
            <v>15842.81</v>
          </cell>
          <cell r="O52">
            <v>21117.27</v>
          </cell>
          <cell r="P52">
            <v>15953.45</v>
          </cell>
          <cell r="Q52">
            <v>21259.87</v>
          </cell>
          <cell r="R52">
            <v>16530.8</v>
          </cell>
          <cell r="S52">
            <v>22003.045404208195</v>
          </cell>
          <cell r="T52">
            <v>13791.54</v>
          </cell>
          <cell r="U52">
            <v>19065.990000000002</v>
          </cell>
          <cell r="V52">
            <v>13875.13196117</v>
          </cell>
          <cell r="W52">
            <v>19181.555966990069</v>
          </cell>
        </row>
        <row r="53">
          <cell r="F53">
            <v>501100401163415</v>
          </cell>
          <cell r="G53" t="str">
            <v xml:space="preserve"> GEL BG 50 G + APL</v>
          </cell>
          <cell r="H53">
            <v>17.21</v>
          </cell>
          <cell r="I53">
            <v>22.93</v>
          </cell>
          <cell r="J53">
            <v>14.954061570000002</v>
          </cell>
          <cell r="K53">
            <v>20.673112856980918</v>
          </cell>
          <cell r="L53">
            <v>15.87</v>
          </cell>
          <cell r="M53">
            <v>21.2</v>
          </cell>
          <cell r="N53">
            <v>16.97</v>
          </cell>
          <cell r="O53">
            <v>22.62</v>
          </cell>
          <cell r="P53">
            <v>17.09</v>
          </cell>
          <cell r="Q53">
            <v>22.77</v>
          </cell>
          <cell r="R53">
            <v>17.71</v>
          </cell>
          <cell r="S53">
            <v>23.572599880739418</v>
          </cell>
          <cell r="T53">
            <v>14.77</v>
          </cell>
          <cell r="U53">
            <v>20.420000000000002</v>
          </cell>
          <cell r="V53">
            <v>14.863433710000001</v>
          </cell>
          <cell r="W53">
            <v>20.54782515711446</v>
          </cell>
        </row>
        <row r="54">
          <cell r="F54">
            <v>501100402119411</v>
          </cell>
          <cell r="G54" t="str">
            <v xml:space="preserve"> OVL CT 2 STR X 3</v>
          </cell>
          <cell r="H54">
            <v>11.15</v>
          </cell>
          <cell r="I54">
            <v>14.85</v>
          </cell>
          <cell r="J54">
            <v>9.6884245500000006</v>
          </cell>
          <cell r="K54">
            <v>13.393678579624476</v>
          </cell>
          <cell r="L54">
            <v>10.28</v>
          </cell>
          <cell r="M54">
            <v>13.73</v>
          </cell>
          <cell r="N54">
            <v>10.99</v>
          </cell>
          <cell r="O54">
            <v>14.65</v>
          </cell>
          <cell r="P54">
            <v>11.07</v>
          </cell>
          <cell r="Q54">
            <v>14.75</v>
          </cell>
          <cell r="R54">
            <v>11.47</v>
          </cell>
          <cell r="S54">
            <v>15.266952040207856</v>
          </cell>
          <cell r="T54">
            <v>9.57</v>
          </cell>
          <cell r="U54">
            <v>13.23</v>
          </cell>
          <cell r="V54">
            <v>9.6297086499999995</v>
          </cell>
          <cell r="W54">
            <v>13.312507292378049</v>
          </cell>
        </row>
        <row r="55">
          <cell r="F55">
            <v>501100403174414</v>
          </cell>
          <cell r="G55" t="str">
            <v xml:space="preserve"> SOL FR C/ 12 ML</v>
          </cell>
          <cell r="H55">
            <v>17.34</v>
          </cell>
          <cell r="I55">
            <v>23.1</v>
          </cell>
          <cell r="J55">
            <v>15.06702078</v>
          </cell>
          <cell r="K55">
            <v>20.829272338178331</v>
          </cell>
          <cell r="L55">
            <v>15.99</v>
          </cell>
          <cell r="M55">
            <v>21.36</v>
          </cell>
          <cell r="N55">
            <v>17.100000000000001</v>
          </cell>
          <cell r="O55">
            <v>22.79</v>
          </cell>
          <cell r="P55">
            <v>17.22</v>
          </cell>
          <cell r="Q55">
            <v>22.95</v>
          </cell>
          <cell r="R55">
            <v>17.84</v>
          </cell>
          <cell r="S55">
            <v>23.745634210750492</v>
          </cell>
          <cell r="T55">
            <v>14.89</v>
          </cell>
          <cell r="U55">
            <v>20.58</v>
          </cell>
          <cell r="V55">
            <v>14.975708339999999</v>
          </cell>
          <cell r="W55">
            <v>20.703038246622004</v>
          </cell>
        </row>
        <row r="56">
          <cell r="F56">
            <v>501105303119315</v>
          </cell>
          <cell r="G56" t="str">
            <v xml:space="preserve"> 20 MG COM CT BL AL/AL x 15</v>
          </cell>
          <cell r="H56">
            <v>34.799999999999997</v>
          </cell>
          <cell r="I56">
            <v>46.37</v>
          </cell>
          <cell r="J56">
            <v>30.238311599999999</v>
          </cell>
          <cell r="K56">
            <v>41.802691889769662</v>
          </cell>
          <cell r="L56">
            <v>32.090000000000003</v>
          </cell>
          <cell r="M56">
            <v>42.87</v>
          </cell>
          <cell r="N56">
            <v>34.32</v>
          </cell>
          <cell r="O56">
            <v>45.75</v>
          </cell>
          <cell r="P56">
            <v>34.56</v>
          </cell>
          <cell r="Q56">
            <v>46.06</v>
          </cell>
          <cell r="R56">
            <v>35.81</v>
          </cell>
          <cell r="S56">
            <v>47.664302751512061</v>
          </cell>
          <cell r="T56">
            <v>29.87</v>
          </cell>
          <cell r="U56">
            <v>41.29</v>
          </cell>
          <cell r="V56">
            <v>30.055054799999997</v>
          </cell>
          <cell r="W56">
            <v>41.5493501143279</v>
          </cell>
        </row>
        <row r="57">
          <cell r="F57">
            <v>501105305111311</v>
          </cell>
          <cell r="G57" t="str">
            <v xml:space="preserve"> 20 MG COM CT BL AL/AL x 30</v>
          </cell>
          <cell r="H57">
            <v>69.63</v>
          </cell>
          <cell r="I57">
            <v>92.77</v>
          </cell>
          <cell r="J57">
            <v>60.502690710000003</v>
          </cell>
          <cell r="K57">
            <v>83.641420582892579</v>
          </cell>
          <cell r="L57">
            <v>64.209999999999994</v>
          </cell>
          <cell r="M57">
            <v>85.77</v>
          </cell>
          <cell r="N57">
            <v>68.67</v>
          </cell>
          <cell r="O57">
            <v>91.53</v>
          </cell>
          <cell r="P57">
            <v>69.150000000000006</v>
          </cell>
          <cell r="Q57">
            <v>92.15</v>
          </cell>
          <cell r="R57">
            <v>71.650000000000006</v>
          </cell>
          <cell r="S57">
            <v>95.368536502257442</v>
          </cell>
          <cell r="T57">
            <v>59.78</v>
          </cell>
          <cell r="U57">
            <v>82.64</v>
          </cell>
          <cell r="V57">
            <v>60.136019129999994</v>
          </cell>
          <cell r="W57">
            <v>83.134518633926774</v>
          </cell>
        </row>
        <row r="58">
          <cell r="F58">
            <v>501105101117214</v>
          </cell>
          <cell r="G58" t="str">
            <v xml:space="preserve"> 500 MG COM REV CT BL PVC/PVDC/AL x 30</v>
          </cell>
          <cell r="H58">
            <v>166.94</v>
          </cell>
          <cell r="I58">
            <v>222.41</v>
          </cell>
          <cell r="J58">
            <v>145.05700398000002</v>
          </cell>
          <cell r="K58">
            <v>200.53279839305023</v>
          </cell>
          <cell r="L58">
            <v>153.94999999999999</v>
          </cell>
          <cell r="M58">
            <v>205.64</v>
          </cell>
          <cell r="N58">
            <v>164.62</v>
          </cell>
          <cell r="O58">
            <v>219.43</v>
          </cell>
          <cell r="P58">
            <v>165.77</v>
          </cell>
          <cell r="Q58">
            <v>220.91</v>
          </cell>
          <cell r="R58">
            <v>171.77</v>
          </cell>
          <cell r="S58">
            <v>228.63159127694013</v>
          </cell>
          <cell r="T58">
            <v>143.31</v>
          </cell>
          <cell r="U58">
            <v>198.12</v>
          </cell>
          <cell r="V58">
            <v>144.17789793999998</v>
          </cell>
          <cell r="W58">
            <v>199.31748586453733</v>
          </cell>
        </row>
        <row r="59">
          <cell r="F59">
            <v>501100804111316</v>
          </cell>
          <cell r="G59" t="str">
            <v xml:space="preserve"> 100 MG COM CT BL AL PLAS INC x 20 </v>
          </cell>
          <cell r="H59">
            <v>6.78</v>
          </cell>
          <cell r="I59">
            <v>9.0299999999999994</v>
          </cell>
          <cell r="J59">
            <v>5.8912572600000006</v>
          </cell>
          <cell r="K59">
            <v>8.1443175578344356</v>
          </cell>
          <cell r="L59">
            <v>6.25</v>
          </cell>
          <cell r="M59">
            <v>8.35</v>
          </cell>
          <cell r="N59">
            <v>6.69</v>
          </cell>
          <cell r="O59">
            <v>8.92</v>
          </cell>
          <cell r="P59">
            <v>6.73</v>
          </cell>
          <cell r="Q59">
            <v>8.9700000000000006</v>
          </cell>
          <cell r="R59">
            <v>6.98</v>
          </cell>
          <cell r="S59">
            <v>9.2906124882869072</v>
          </cell>
          <cell r="T59">
            <v>5.82</v>
          </cell>
          <cell r="U59">
            <v>8.0500000000000007</v>
          </cell>
          <cell r="V59">
            <v>5.8555537800000002</v>
          </cell>
          <cell r="W59">
            <v>8.0949595912397463</v>
          </cell>
        </row>
        <row r="60">
          <cell r="F60">
            <v>501100801110416</v>
          </cell>
          <cell r="G60" t="str">
            <v xml:space="preserve"> COM CX C/ 40 ENV X 10   EMB FRAC</v>
          </cell>
          <cell r="H60">
            <v>135.57</v>
          </cell>
          <cell r="I60">
            <v>180.62</v>
          </cell>
          <cell r="J60">
            <v>117.79907769</v>
          </cell>
          <cell r="K60">
            <v>162.85031435333542</v>
          </cell>
          <cell r="L60">
            <v>125.02</v>
          </cell>
          <cell r="M60">
            <v>167</v>
          </cell>
          <cell r="N60">
            <v>133.69</v>
          </cell>
          <cell r="O60">
            <v>178.2</v>
          </cell>
          <cell r="P60">
            <v>134.62</v>
          </cell>
          <cell r="Q60">
            <v>179.4</v>
          </cell>
          <cell r="R60">
            <v>139.5</v>
          </cell>
          <cell r="S60">
            <v>185.67914643496039</v>
          </cell>
          <cell r="T60">
            <v>116.38</v>
          </cell>
          <cell r="U60">
            <v>160.88999999999999</v>
          </cell>
          <cell r="V60">
            <v>117.08516606999999</v>
          </cell>
          <cell r="W60">
            <v>161.86337341952392</v>
          </cell>
        </row>
        <row r="61">
          <cell r="G61" t="str">
            <v xml:space="preserve">     FRAÇÃO DE VENDA</v>
          </cell>
          <cell r="I61">
            <v>4.5155000000000003</v>
          </cell>
          <cell r="K61">
            <v>4.0712578588333859</v>
          </cell>
          <cell r="M61">
            <v>4.1749999999999998</v>
          </cell>
          <cell r="O61">
            <v>4.4550000000000001</v>
          </cell>
          <cell r="Q61">
            <v>4.4850000000000003</v>
          </cell>
          <cell r="S61">
            <v>4.6419786608740097</v>
          </cell>
          <cell r="U61">
            <v>4.0222499999999997</v>
          </cell>
          <cell r="W61">
            <v>4.0465843354880979</v>
          </cell>
        </row>
        <row r="62">
          <cell r="F62">
            <v>501100802133411</v>
          </cell>
          <cell r="G62" t="str">
            <v xml:space="preserve"> SOLUÇÃO ORAL 120 ML</v>
          </cell>
          <cell r="H62">
            <v>19.98</v>
          </cell>
          <cell r="I62">
            <v>26.62</v>
          </cell>
          <cell r="J62">
            <v>17.360961660000001</v>
          </cell>
          <cell r="K62">
            <v>24.000511033264306</v>
          </cell>
          <cell r="L62">
            <v>18.420000000000002</v>
          </cell>
          <cell r="M62">
            <v>24.61</v>
          </cell>
          <cell r="N62">
            <v>19.7</v>
          </cell>
          <cell r="O62">
            <v>26.26</v>
          </cell>
          <cell r="P62">
            <v>19.84</v>
          </cell>
          <cell r="Q62">
            <v>26.44</v>
          </cell>
          <cell r="R62">
            <v>20.56</v>
          </cell>
          <cell r="S62">
            <v>27.366044807905272</v>
          </cell>
          <cell r="T62">
            <v>17.149999999999999</v>
          </cell>
          <cell r="U62">
            <v>23.71</v>
          </cell>
          <cell r="V62">
            <v>17.255746979999998</v>
          </cell>
          <cell r="W62">
            <v>23.855057910467568</v>
          </cell>
        </row>
        <row r="63">
          <cell r="F63">
            <v>501105201111315</v>
          </cell>
          <cell r="G63" t="str">
            <v xml:space="preserve"> CAPSGEL 25 MG CAP GEL MOLE CT BL AL PLAS INC x 10</v>
          </cell>
          <cell r="H63">
            <v>19.149999999999999</v>
          </cell>
          <cell r="I63">
            <v>25.51</v>
          </cell>
          <cell r="J63">
            <v>16.639760549999998</v>
          </cell>
          <cell r="K63">
            <v>23.003492807157727</v>
          </cell>
          <cell r="L63">
            <v>17.66</v>
          </cell>
          <cell r="M63">
            <v>23.59</v>
          </cell>
          <cell r="N63">
            <v>18.88</v>
          </cell>
          <cell r="O63">
            <v>25.17</v>
          </cell>
          <cell r="P63">
            <v>19.010000000000002</v>
          </cell>
          <cell r="Q63">
            <v>25.33</v>
          </cell>
          <cell r="R63">
            <v>19.7</v>
          </cell>
          <cell r="S63">
            <v>26.22135616321663</v>
          </cell>
          <cell r="T63">
            <v>16.440000000000001</v>
          </cell>
          <cell r="U63">
            <v>22.73</v>
          </cell>
          <cell r="V63">
            <v>16.538916649999997</v>
          </cell>
          <cell r="W63">
            <v>22.864082031304001</v>
          </cell>
        </row>
        <row r="64">
          <cell r="F64">
            <v>501112020018605</v>
          </cell>
          <cell r="G64" t="str">
            <v xml:space="preserve"> CAPSGEL 50 MG CAP GEL MOLE CT BL AL PLAS INC x 4</v>
          </cell>
          <cell r="H64">
            <v>13.32</v>
          </cell>
          <cell r="I64">
            <v>17.739999999999998</v>
          </cell>
          <cell r="J64">
            <v>11.573974440000001</v>
          </cell>
          <cell r="K64">
            <v>16.000340688842872</v>
          </cell>
          <cell r="L64">
            <v>12.28</v>
          </cell>
          <cell r="M64">
            <v>16.399999999999999</v>
          </cell>
          <cell r="N64">
            <v>13.13</v>
          </cell>
          <cell r="O64">
            <v>17.5</v>
          </cell>
          <cell r="P64">
            <v>13.22</v>
          </cell>
          <cell r="Q64">
            <v>17.62</v>
          </cell>
          <cell r="R64">
            <v>13.71</v>
          </cell>
          <cell r="S64">
            <v>18.248466649629442</v>
          </cell>
          <cell r="T64">
            <v>11.43</v>
          </cell>
          <cell r="U64">
            <v>15.8</v>
          </cell>
          <cell r="V64">
            <v>11.50383132</v>
          </cell>
          <cell r="W64">
            <v>15.903371940311713</v>
          </cell>
        </row>
        <row r="65">
          <cell r="F65">
            <v>501112020018705</v>
          </cell>
          <cell r="G65" t="str">
            <v xml:space="preserve"> CAPSGEL 50 MG CAP GEL MOLE CT BL AL PLAS INC x 10</v>
          </cell>
          <cell r="H65">
            <v>33.299999999999997</v>
          </cell>
          <cell r="I65">
            <v>44.36</v>
          </cell>
          <cell r="J65">
            <v>28.934936099999998</v>
          </cell>
          <cell r="K65">
            <v>40.000851722107171</v>
          </cell>
          <cell r="L65">
            <v>30.7</v>
          </cell>
          <cell r="M65">
            <v>41.01</v>
          </cell>
          <cell r="N65">
            <v>32.83</v>
          </cell>
          <cell r="O65">
            <v>43.76</v>
          </cell>
          <cell r="P65">
            <v>33.06</v>
          </cell>
          <cell r="Q65">
            <v>44.06</v>
          </cell>
          <cell r="R65">
            <v>34.26</v>
          </cell>
          <cell r="S65">
            <v>45.601201124456935</v>
          </cell>
          <cell r="T65">
            <v>28.58</v>
          </cell>
          <cell r="U65">
            <v>39.51</v>
          </cell>
          <cell r="V65">
            <v>28.759578299999994</v>
          </cell>
          <cell r="W65">
            <v>39.758429850779279</v>
          </cell>
        </row>
        <row r="66">
          <cell r="F66">
            <v>501112020018505</v>
          </cell>
          <cell r="G66" t="str">
            <v xml:space="preserve"> CAPSGEL 50 MG CAP GEL MOLE CT BL AL PLAS INC x 100</v>
          </cell>
          <cell r="H66">
            <v>332.08</v>
          </cell>
          <cell r="I66">
            <v>442.43</v>
          </cell>
          <cell r="J66">
            <v>288.54995736000001</v>
          </cell>
          <cell r="K66">
            <v>398.90338858490543</v>
          </cell>
          <cell r="L66">
            <v>306.23</v>
          </cell>
          <cell r="M66">
            <v>409.06</v>
          </cell>
          <cell r="N66">
            <v>327.47000000000003</v>
          </cell>
          <cell r="O66">
            <v>436.49</v>
          </cell>
          <cell r="P66">
            <v>329.76</v>
          </cell>
          <cell r="Q66">
            <v>439.44</v>
          </cell>
          <cell r="R66">
            <v>341.69</v>
          </cell>
          <cell r="S66">
            <v>454.80077093449188</v>
          </cell>
          <cell r="T66">
            <v>285.07</v>
          </cell>
          <cell r="U66">
            <v>394.09</v>
          </cell>
          <cell r="V66">
            <v>286.80122407999994</v>
          </cell>
          <cell r="W66">
            <v>396.48586741281628</v>
          </cell>
        </row>
        <row r="67">
          <cell r="G67" t="str">
            <v xml:space="preserve">     FRAÇÃO DE VENDA</v>
          </cell>
          <cell r="I67">
            <v>17.697199999999999</v>
          </cell>
          <cell r="K67">
            <v>15.956135543396217</v>
          </cell>
          <cell r="M67">
            <v>16.362400000000001</v>
          </cell>
          <cell r="O67">
            <v>17.459600000000002</v>
          </cell>
          <cell r="Q67">
            <v>17.5776</v>
          </cell>
          <cell r="S67">
            <v>18.192030837379676</v>
          </cell>
          <cell r="U67">
            <v>15.763599999999999</v>
          </cell>
          <cell r="W67">
            <v>15.85943469651265</v>
          </cell>
        </row>
        <row r="68">
          <cell r="F68">
            <v>501100905153413</v>
          </cell>
          <cell r="G68" t="str">
            <v xml:space="preserve"> INJ CX C/100 AMP X 1 ML  EMB FRAC</v>
          </cell>
          <cell r="H68">
            <v>184.48</v>
          </cell>
          <cell r="I68">
            <v>245.78</v>
          </cell>
          <cell r="J68">
            <v>160.29780815999999</v>
          </cell>
          <cell r="K68">
            <v>221.60231608691686</v>
          </cell>
          <cell r="L68">
            <v>170.12</v>
          </cell>
          <cell r="M68">
            <v>227.24</v>
          </cell>
          <cell r="N68">
            <v>181.92</v>
          </cell>
          <cell r="O68">
            <v>242.49</v>
          </cell>
          <cell r="P68">
            <v>183.19</v>
          </cell>
          <cell r="Q68">
            <v>244.12</v>
          </cell>
          <cell r="R68">
            <v>189.82</v>
          </cell>
          <cell r="S68">
            <v>252.65674248232389</v>
          </cell>
          <cell r="T68">
            <v>158.36000000000001</v>
          </cell>
          <cell r="U68">
            <v>218.92</v>
          </cell>
          <cell r="V68">
            <v>159.32633647999998</v>
          </cell>
          <cell r="W68">
            <v>220.25931347963248</v>
          </cell>
        </row>
        <row r="69">
          <cell r="G69" t="str">
            <v xml:space="preserve">     FRAÇÃO DE VENDA</v>
          </cell>
          <cell r="I69">
            <v>2.4578000000000002</v>
          </cell>
          <cell r="K69">
            <v>2.2160231608691685</v>
          </cell>
          <cell r="M69">
            <v>2.2724000000000002</v>
          </cell>
          <cell r="O69">
            <v>2.4249000000000001</v>
          </cell>
          <cell r="Q69">
            <v>2.4412000000000003</v>
          </cell>
          <cell r="S69">
            <v>2.5265674248232388</v>
          </cell>
          <cell r="U69">
            <v>2.1892</v>
          </cell>
          <cell r="W69">
            <v>2.202593134796325</v>
          </cell>
        </row>
        <row r="70">
          <cell r="F70">
            <v>501100902154419</v>
          </cell>
          <cell r="G70" t="str">
            <v xml:space="preserve"> INJ CX C/  10 AMP X 1 ML  </v>
          </cell>
          <cell r="H70">
            <v>20.04</v>
          </cell>
          <cell r="I70">
            <v>26.7</v>
          </cell>
          <cell r="J70">
            <v>17.413096679999999</v>
          </cell>
          <cell r="K70">
            <v>24.072584639970803</v>
          </cell>
          <cell r="L70">
            <v>18.48</v>
          </cell>
          <cell r="M70">
            <v>24.69</v>
          </cell>
          <cell r="N70">
            <v>19.760000000000002</v>
          </cell>
          <cell r="O70">
            <v>26.34</v>
          </cell>
          <cell r="P70">
            <v>19.899999999999999</v>
          </cell>
          <cell r="Q70">
            <v>26.52</v>
          </cell>
          <cell r="R70">
            <v>20.62</v>
          </cell>
          <cell r="S70">
            <v>27.445906806371926</v>
          </cell>
          <cell r="T70">
            <v>17.2</v>
          </cell>
          <cell r="U70">
            <v>23.78</v>
          </cell>
          <cell r="V70">
            <v>17.307566039999998</v>
          </cell>
          <cell r="W70">
            <v>23.926694721009511</v>
          </cell>
        </row>
        <row r="71">
          <cell r="F71">
            <v>501100907113311</v>
          </cell>
          <cell r="G71" t="str">
            <v xml:space="preserve"> 50 MG + 10 MG COM REV CT BL AL x 30</v>
          </cell>
          <cell r="H71">
            <v>13.26</v>
          </cell>
          <cell r="I71">
            <v>17.66</v>
          </cell>
          <cell r="J71">
            <v>11.521839420000001</v>
          </cell>
          <cell r="K71">
            <v>15.928267082136372</v>
          </cell>
          <cell r="L71">
            <v>12.23</v>
          </cell>
          <cell r="M71">
            <v>16.34</v>
          </cell>
          <cell r="N71">
            <v>13.07</v>
          </cell>
          <cell r="O71">
            <v>17.420000000000002</v>
          </cell>
          <cell r="P71">
            <v>13.16</v>
          </cell>
          <cell r="Q71">
            <v>17.54</v>
          </cell>
          <cell r="R71">
            <v>13.64</v>
          </cell>
          <cell r="S71">
            <v>18.155294318085016</v>
          </cell>
          <cell r="T71">
            <v>11.38</v>
          </cell>
          <cell r="U71">
            <v>15.73</v>
          </cell>
          <cell r="V71">
            <v>11.452012259999998</v>
          </cell>
          <cell r="W71">
            <v>15.831735129769767</v>
          </cell>
        </row>
        <row r="72">
          <cell r="F72">
            <v>501100904130411</v>
          </cell>
          <cell r="G72" t="str">
            <v xml:space="preserve"> SOL ORAL PED FR C/ 20 ML</v>
          </cell>
          <cell r="H72">
            <v>8.41</v>
          </cell>
          <cell r="I72">
            <v>11.21</v>
          </cell>
          <cell r="J72">
            <v>7.3075919700000007</v>
          </cell>
          <cell r="K72">
            <v>10.102317206694336</v>
          </cell>
          <cell r="L72">
            <v>7.76</v>
          </cell>
          <cell r="M72">
            <v>10.37</v>
          </cell>
          <cell r="N72">
            <v>8.3000000000000007</v>
          </cell>
          <cell r="O72">
            <v>11.06</v>
          </cell>
          <cell r="P72">
            <v>8.35</v>
          </cell>
          <cell r="Q72">
            <v>11.13</v>
          </cell>
          <cell r="R72">
            <v>8.65</v>
          </cell>
          <cell r="S72">
            <v>11.513438112275322</v>
          </cell>
          <cell r="T72">
            <v>7.22</v>
          </cell>
          <cell r="U72">
            <v>9.98</v>
          </cell>
          <cell r="V72">
            <v>7.2633049099999996</v>
          </cell>
          <cell r="W72">
            <v>10.04109294429591</v>
          </cell>
        </row>
        <row r="73">
          <cell r="F73">
            <v>501100908136315</v>
          </cell>
          <cell r="G73" t="str">
            <v xml:space="preserve"> SOL ORAL PED FR C/ 30 ML</v>
          </cell>
          <cell r="H73">
            <v>12.65</v>
          </cell>
          <cell r="I73">
            <v>16.850000000000001</v>
          </cell>
          <cell r="J73">
            <v>10.99180005</v>
          </cell>
          <cell r="K73">
            <v>15.195518747286961</v>
          </cell>
          <cell r="L73">
            <v>11.66</v>
          </cell>
          <cell r="M73">
            <v>15.58</v>
          </cell>
          <cell r="N73">
            <v>12.47</v>
          </cell>
          <cell r="O73">
            <v>16.62</v>
          </cell>
          <cell r="P73">
            <v>12.56</v>
          </cell>
          <cell r="Q73">
            <v>16.739999999999998</v>
          </cell>
          <cell r="R73">
            <v>13.02</v>
          </cell>
          <cell r="S73">
            <v>17.33005366726297</v>
          </cell>
          <cell r="T73">
            <v>10.86</v>
          </cell>
          <cell r="U73">
            <v>15.01</v>
          </cell>
          <cell r="V73">
            <v>10.925185149999999</v>
          </cell>
          <cell r="W73">
            <v>15.103427555926665</v>
          </cell>
        </row>
        <row r="74">
          <cell r="F74">
            <v>501101001150411</v>
          </cell>
          <cell r="G74" t="str">
            <v xml:space="preserve"> INJ CX C/100 AMP X 10 ML PFIZER  EMB FRAC</v>
          </cell>
          <cell r="H74">
            <v>224.58</v>
          </cell>
          <cell r="I74">
            <v>299.20999999999998</v>
          </cell>
          <cell r="J74">
            <v>195.14137986000003</v>
          </cell>
          <cell r="K74">
            <v>269.77150990242734</v>
          </cell>
          <cell r="L74">
            <v>207.1</v>
          </cell>
          <cell r="M74">
            <v>276.64</v>
          </cell>
          <cell r="N74">
            <v>221.47</v>
          </cell>
          <cell r="O74">
            <v>295.2</v>
          </cell>
          <cell r="P74">
            <v>223.01</v>
          </cell>
          <cell r="Q74">
            <v>297.19</v>
          </cell>
          <cell r="R74">
            <v>231.08</v>
          </cell>
          <cell r="S74">
            <v>307.5751767612233</v>
          </cell>
          <cell r="T74">
            <v>192.79</v>
          </cell>
          <cell r="U74">
            <v>266.52</v>
          </cell>
          <cell r="V74">
            <v>193.95874158000001</v>
          </cell>
          <cell r="W74">
            <v>268.13658185849886</v>
          </cell>
        </row>
        <row r="75">
          <cell r="F75">
            <v>501101001150411</v>
          </cell>
          <cell r="G75" t="str">
            <v xml:space="preserve"> INJ CX C/100 AMP X 10 ML  BRA    EMB FRAC</v>
          </cell>
          <cell r="H75">
            <v>224.58</v>
          </cell>
          <cell r="I75">
            <v>299.20999999999998</v>
          </cell>
          <cell r="J75">
            <v>195.14137986000003</v>
          </cell>
          <cell r="K75">
            <v>269.77150990242734</v>
          </cell>
          <cell r="L75">
            <v>207.1</v>
          </cell>
          <cell r="M75">
            <v>276.64</v>
          </cell>
          <cell r="N75">
            <v>221.47</v>
          </cell>
          <cell r="O75">
            <v>295.2</v>
          </cell>
          <cell r="P75">
            <v>223.01</v>
          </cell>
          <cell r="Q75">
            <v>297.19</v>
          </cell>
          <cell r="R75">
            <v>231.08</v>
          </cell>
          <cell r="S75">
            <v>307.5751767612233</v>
          </cell>
          <cell r="T75">
            <v>192.79</v>
          </cell>
          <cell r="U75">
            <v>266.52</v>
          </cell>
          <cell r="V75">
            <v>193.95874158000001</v>
          </cell>
          <cell r="W75">
            <v>268.13658185849886</v>
          </cell>
        </row>
        <row r="76">
          <cell r="F76">
            <v>501115100024902</v>
          </cell>
          <cell r="G76" t="str">
            <v xml:space="preserve"> 300 MG PO LIOF INJ CT 1 FA VD TRANS</v>
          </cell>
          <cell r="H76">
            <v>13637.45</v>
          </cell>
          <cell r="I76">
            <v>18169.29</v>
          </cell>
          <cell r="J76">
            <v>11849.812141650002</v>
          </cell>
          <cell r="K76">
            <v>16381.670129659176</v>
          </cell>
          <cell r="L76">
            <v>12576.12</v>
          </cell>
          <cell r="M76">
            <v>16798.98</v>
          </cell>
          <cell r="N76">
            <v>13448.27</v>
          </cell>
          <cell r="O76">
            <v>17925.53</v>
          </cell>
          <cell r="P76">
            <v>13542.19</v>
          </cell>
          <cell r="Q76">
            <v>18046.580000000002</v>
          </cell>
          <cell r="R76">
            <v>14032.28</v>
          </cell>
          <cell r="S76">
            <v>18677.432064059973</v>
          </cell>
          <cell r="T76">
            <v>11707.04</v>
          </cell>
          <cell r="U76">
            <v>16184.3</v>
          </cell>
          <cell r="V76">
            <v>11777.99732995</v>
          </cell>
          <cell r="W76">
            <v>16282.390365420719</v>
          </cell>
        </row>
        <row r="77">
          <cell r="F77">
            <v>501113010020402</v>
          </cell>
          <cell r="G77" t="str">
            <v xml:space="preserve"> 50 MG/ML SOL INJ IV CX AMP VD INC X 10 ML</v>
          </cell>
          <cell r="H77">
            <v>423.02</v>
          </cell>
          <cell r="I77">
            <v>563.59</v>
          </cell>
          <cell r="J77">
            <v>367.56926934000001</v>
          </cell>
          <cell r="K77">
            <v>508.14295181638971</v>
          </cell>
          <cell r="L77">
            <v>390.09</v>
          </cell>
          <cell r="M77">
            <v>521.08000000000004</v>
          </cell>
          <cell r="N77">
            <v>417.15</v>
          </cell>
          <cell r="O77">
            <v>556.03</v>
          </cell>
          <cell r="P77">
            <v>420.06</v>
          </cell>
          <cell r="Q77">
            <v>559.78</v>
          </cell>
          <cell r="R77">
            <v>435.27</v>
          </cell>
          <cell r="S77">
            <v>579.35886787630977</v>
          </cell>
          <cell r="T77">
            <v>363.14</v>
          </cell>
          <cell r="U77">
            <v>502.02</v>
          </cell>
          <cell r="V77">
            <v>365.34164601999998</v>
          </cell>
          <cell r="W77">
            <v>505.06339325755715</v>
          </cell>
        </row>
        <row r="78">
          <cell r="F78">
            <v>501101410131413</v>
          </cell>
          <cell r="G78" t="str">
            <v xml:space="preserve"> FRAMBOESA SOL ORAL CONC CT 2 FLAC x 25 ML</v>
          </cell>
          <cell r="H78">
            <v>6.99</v>
          </cell>
          <cell r="I78">
            <v>9.32</v>
          </cell>
          <cell r="J78">
            <v>6.0737298300000004</v>
          </cell>
          <cell r="K78">
            <v>8.3965751813071829</v>
          </cell>
          <cell r="L78">
            <v>6.45</v>
          </cell>
          <cell r="M78">
            <v>8.6199999999999992</v>
          </cell>
          <cell r="N78">
            <v>6.9</v>
          </cell>
          <cell r="O78">
            <v>9.1999999999999993</v>
          </cell>
          <cell r="P78">
            <v>6.94</v>
          </cell>
          <cell r="Q78">
            <v>9.25</v>
          </cell>
          <cell r="R78">
            <v>7.19</v>
          </cell>
          <cell r="S78">
            <v>9.5701294829201817</v>
          </cell>
          <cell r="T78">
            <v>6</v>
          </cell>
          <cell r="U78">
            <v>8.2899999999999991</v>
          </cell>
          <cell r="V78">
            <v>6.03692049</v>
          </cell>
          <cell r="W78">
            <v>8.3456884281365529</v>
          </cell>
        </row>
        <row r="79">
          <cell r="F79">
            <v>501101411138411</v>
          </cell>
          <cell r="G79" t="str">
            <v xml:space="preserve"> LARANJA SOL ORAL CONC CT 2 FLAC x 25 ML</v>
          </cell>
          <cell r="H79">
            <v>6.99</v>
          </cell>
          <cell r="I79">
            <v>9.32</v>
          </cell>
          <cell r="J79">
            <v>6.0737298300000004</v>
          </cell>
          <cell r="K79">
            <v>8.3965751813071829</v>
          </cell>
          <cell r="L79">
            <v>6.45</v>
          </cell>
          <cell r="M79">
            <v>8.6199999999999992</v>
          </cell>
          <cell r="N79">
            <v>6.9</v>
          </cell>
          <cell r="O79">
            <v>9.1999999999999993</v>
          </cell>
          <cell r="P79">
            <v>6.94</v>
          </cell>
          <cell r="Q79">
            <v>9.25</v>
          </cell>
          <cell r="R79">
            <v>7.19</v>
          </cell>
          <cell r="S79">
            <v>9.5701294829201817</v>
          </cell>
          <cell r="T79">
            <v>6</v>
          </cell>
          <cell r="U79">
            <v>8.2899999999999991</v>
          </cell>
          <cell r="V79">
            <v>6.03692049</v>
          </cell>
          <cell r="W79">
            <v>8.3456884281365529</v>
          </cell>
        </row>
        <row r="80">
          <cell r="F80">
            <v>501101403135417</v>
          </cell>
          <cell r="G80" t="str">
            <v xml:space="preserve"> FRAMBOEZA SOL ORAL FRASCO 250 ML</v>
          </cell>
          <cell r="H80">
            <v>9.91</v>
          </cell>
          <cell r="I80">
            <v>13.21</v>
          </cell>
          <cell r="J80">
            <v>8.6109674700000003</v>
          </cell>
          <cell r="K80">
            <v>11.904157374356821</v>
          </cell>
          <cell r="L80">
            <v>9.14</v>
          </cell>
          <cell r="M80">
            <v>12.21</v>
          </cell>
          <cell r="N80">
            <v>9.7799999999999994</v>
          </cell>
          <cell r="O80">
            <v>13.04</v>
          </cell>
          <cell r="P80">
            <v>9.84</v>
          </cell>
          <cell r="Q80">
            <v>13.11</v>
          </cell>
          <cell r="R80">
            <v>10.199999999999999</v>
          </cell>
          <cell r="S80">
            <v>13.576539739330437</v>
          </cell>
          <cell r="T80">
            <v>8.51</v>
          </cell>
          <cell r="U80">
            <v>11.76</v>
          </cell>
          <cell r="V80">
            <v>8.5587814099999999</v>
          </cell>
          <cell r="W80">
            <v>11.832013207844525</v>
          </cell>
        </row>
        <row r="81">
          <cell r="F81">
            <v>501101404131415</v>
          </cell>
          <cell r="G81" t="str">
            <v xml:space="preserve"> LARANJA SOL ORAL FRASCO 250 ML</v>
          </cell>
          <cell r="H81">
            <v>9.91</v>
          </cell>
          <cell r="I81">
            <v>13.21</v>
          </cell>
          <cell r="J81">
            <v>8.6109674700000003</v>
          </cell>
          <cell r="K81">
            <v>11.904157374356821</v>
          </cell>
          <cell r="L81">
            <v>9.14</v>
          </cell>
          <cell r="M81">
            <v>12.21</v>
          </cell>
          <cell r="N81">
            <v>9.7799999999999994</v>
          </cell>
          <cell r="O81">
            <v>13.04</v>
          </cell>
          <cell r="P81">
            <v>9.84</v>
          </cell>
          <cell r="Q81">
            <v>13.11</v>
          </cell>
          <cell r="R81">
            <v>10.199999999999999</v>
          </cell>
          <cell r="S81">
            <v>13.576539739330437</v>
          </cell>
          <cell r="T81">
            <v>8.51</v>
          </cell>
          <cell r="U81">
            <v>11.76</v>
          </cell>
          <cell r="V81">
            <v>8.5587814099999999</v>
          </cell>
          <cell r="W81">
            <v>11.832013207844525</v>
          </cell>
        </row>
        <row r="82">
          <cell r="F82">
            <v>501101409133416</v>
          </cell>
          <cell r="G82" t="str">
            <v xml:space="preserve"> SOL ORAL CONC CT 2 FLAC x 25 ML</v>
          </cell>
          <cell r="H82">
            <v>6.99</v>
          </cell>
          <cell r="I82">
            <v>9.32</v>
          </cell>
          <cell r="J82">
            <v>6.0737298300000004</v>
          </cell>
          <cell r="K82">
            <v>8.3965751813071829</v>
          </cell>
          <cell r="L82">
            <v>6.45</v>
          </cell>
          <cell r="M82">
            <v>8.6199999999999992</v>
          </cell>
          <cell r="N82">
            <v>6.9</v>
          </cell>
          <cell r="O82">
            <v>9.1999999999999993</v>
          </cell>
          <cell r="P82">
            <v>6.94</v>
          </cell>
          <cell r="Q82">
            <v>9.25</v>
          </cell>
          <cell r="R82">
            <v>7.19</v>
          </cell>
          <cell r="S82">
            <v>9.5701294829201817</v>
          </cell>
          <cell r="T82">
            <v>6</v>
          </cell>
          <cell r="U82">
            <v>8.2899999999999991</v>
          </cell>
          <cell r="V82">
            <v>6.03692049</v>
          </cell>
          <cell r="W82">
            <v>8.3456884281365529</v>
          </cell>
        </row>
        <row r="83">
          <cell r="F83">
            <v>501101402139419</v>
          </cell>
          <cell r="G83" t="str">
            <v xml:space="preserve"> SOL ORAL FRASCO 250 ML</v>
          </cell>
          <cell r="H83">
            <v>9.91</v>
          </cell>
          <cell r="I83">
            <v>13.21</v>
          </cell>
          <cell r="J83">
            <v>8.6109674700000003</v>
          </cell>
          <cell r="K83">
            <v>11.904157374356821</v>
          </cell>
          <cell r="L83">
            <v>9.14</v>
          </cell>
          <cell r="M83">
            <v>12.21</v>
          </cell>
          <cell r="N83">
            <v>9.7799999999999994</v>
          </cell>
          <cell r="O83">
            <v>13.04</v>
          </cell>
          <cell r="P83">
            <v>9.84</v>
          </cell>
          <cell r="Q83">
            <v>13.11</v>
          </cell>
          <cell r="R83">
            <v>10.199999999999999</v>
          </cell>
          <cell r="S83">
            <v>13.576539739330437</v>
          </cell>
          <cell r="T83">
            <v>8.51</v>
          </cell>
          <cell r="U83">
            <v>11.76</v>
          </cell>
          <cell r="V83">
            <v>8.5587814099999999</v>
          </cell>
          <cell r="W83">
            <v>11.832013207844525</v>
          </cell>
        </row>
        <row r="84">
          <cell r="F84">
            <v>501102002169416</v>
          </cell>
          <cell r="G84" t="str">
            <v xml:space="preserve"> POM CT C/ BG 15 G</v>
          </cell>
          <cell r="H84">
            <v>11.96</v>
          </cell>
          <cell r="I84">
            <v>15.94</v>
          </cell>
          <cell r="J84">
            <v>10.392247320000001</v>
          </cell>
          <cell r="K84">
            <v>14.366672270162217</v>
          </cell>
          <cell r="L84">
            <v>11.03</v>
          </cell>
          <cell r="M84">
            <v>14.73</v>
          </cell>
          <cell r="N84">
            <v>11.8</v>
          </cell>
          <cell r="O84">
            <v>15.73</v>
          </cell>
          <cell r="P84">
            <v>11.88</v>
          </cell>
          <cell r="Q84">
            <v>15.83</v>
          </cell>
          <cell r="R84">
            <v>12.31</v>
          </cell>
          <cell r="S84">
            <v>16.385020018740949</v>
          </cell>
          <cell r="T84">
            <v>10.27</v>
          </cell>
          <cell r="U84">
            <v>14.2</v>
          </cell>
          <cell r="V84">
            <v>10.329265960000001</v>
          </cell>
          <cell r="W84">
            <v>14.279604234694302</v>
          </cell>
        </row>
        <row r="85">
          <cell r="F85">
            <v>501102003165414</v>
          </cell>
          <cell r="G85" t="str">
            <v xml:space="preserve"> POM CT C/ BG 50 G</v>
          </cell>
          <cell r="H85">
            <v>24.75</v>
          </cell>
          <cell r="I85">
            <v>32.979999999999997</v>
          </cell>
          <cell r="J85">
            <v>21.505695750000001</v>
          </cell>
          <cell r="K85">
            <v>29.730362766431011</v>
          </cell>
          <cell r="L85">
            <v>22.83</v>
          </cell>
          <cell r="M85">
            <v>30.5</v>
          </cell>
          <cell r="N85">
            <v>24.41</v>
          </cell>
          <cell r="O85">
            <v>32.54</v>
          </cell>
          <cell r="P85">
            <v>24.58</v>
          </cell>
          <cell r="Q85">
            <v>32.76</v>
          </cell>
          <cell r="R85">
            <v>25.47</v>
          </cell>
          <cell r="S85">
            <v>33.901418349092765</v>
          </cell>
          <cell r="T85">
            <v>21.25</v>
          </cell>
          <cell r="U85">
            <v>29.38</v>
          </cell>
          <cell r="V85">
            <v>21.375362249999998</v>
          </cell>
          <cell r="W85">
            <v>29.550184348552168</v>
          </cell>
        </row>
        <row r="86">
          <cell r="F86">
            <v>501102101167411</v>
          </cell>
          <cell r="G86" t="str">
            <v xml:space="preserve"> GEL BISNAGA  10 G</v>
          </cell>
          <cell r="H86">
            <v>8.35</v>
          </cell>
          <cell r="I86">
            <v>11.13</v>
          </cell>
          <cell r="J86">
            <v>7.2554569500000001</v>
          </cell>
          <cell r="K86">
            <v>10.030243599987836</v>
          </cell>
          <cell r="L86">
            <v>7.7</v>
          </cell>
          <cell r="M86">
            <v>10.29</v>
          </cell>
          <cell r="N86">
            <v>8.24</v>
          </cell>
          <cell r="O86">
            <v>10.98</v>
          </cell>
          <cell r="P86">
            <v>8.2899999999999991</v>
          </cell>
          <cell r="Q86">
            <v>11.05</v>
          </cell>
          <cell r="R86">
            <v>8.59</v>
          </cell>
          <cell r="S86">
            <v>11.433576113808673</v>
          </cell>
          <cell r="T86">
            <v>7.17</v>
          </cell>
          <cell r="U86">
            <v>9.91</v>
          </cell>
          <cell r="V86">
            <v>7.211485849999999</v>
          </cell>
          <cell r="W86">
            <v>9.9694561337539636</v>
          </cell>
        </row>
        <row r="87">
          <cell r="F87">
            <v>501102102171412</v>
          </cell>
          <cell r="G87" t="str">
            <v xml:space="preserve"> SOLUÇÃO VIDRO  10 G</v>
          </cell>
          <cell r="H87">
            <v>6.96</v>
          </cell>
          <cell r="I87">
            <v>9.2799999999999994</v>
          </cell>
          <cell r="J87">
            <v>6.0476623200000006</v>
          </cell>
          <cell r="K87">
            <v>8.3605383779539331</v>
          </cell>
          <cell r="L87">
            <v>6.42</v>
          </cell>
          <cell r="M87">
            <v>8.58</v>
          </cell>
          <cell r="N87">
            <v>6.87</v>
          </cell>
          <cell r="O87">
            <v>9.16</v>
          </cell>
          <cell r="P87">
            <v>6.91</v>
          </cell>
          <cell r="Q87">
            <v>9.2100000000000009</v>
          </cell>
          <cell r="R87">
            <v>7.16</v>
          </cell>
          <cell r="S87">
            <v>9.5301984836868563</v>
          </cell>
          <cell r="T87">
            <v>5.98</v>
          </cell>
          <cell r="U87">
            <v>8.27</v>
          </cell>
          <cell r="V87">
            <v>6.0110109599999992</v>
          </cell>
          <cell r="W87">
            <v>8.3098700228655797</v>
          </cell>
        </row>
        <row r="88">
          <cell r="F88">
            <v>501114030021802</v>
          </cell>
          <cell r="G88" t="str">
            <v xml:space="preserve"> 6,25 MG COMP REV CT BL AL/AL x 30 - tem preços reduzidos</v>
          </cell>
          <cell r="H88">
            <v>41.47</v>
          </cell>
          <cell r="I88">
            <v>55.25</v>
          </cell>
          <cell r="J88">
            <v>36.03398799</v>
          </cell>
          <cell r="K88">
            <v>49.81487450197551</v>
          </cell>
          <cell r="L88">
            <v>38.24</v>
          </cell>
          <cell r="M88">
            <v>51.08</v>
          </cell>
          <cell r="N88">
            <v>40.89</v>
          </cell>
          <cell r="O88">
            <v>54.5</v>
          </cell>
          <cell r="P88">
            <v>41.18</v>
          </cell>
          <cell r="Q88">
            <v>54.88</v>
          </cell>
          <cell r="R88">
            <v>42.67</v>
          </cell>
          <cell r="S88">
            <v>56.79519124286567</v>
          </cell>
          <cell r="T88">
            <v>35.6</v>
          </cell>
          <cell r="U88">
            <v>49.21</v>
          </cell>
          <cell r="V88">
            <v>35.815606969999997</v>
          </cell>
          <cell r="W88">
            <v>49.512975552907413</v>
          </cell>
        </row>
        <row r="89">
          <cell r="F89">
            <v>501114030022102</v>
          </cell>
          <cell r="G89" t="str">
            <v xml:space="preserve"> 12,5 MG COMP REV CT BL AL/AL x 30 - tem preços reduzidos</v>
          </cell>
          <cell r="H89">
            <v>82.92</v>
          </cell>
          <cell r="I89">
            <v>110.48</v>
          </cell>
          <cell r="J89">
            <v>72.050597640000007</v>
          </cell>
          <cell r="K89">
            <v>99.605724468382206</v>
          </cell>
          <cell r="L89">
            <v>76.47</v>
          </cell>
          <cell r="M89">
            <v>102.15</v>
          </cell>
          <cell r="N89">
            <v>81.77</v>
          </cell>
          <cell r="O89">
            <v>108.99</v>
          </cell>
          <cell r="P89">
            <v>82.34</v>
          </cell>
          <cell r="Q89">
            <v>109.73</v>
          </cell>
          <cell r="R89">
            <v>85.32</v>
          </cell>
          <cell r="S89">
            <v>113.56376181957577</v>
          </cell>
          <cell r="T89">
            <v>71.180000000000007</v>
          </cell>
          <cell r="U89">
            <v>98.4</v>
          </cell>
          <cell r="V89">
            <v>71.61394091999999</v>
          </cell>
          <cell r="W89">
            <v>99.002072168967501</v>
          </cell>
        </row>
        <row r="90">
          <cell r="F90">
            <v>501114030022402</v>
          </cell>
          <cell r="G90" t="str">
            <v xml:space="preserve"> 25 MG COMP REV CT BL AL/AL x 30  - tem preços reduzidos</v>
          </cell>
          <cell r="H90">
            <v>161.25</v>
          </cell>
          <cell r="I90">
            <v>214.84</v>
          </cell>
          <cell r="J90">
            <v>140.11286625</v>
          </cell>
          <cell r="K90">
            <v>193.69781802371716</v>
          </cell>
          <cell r="L90">
            <v>148.69999999999999</v>
          </cell>
          <cell r="M90">
            <v>198.63</v>
          </cell>
          <cell r="N90">
            <v>159.02000000000001</v>
          </cell>
          <cell r="O90">
            <v>211.96</v>
          </cell>
          <cell r="P90">
            <v>160.13</v>
          </cell>
          <cell r="Q90">
            <v>213.39</v>
          </cell>
          <cell r="R90">
            <v>165.92</v>
          </cell>
          <cell r="S90">
            <v>220.84504642644177</v>
          </cell>
          <cell r="T90">
            <v>138.43</v>
          </cell>
          <cell r="U90">
            <v>191.37</v>
          </cell>
          <cell r="V90">
            <v>139.26372375</v>
          </cell>
          <cell r="W90">
            <v>192.52392833147627</v>
          </cell>
        </row>
        <row r="91">
          <cell r="F91">
            <v>501115110025705</v>
          </cell>
          <cell r="G91" t="str">
            <v xml:space="preserve"> 12,5 MG + 1000 MG COM REV CT BL AL AL X 60 - tem preços reduzidos</v>
          </cell>
          <cell r="H91">
            <v>165.83</v>
          </cell>
          <cell r="I91">
            <v>220.93</v>
          </cell>
          <cell r="J91">
            <v>144.09250611000002</v>
          </cell>
          <cell r="K91">
            <v>199.19943666897998</v>
          </cell>
          <cell r="L91">
            <v>152.91999999999999</v>
          </cell>
          <cell r="M91">
            <v>204.27</v>
          </cell>
          <cell r="N91">
            <v>163.52000000000001</v>
          </cell>
          <cell r="O91">
            <v>217.96</v>
          </cell>
          <cell r="P91">
            <v>164.67</v>
          </cell>
          <cell r="Q91">
            <v>219.44</v>
          </cell>
          <cell r="R91">
            <v>170.63</v>
          </cell>
          <cell r="S91">
            <v>227.11421330607376</v>
          </cell>
          <cell r="T91">
            <v>142.35</v>
          </cell>
          <cell r="U91">
            <v>196.79</v>
          </cell>
          <cell r="V91">
            <v>143.21924533000001</v>
          </cell>
          <cell r="W91">
            <v>197.9922048695114</v>
          </cell>
        </row>
        <row r="92">
          <cell r="F92">
            <v>501115110025205</v>
          </cell>
          <cell r="G92" t="str">
            <v xml:space="preserve"> 12,5 MG + 500 MG COM REV CT BL AL AL X 60 - tem preços reduzidos</v>
          </cell>
          <cell r="H92">
            <v>165.83</v>
          </cell>
          <cell r="I92">
            <v>220.93</v>
          </cell>
          <cell r="J92">
            <v>144.09250611000002</v>
          </cell>
          <cell r="K92">
            <v>199.19943666897998</v>
          </cell>
          <cell r="L92">
            <v>152.91999999999999</v>
          </cell>
          <cell r="M92">
            <v>204.27</v>
          </cell>
          <cell r="N92">
            <v>163.52000000000001</v>
          </cell>
          <cell r="O92">
            <v>217.96</v>
          </cell>
          <cell r="P92">
            <v>164.67</v>
          </cell>
          <cell r="Q92">
            <v>219.44</v>
          </cell>
          <cell r="R92">
            <v>170.63</v>
          </cell>
          <cell r="S92">
            <v>227.11421330607376</v>
          </cell>
          <cell r="T92">
            <v>142.35</v>
          </cell>
          <cell r="U92">
            <v>196.79</v>
          </cell>
          <cell r="V92">
            <v>143.21924533000001</v>
          </cell>
          <cell r="W92">
            <v>197.9922048695114</v>
          </cell>
        </row>
        <row r="93">
          <cell r="F93">
            <v>501115110026305</v>
          </cell>
          <cell r="G93" t="str">
            <v xml:space="preserve"> 12,5 MG + 850 MG COM REV CT BL AL AL X 60 - tem preços reduzidos</v>
          </cell>
          <cell r="H93">
            <v>165.83</v>
          </cell>
          <cell r="I93">
            <v>220.93</v>
          </cell>
          <cell r="J93">
            <v>144.09250611000002</v>
          </cell>
          <cell r="K93">
            <v>199.19943666897998</v>
          </cell>
          <cell r="L93">
            <v>152.91999999999999</v>
          </cell>
          <cell r="M93">
            <v>204.27</v>
          </cell>
          <cell r="N93">
            <v>163.52000000000001</v>
          </cell>
          <cell r="O93">
            <v>217.96</v>
          </cell>
          <cell r="P93">
            <v>164.67</v>
          </cell>
          <cell r="Q93">
            <v>219.44</v>
          </cell>
          <cell r="R93">
            <v>170.63</v>
          </cell>
          <cell r="S93">
            <v>227.11421330607376</v>
          </cell>
          <cell r="T93">
            <v>142.35</v>
          </cell>
          <cell r="U93">
            <v>196.79</v>
          </cell>
          <cell r="V93">
            <v>143.21924533000001</v>
          </cell>
          <cell r="W93">
            <v>197.9922048695114</v>
          </cell>
        </row>
        <row r="94">
          <cell r="F94">
            <v>501116070027205</v>
          </cell>
          <cell r="G94" t="str">
            <v xml:space="preserve"> 25 MG + 15 MG COM REV CT BL AL AL X 30  - tem preços reduzidos</v>
          </cell>
          <cell r="H94">
            <v>164.66</v>
          </cell>
          <cell r="I94">
            <v>219.38</v>
          </cell>
          <cell r="J94">
            <v>143.07587322000001</v>
          </cell>
          <cell r="K94">
            <v>197.79400133820323</v>
          </cell>
          <cell r="L94">
            <v>151.84</v>
          </cell>
          <cell r="M94">
            <v>202.83</v>
          </cell>
          <cell r="N94">
            <v>162.37</v>
          </cell>
          <cell r="O94">
            <v>216.43</v>
          </cell>
          <cell r="P94">
            <v>163.51</v>
          </cell>
          <cell r="Q94">
            <v>217.9</v>
          </cell>
          <cell r="R94">
            <v>169.43</v>
          </cell>
          <cell r="S94">
            <v>225.51697333674079</v>
          </cell>
          <cell r="T94">
            <v>141.35</v>
          </cell>
          <cell r="U94">
            <v>195.41</v>
          </cell>
          <cell r="V94">
            <v>142.20877365999999</v>
          </cell>
          <cell r="W94">
            <v>196.59528706394343</v>
          </cell>
        </row>
        <row r="95">
          <cell r="F95">
            <v>501116070027605</v>
          </cell>
          <cell r="G95" t="str">
            <v xml:space="preserve"> 25 MG + 30 MG COM REV CT BL AL AL X 30 - tem preços reduzidos</v>
          </cell>
          <cell r="H95">
            <v>164.66</v>
          </cell>
          <cell r="I95">
            <v>219.38</v>
          </cell>
          <cell r="J95">
            <v>143.07587322000001</v>
          </cell>
          <cell r="K95">
            <v>197.79400133820323</v>
          </cell>
          <cell r="L95">
            <v>151.84</v>
          </cell>
          <cell r="M95">
            <v>202.83</v>
          </cell>
          <cell r="N95">
            <v>162.37</v>
          </cell>
          <cell r="O95">
            <v>216.43</v>
          </cell>
          <cell r="P95">
            <v>163.51</v>
          </cell>
          <cell r="Q95">
            <v>217.9</v>
          </cell>
          <cell r="R95">
            <v>169.43</v>
          </cell>
          <cell r="S95">
            <v>225.51697333674079</v>
          </cell>
          <cell r="T95">
            <v>141.35</v>
          </cell>
          <cell r="U95">
            <v>195.41</v>
          </cell>
          <cell r="V95">
            <v>142.20877365999999</v>
          </cell>
          <cell r="W95">
            <v>196.59528706394343</v>
          </cell>
        </row>
        <row r="96">
          <cell r="F96">
            <v>501102203156419</v>
          </cell>
          <cell r="G96" t="str">
            <v xml:space="preserve"> INJ CX C/ 5 AMP 2 ML + 5 AGULHAS LONGAS  </v>
          </cell>
          <cell r="H96">
            <v>51.23</v>
          </cell>
          <cell r="I96">
            <v>68.25</v>
          </cell>
          <cell r="J96">
            <v>44.514617909999998</v>
          </cell>
          <cell r="K96">
            <v>61.538847859566083</v>
          </cell>
          <cell r="L96">
            <v>47.24</v>
          </cell>
          <cell r="M96">
            <v>63.1</v>
          </cell>
          <cell r="N96">
            <v>50.52</v>
          </cell>
          <cell r="O96">
            <v>67.34</v>
          </cell>
          <cell r="P96">
            <v>50.87</v>
          </cell>
          <cell r="Q96">
            <v>67.790000000000006</v>
          </cell>
          <cell r="R96">
            <v>52.71</v>
          </cell>
          <cell r="S96">
            <v>70.158765652951701</v>
          </cell>
          <cell r="T96">
            <v>43.98</v>
          </cell>
          <cell r="U96">
            <v>60.8</v>
          </cell>
          <cell r="V96">
            <v>44.244840729999993</v>
          </cell>
          <cell r="W96">
            <v>61.165896734397073</v>
          </cell>
        </row>
        <row r="97">
          <cell r="F97">
            <v>501102209111417</v>
          </cell>
          <cell r="G97" t="str">
            <v xml:space="preserve"> 100 MG COM MAST x 30</v>
          </cell>
          <cell r="H97">
            <v>38.82</v>
          </cell>
          <cell r="I97">
            <v>51.72</v>
          </cell>
          <cell r="J97">
            <v>33.731357940000002</v>
          </cell>
          <cell r="K97">
            <v>46.631623539105128</v>
          </cell>
          <cell r="L97">
            <v>35.799999999999997</v>
          </cell>
          <cell r="M97">
            <v>47.82</v>
          </cell>
          <cell r="N97">
            <v>38.28</v>
          </cell>
          <cell r="O97">
            <v>51.02</v>
          </cell>
          <cell r="P97">
            <v>38.549999999999997</v>
          </cell>
          <cell r="Q97">
            <v>51.37</v>
          </cell>
          <cell r="R97">
            <v>39.94</v>
          </cell>
          <cell r="S97">
            <v>53.161470312633099</v>
          </cell>
          <cell r="T97">
            <v>33.32</v>
          </cell>
          <cell r="U97">
            <v>46.06</v>
          </cell>
          <cell r="V97">
            <v>33.526931820000001</v>
          </cell>
          <cell r="W97">
            <v>46.349016420638193</v>
          </cell>
        </row>
        <row r="98">
          <cell r="F98">
            <v>501102208131414</v>
          </cell>
          <cell r="G98" t="str">
            <v xml:space="preserve"> XAROPE FR 120 ML</v>
          </cell>
          <cell r="H98">
            <v>18.54</v>
          </cell>
          <cell r="I98">
            <v>24.7</v>
          </cell>
          <cell r="J98">
            <v>16.109721180000001</v>
          </cell>
          <cell r="K98">
            <v>22.270744472308319</v>
          </cell>
          <cell r="L98">
            <v>17.100000000000001</v>
          </cell>
          <cell r="M98">
            <v>22.84</v>
          </cell>
          <cell r="N98">
            <v>18.28</v>
          </cell>
          <cell r="O98">
            <v>24.37</v>
          </cell>
          <cell r="P98">
            <v>18.41</v>
          </cell>
          <cell r="Q98">
            <v>24.53</v>
          </cell>
          <cell r="R98">
            <v>19.079999999999998</v>
          </cell>
          <cell r="S98">
            <v>25.39611551239458</v>
          </cell>
          <cell r="T98">
            <v>15.91</v>
          </cell>
          <cell r="U98">
            <v>21.99</v>
          </cell>
          <cell r="V98">
            <v>16.012089539999998</v>
          </cell>
          <cell r="W98">
            <v>22.135774457460897</v>
          </cell>
        </row>
        <row r="99">
          <cell r="F99">
            <v>501102210136411</v>
          </cell>
          <cell r="G99" t="str">
            <v xml:space="preserve"> SOL ORAL FR C/ 30 ML</v>
          </cell>
          <cell r="H99">
            <v>24.41</v>
          </cell>
          <cell r="I99">
            <v>32.520000000000003</v>
          </cell>
          <cell r="J99">
            <v>21.21026397</v>
          </cell>
          <cell r="K99">
            <v>29.321945661760846</v>
          </cell>
          <cell r="L99">
            <v>22.51</v>
          </cell>
          <cell r="M99">
            <v>30.07</v>
          </cell>
          <cell r="N99">
            <v>24.07</v>
          </cell>
          <cell r="O99">
            <v>32.08</v>
          </cell>
          <cell r="P99">
            <v>24.24</v>
          </cell>
          <cell r="Q99">
            <v>32.299999999999997</v>
          </cell>
          <cell r="R99">
            <v>25.12</v>
          </cell>
          <cell r="S99">
            <v>33.43555669137065</v>
          </cell>
          <cell r="T99">
            <v>20.95</v>
          </cell>
          <cell r="U99">
            <v>28.96</v>
          </cell>
          <cell r="V99">
            <v>21.081720909999998</v>
          </cell>
          <cell r="W99">
            <v>29.144242422147816</v>
          </cell>
        </row>
        <row r="100">
          <cell r="F100">
            <v>501104301112412</v>
          </cell>
          <cell r="G100" t="str">
            <v xml:space="preserve"> 100 MG + 0,35 MG COM MAST x 30</v>
          </cell>
          <cell r="H100">
            <v>40.54</v>
          </cell>
          <cell r="I100">
            <v>54.02</v>
          </cell>
          <cell r="J100">
            <v>35.225895180000002</v>
          </cell>
          <cell r="K100">
            <v>48.697733598024776</v>
          </cell>
          <cell r="L100">
            <v>37.39</v>
          </cell>
          <cell r="M100">
            <v>49.94</v>
          </cell>
          <cell r="N100">
            <v>39.979999999999997</v>
          </cell>
          <cell r="O100">
            <v>53.29</v>
          </cell>
          <cell r="P100">
            <v>40.26</v>
          </cell>
          <cell r="Q100">
            <v>53.65</v>
          </cell>
          <cell r="R100">
            <v>41.71</v>
          </cell>
          <cell r="S100">
            <v>55.51739926739927</v>
          </cell>
          <cell r="T100">
            <v>34.799999999999997</v>
          </cell>
          <cell r="U100">
            <v>48.11</v>
          </cell>
          <cell r="V100">
            <v>35.012411539999995</v>
          </cell>
          <cell r="W100">
            <v>48.402604989507267</v>
          </cell>
        </row>
        <row r="101">
          <cell r="F101">
            <v>501102801169417</v>
          </cell>
          <cell r="G101" t="str">
            <v xml:space="preserve"> POMADA CART C/ 10 BG X 3 G + 10 APLICADORES</v>
          </cell>
          <cell r="H101">
            <v>39.24</v>
          </cell>
          <cell r="I101">
            <v>52.27</v>
          </cell>
          <cell r="J101">
            <v>34.096303080000006</v>
          </cell>
          <cell r="K101">
            <v>47.136138786050623</v>
          </cell>
          <cell r="L101">
            <v>36.18</v>
          </cell>
          <cell r="M101">
            <v>48.33</v>
          </cell>
          <cell r="N101">
            <v>38.69</v>
          </cell>
          <cell r="O101">
            <v>51.57</v>
          </cell>
          <cell r="P101">
            <v>38.96</v>
          </cell>
          <cell r="Q101">
            <v>51.92</v>
          </cell>
          <cell r="R101">
            <v>40.380000000000003</v>
          </cell>
          <cell r="S101">
            <v>53.747124968055203</v>
          </cell>
          <cell r="T101">
            <v>33.68</v>
          </cell>
          <cell r="U101">
            <v>46.56</v>
          </cell>
          <cell r="V101">
            <v>33.889665239999999</v>
          </cell>
          <cell r="W101">
            <v>46.850474094431803</v>
          </cell>
        </row>
        <row r="102">
          <cell r="F102">
            <v>501102802165415</v>
          </cell>
          <cell r="G102" t="str">
            <v xml:space="preserve"> POMADA BG C/ 30 GR</v>
          </cell>
          <cell r="H102">
            <v>39.24</v>
          </cell>
          <cell r="I102">
            <v>52.27</v>
          </cell>
          <cell r="J102">
            <v>34.096303080000006</v>
          </cell>
          <cell r="K102">
            <v>47.136138786050623</v>
          </cell>
          <cell r="L102">
            <v>36.18</v>
          </cell>
          <cell r="M102">
            <v>48.33</v>
          </cell>
          <cell r="N102">
            <v>38.69</v>
          </cell>
          <cell r="O102">
            <v>51.57</v>
          </cell>
          <cell r="P102">
            <v>38.96</v>
          </cell>
          <cell r="Q102">
            <v>51.92</v>
          </cell>
          <cell r="R102">
            <v>40.380000000000003</v>
          </cell>
          <cell r="S102">
            <v>53.747124968055203</v>
          </cell>
          <cell r="T102">
            <v>33.68</v>
          </cell>
          <cell r="U102">
            <v>46.56</v>
          </cell>
          <cell r="V102">
            <v>33.889665239999999</v>
          </cell>
          <cell r="W102">
            <v>46.850474094431803</v>
          </cell>
        </row>
        <row r="103">
          <cell r="F103">
            <v>501102804141416</v>
          </cell>
          <cell r="G103" t="str">
            <v xml:space="preserve"> 100 MG + 27 MG SUP RET CT STR x 15</v>
          </cell>
          <cell r="H103">
            <v>42.14</v>
          </cell>
          <cell r="I103">
            <v>56.14</v>
          </cell>
          <cell r="J103">
            <v>36.616162380000006</v>
          </cell>
          <cell r="K103">
            <v>50.619696443531431</v>
          </cell>
          <cell r="L103">
            <v>38.86</v>
          </cell>
          <cell r="M103">
            <v>51.91</v>
          </cell>
          <cell r="N103">
            <v>41.55</v>
          </cell>
          <cell r="O103">
            <v>55.38</v>
          </cell>
          <cell r="P103">
            <v>41.84</v>
          </cell>
          <cell r="Q103">
            <v>55.76</v>
          </cell>
          <cell r="R103">
            <v>43.36</v>
          </cell>
          <cell r="S103">
            <v>57.713604225232132</v>
          </cell>
          <cell r="T103">
            <v>36.17</v>
          </cell>
          <cell r="U103">
            <v>50</v>
          </cell>
          <cell r="V103">
            <v>36.394253139999996</v>
          </cell>
          <cell r="W103">
            <v>50.312919937292463</v>
          </cell>
        </row>
        <row r="104">
          <cell r="F104">
            <v>501103601171319</v>
          </cell>
          <cell r="G104" t="str">
            <v xml:space="preserve"> GEL BG C/  30 G</v>
          </cell>
          <cell r="H104">
            <v>14.25</v>
          </cell>
          <cell r="I104">
            <v>18.989999999999998</v>
          </cell>
          <cell r="J104">
            <v>12.38206725</v>
          </cell>
          <cell r="K104">
            <v>17.117481592793613</v>
          </cell>
          <cell r="L104">
            <v>13.14</v>
          </cell>
          <cell r="M104">
            <v>17.55</v>
          </cell>
          <cell r="N104">
            <v>14.05</v>
          </cell>
          <cell r="O104">
            <v>18.73</v>
          </cell>
          <cell r="P104">
            <v>14.15</v>
          </cell>
          <cell r="Q104">
            <v>18.86</v>
          </cell>
          <cell r="R104">
            <v>14.66</v>
          </cell>
          <cell r="S104">
            <v>19.512948292018059</v>
          </cell>
          <cell r="T104">
            <v>12.23</v>
          </cell>
          <cell r="U104">
            <v>16.91</v>
          </cell>
          <cell r="V104">
            <v>12.307026749999999</v>
          </cell>
          <cell r="W104">
            <v>17.013742503711853</v>
          </cell>
        </row>
        <row r="105">
          <cell r="F105">
            <v>501102906173317</v>
          </cell>
          <cell r="G105" t="str">
            <v xml:space="preserve"> GEL BG C/ 100 G</v>
          </cell>
          <cell r="H105">
            <v>38.049999999999997</v>
          </cell>
          <cell r="I105">
            <v>50.69</v>
          </cell>
          <cell r="J105">
            <v>33.062291850000001</v>
          </cell>
          <cell r="K105">
            <v>45.706678919705048</v>
          </cell>
          <cell r="L105">
            <v>35.090000000000003</v>
          </cell>
          <cell r="M105">
            <v>46.87</v>
          </cell>
          <cell r="N105">
            <v>37.520000000000003</v>
          </cell>
          <cell r="O105">
            <v>50.01</v>
          </cell>
          <cell r="P105">
            <v>37.78</v>
          </cell>
          <cell r="Q105">
            <v>50.35</v>
          </cell>
          <cell r="R105">
            <v>39.15</v>
          </cell>
          <cell r="S105">
            <v>52.109953999488887</v>
          </cell>
          <cell r="T105">
            <v>32.659999999999997</v>
          </cell>
          <cell r="U105">
            <v>45.15</v>
          </cell>
          <cell r="V105">
            <v>32.861920549999994</v>
          </cell>
          <cell r="W105">
            <v>45.429677352016562</v>
          </cell>
        </row>
        <row r="106">
          <cell r="F106">
            <v>501103004130418</v>
          </cell>
          <cell r="G106" t="str">
            <v xml:space="preserve"> SUS FR C/ 240 ML</v>
          </cell>
          <cell r="H106">
            <v>17.75</v>
          </cell>
          <cell r="I106">
            <v>23.64</v>
          </cell>
          <cell r="J106">
            <v>15.423276750000001</v>
          </cell>
          <cell r="K106">
            <v>21.321775317339412</v>
          </cell>
          <cell r="L106">
            <v>16.36</v>
          </cell>
          <cell r="M106">
            <v>21.85</v>
          </cell>
          <cell r="N106">
            <v>17.5</v>
          </cell>
          <cell r="O106">
            <v>23.33</v>
          </cell>
          <cell r="P106">
            <v>17.62</v>
          </cell>
          <cell r="Q106">
            <v>23.48</v>
          </cell>
          <cell r="R106">
            <v>18.260000000000002</v>
          </cell>
          <cell r="S106">
            <v>24.304668200017041</v>
          </cell>
          <cell r="T106">
            <v>15.23</v>
          </cell>
          <cell r="U106">
            <v>21.05</v>
          </cell>
          <cell r="V106">
            <v>15.32980525</v>
          </cell>
          <cell r="W106">
            <v>21.192556451991962</v>
          </cell>
        </row>
        <row r="107">
          <cell r="F107">
            <v>501103002111416</v>
          </cell>
          <cell r="G107" t="str">
            <v xml:space="preserve"> COM CX C/ 20</v>
          </cell>
          <cell r="H107">
            <v>22.31</v>
          </cell>
          <cell r="I107">
            <v>29.73</v>
          </cell>
          <cell r="J107">
            <v>19.385538270000001</v>
          </cell>
          <cell r="K107">
            <v>26.799369427033369</v>
          </cell>
          <cell r="L107">
            <v>20.58</v>
          </cell>
          <cell r="M107">
            <v>27.49</v>
          </cell>
          <cell r="N107">
            <v>22</v>
          </cell>
          <cell r="O107">
            <v>29.32</v>
          </cell>
          <cell r="P107">
            <v>22.16</v>
          </cell>
          <cell r="Q107">
            <v>29.53</v>
          </cell>
          <cell r="R107">
            <v>22.96</v>
          </cell>
          <cell r="S107">
            <v>30.560524746571261</v>
          </cell>
          <cell r="T107">
            <v>19.149999999999999</v>
          </cell>
          <cell r="U107">
            <v>26.47</v>
          </cell>
          <cell r="V107">
            <v>19.268053809999998</v>
          </cell>
          <cell r="W107">
            <v>26.636954053179753</v>
          </cell>
        </row>
        <row r="108">
          <cell r="F108">
            <v>501103003134411</v>
          </cell>
          <cell r="G108" t="str">
            <v xml:space="preserve"> GEL FR C/ 240 ML</v>
          </cell>
          <cell r="H108">
            <v>23.95</v>
          </cell>
          <cell r="I108">
            <v>31.91</v>
          </cell>
          <cell r="J108">
            <v>20.810562149999999</v>
          </cell>
          <cell r="K108">
            <v>28.769381343677683</v>
          </cell>
          <cell r="L108">
            <v>22.09</v>
          </cell>
          <cell r="M108">
            <v>29.51</v>
          </cell>
          <cell r="N108">
            <v>23.62</v>
          </cell>
          <cell r="O108">
            <v>31.48</v>
          </cell>
          <cell r="P108">
            <v>23.78</v>
          </cell>
          <cell r="Q108">
            <v>31.69</v>
          </cell>
          <cell r="R108">
            <v>24.64</v>
          </cell>
          <cell r="S108">
            <v>32.79666070363745</v>
          </cell>
          <cell r="T108">
            <v>20.56</v>
          </cell>
          <cell r="U108">
            <v>28.42</v>
          </cell>
          <cell r="V108">
            <v>20.684441449999998</v>
          </cell>
          <cell r="W108">
            <v>28.595026874659574</v>
          </cell>
        </row>
        <row r="109">
          <cell r="F109">
            <v>501104801115410</v>
          </cell>
          <cell r="G109" t="str">
            <v xml:space="preserve"> 50 MG COM REV CT BL AL PLAS INC x 30</v>
          </cell>
          <cell r="H109">
            <v>48.76</v>
          </cell>
          <cell r="I109">
            <v>64.959999999999994</v>
          </cell>
          <cell r="J109">
            <v>42.368392919999998</v>
          </cell>
          <cell r="K109">
            <v>58.57181771681519</v>
          </cell>
          <cell r="L109">
            <v>44.96</v>
          </cell>
          <cell r="M109">
            <v>60.06</v>
          </cell>
          <cell r="N109">
            <v>48.08</v>
          </cell>
          <cell r="O109">
            <v>64.09</v>
          </cell>
          <cell r="P109">
            <v>48.42</v>
          </cell>
          <cell r="Q109">
            <v>64.53</v>
          </cell>
          <cell r="R109">
            <v>50.17</v>
          </cell>
          <cell r="S109">
            <v>66.777941051196876</v>
          </cell>
          <cell r="T109">
            <v>41.86</v>
          </cell>
          <cell r="U109">
            <v>57.87</v>
          </cell>
          <cell r="V109">
            <v>42.111622759999996</v>
          </cell>
          <cell r="W109">
            <v>58.216848033753685</v>
          </cell>
        </row>
        <row r="110">
          <cell r="F110">
            <v>501104803118417</v>
          </cell>
          <cell r="G110" t="str">
            <v xml:space="preserve"> 100 MG COM REV CT BL AL PLAS INC x 30</v>
          </cell>
          <cell r="H110">
            <v>55.73</v>
          </cell>
          <cell r="I110">
            <v>74.25</v>
          </cell>
          <cell r="J110">
            <v>48.424744410000002</v>
          </cell>
          <cell r="K110">
            <v>66.944368362553547</v>
          </cell>
          <cell r="L110">
            <v>51.4</v>
          </cell>
          <cell r="M110">
            <v>68.66</v>
          </cell>
          <cell r="N110">
            <v>54.96</v>
          </cell>
          <cell r="O110">
            <v>73.260000000000005</v>
          </cell>
          <cell r="P110">
            <v>55.34</v>
          </cell>
          <cell r="Q110">
            <v>73.75</v>
          </cell>
          <cell r="R110">
            <v>57.34</v>
          </cell>
          <cell r="S110">
            <v>76.321449867961505</v>
          </cell>
          <cell r="T110">
            <v>47.84</v>
          </cell>
          <cell r="U110">
            <v>66.14</v>
          </cell>
          <cell r="V110">
            <v>48.131270229999991</v>
          </cell>
          <cell r="W110">
            <v>66.538657525042922</v>
          </cell>
        </row>
        <row r="111">
          <cell r="F111">
            <v>501104804114415</v>
          </cell>
          <cell r="G111" t="str">
            <v xml:space="preserve"> 100 MG COM REV CT BL AL PLAS INC x 60</v>
          </cell>
          <cell r="H111">
            <v>101.28</v>
          </cell>
          <cell r="I111">
            <v>134.93</v>
          </cell>
          <cell r="J111">
            <v>88.003913760000003</v>
          </cell>
          <cell r="K111">
            <v>121.66024812057101</v>
          </cell>
          <cell r="L111">
            <v>93.4</v>
          </cell>
          <cell r="M111">
            <v>124.76</v>
          </cell>
          <cell r="N111">
            <v>99.87</v>
          </cell>
          <cell r="O111">
            <v>133.12</v>
          </cell>
          <cell r="P111">
            <v>100.57</v>
          </cell>
          <cell r="Q111">
            <v>134.02000000000001</v>
          </cell>
          <cell r="R111">
            <v>104.21</v>
          </cell>
          <cell r="S111">
            <v>138.70698100349264</v>
          </cell>
          <cell r="T111">
            <v>86.94</v>
          </cell>
          <cell r="U111">
            <v>120.19</v>
          </cell>
          <cell r="V111">
            <v>87.470573279999996</v>
          </cell>
          <cell r="W111">
            <v>120.92293619480257</v>
          </cell>
        </row>
        <row r="112">
          <cell r="F112">
            <v>501105006114416</v>
          </cell>
          <cell r="G112" t="str">
            <v xml:space="preserve"> COM REV CT BL AL/AL x 30  - tem preços reduzidos</v>
          </cell>
          <cell r="H112">
            <v>281.75</v>
          </cell>
          <cell r="I112">
            <v>375.38</v>
          </cell>
          <cell r="J112">
            <v>244.81736475000002</v>
          </cell>
          <cell r="K112">
            <v>338.44564482593688</v>
          </cell>
          <cell r="L112">
            <v>259.82</v>
          </cell>
          <cell r="M112">
            <v>347.06</v>
          </cell>
          <cell r="N112">
            <v>277.83999999999997</v>
          </cell>
          <cell r="O112">
            <v>370.34</v>
          </cell>
          <cell r="P112">
            <v>279.77999999999997</v>
          </cell>
          <cell r="Q112">
            <v>372.84</v>
          </cell>
          <cell r="R112">
            <v>289.91000000000003</v>
          </cell>
          <cell r="S112">
            <v>385.8798662577733</v>
          </cell>
          <cell r="T112">
            <v>241.87</v>
          </cell>
          <cell r="U112">
            <v>334.37</v>
          </cell>
          <cell r="V112">
            <v>243.33366924999999</v>
          </cell>
          <cell r="W112">
            <v>336.39452283654845</v>
          </cell>
        </row>
        <row r="113">
          <cell r="F113">
            <v>501105007110414</v>
          </cell>
          <cell r="G113" t="str">
            <v xml:space="preserve"> COM REV CT BL AL/AL x 60  - tem preços reduzidos</v>
          </cell>
          <cell r="H113">
            <v>563.49</v>
          </cell>
          <cell r="I113">
            <v>750.75</v>
          </cell>
          <cell r="J113">
            <v>489.62604033000002</v>
          </cell>
          <cell r="K113">
            <v>676.87927738408928</v>
          </cell>
          <cell r="L113">
            <v>519.64</v>
          </cell>
          <cell r="M113">
            <v>694.13</v>
          </cell>
          <cell r="N113">
            <v>555.67999999999995</v>
          </cell>
          <cell r="O113">
            <v>740.68</v>
          </cell>
          <cell r="P113">
            <v>559.55999999999995</v>
          </cell>
          <cell r="Q113">
            <v>745.68</v>
          </cell>
          <cell r="R113">
            <v>579.79999999999995</v>
          </cell>
          <cell r="S113">
            <v>771.73311184939087</v>
          </cell>
          <cell r="T113">
            <v>483.73</v>
          </cell>
          <cell r="U113">
            <v>668.73</v>
          </cell>
          <cell r="V113">
            <v>486.65870199</v>
          </cell>
          <cell r="W113">
            <v>672.77710620467326</v>
          </cell>
        </row>
        <row r="114">
          <cell r="F114">
            <v>501103205111313</v>
          </cell>
          <cell r="G114" t="str">
            <v xml:space="preserve"> 15 MG + 90 MG CPR REV CT BL AL PLAS INC x 30</v>
          </cell>
          <cell r="H114">
            <v>37.01</v>
          </cell>
          <cell r="I114">
            <v>49.31</v>
          </cell>
          <cell r="J114">
            <v>32.158618169999997</v>
          </cell>
          <cell r="K114">
            <v>44.457403070125721</v>
          </cell>
          <cell r="L114">
            <v>34.130000000000003</v>
          </cell>
          <cell r="M114">
            <v>45.59</v>
          </cell>
          <cell r="N114">
            <v>36.49</v>
          </cell>
          <cell r="O114">
            <v>48.64</v>
          </cell>
          <cell r="P114">
            <v>36.75</v>
          </cell>
          <cell r="Q114">
            <v>48.97</v>
          </cell>
          <cell r="R114">
            <v>38.08</v>
          </cell>
          <cell r="S114">
            <v>50.685748360166968</v>
          </cell>
          <cell r="T114">
            <v>31.77</v>
          </cell>
          <cell r="U114">
            <v>43.92</v>
          </cell>
          <cell r="V114">
            <v>31.963723509999998</v>
          </cell>
          <cell r="W114">
            <v>44.187972635956193</v>
          </cell>
        </row>
        <row r="115">
          <cell r="F115">
            <v>501103202110413</v>
          </cell>
          <cell r="G115" t="str">
            <v xml:space="preserve"> 15 MG + 90 MG CPR REV CT BL AL PLAS INC x 60</v>
          </cell>
          <cell r="H115">
            <v>66.86</v>
          </cell>
          <cell r="I115">
            <v>89.07</v>
          </cell>
          <cell r="J115">
            <v>58.095790620000002</v>
          </cell>
          <cell r="K115">
            <v>80.314022406609183</v>
          </cell>
          <cell r="L115">
            <v>61.65</v>
          </cell>
          <cell r="M115">
            <v>82.35</v>
          </cell>
          <cell r="N115">
            <v>65.930000000000007</v>
          </cell>
          <cell r="O115">
            <v>87.88</v>
          </cell>
          <cell r="P115">
            <v>66.39</v>
          </cell>
          <cell r="Q115">
            <v>88.47</v>
          </cell>
          <cell r="R115">
            <v>68.8</v>
          </cell>
          <cell r="S115">
            <v>91.575091575091577</v>
          </cell>
          <cell r="T115">
            <v>57.39</v>
          </cell>
          <cell r="U115">
            <v>79.34</v>
          </cell>
          <cell r="V115">
            <v>57.743705859999999</v>
          </cell>
          <cell r="W115">
            <v>79.827285880573669</v>
          </cell>
        </row>
        <row r="116">
          <cell r="F116">
            <v>501103306110312</v>
          </cell>
          <cell r="G116" t="str">
            <v>100 MG + 20 MG COM REV CT BL AL PLAS INC x 30</v>
          </cell>
          <cell r="H116">
            <v>6.66</v>
          </cell>
          <cell r="I116">
            <v>8.8699999999999992</v>
          </cell>
          <cell r="J116">
            <v>5.7869872200000003</v>
          </cell>
          <cell r="K116">
            <v>8.000170344421436</v>
          </cell>
          <cell r="L116">
            <v>6.14</v>
          </cell>
          <cell r="M116">
            <v>8.1999999999999993</v>
          </cell>
          <cell r="N116">
            <v>6.57</v>
          </cell>
          <cell r="O116">
            <v>8.76</v>
          </cell>
          <cell r="P116">
            <v>6.61</v>
          </cell>
          <cell r="Q116">
            <v>8.81</v>
          </cell>
          <cell r="R116">
            <v>6.85</v>
          </cell>
          <cell r="S116">
            <v>9.1175781582758333</v>
          </cell>
          <cell r="T116">
            <v>5.72</v>
          </cell>
          <cell r="U116">
            <v>7.91</v>
          </cell>
          <cell r="V116">
            <v>5.7519156599999999</v>
          </cell>
          <cell r="W116">
            <v>7.9516859701558564</v>
          </cell>
        </row>
        <row r="117">
          <cell r="F117">
            <v>501103301119419</v>
          </cell>
          <cell r="G117" t="str">
            <v xml:space="preserve"> DRG CT 10 BL 10   EMB MÚLT</v>
          </cell>
          <cell r="H117">
            <v>20.67</v>
          </cell>
          <cell r="I117">
            <v>27.53</v>
          </cell>
          <cell r="J117">
            <v>17.960514390000004</v>
          </cell>
          <cell r="K117">
            <v>24.829357510389055</v>
          </cell>
          <cell r="L117">
            <v>19.059999999999999</v>
          </cell>
          <cell r="M117">
            <v>25.46</v>
          </cell>
          <cell r="N117">
            <v>20.38</v>
          </cell>
          <cell r="O117">
            <v>27.17</v>
          </cell>
          <cell r="P117">
            <v>20.52</v>
          </cell>
          <cell r="Q117">
            <v>27.35</v>
          </cell>
          <cell r="R117">
            <v>21.27</v>
          </cell>
          <cell r="S117">
            <v>28.311078456427296</v>
          </cell>
          <cell r="T117">
            <v>17.739999999999998</v>
          </cell>
          <cell r="U117">
            <v>24.52</v>
          </cell>
          <cell r="V117">
            <v>17.851666170000001</v>
          </cell>
          <cell r="W117">
            <v>24.678881231699936</v>
          </cell>
        </row>
        <row r="118">
          <cell r="G118" t="str">
            <v xml:space="preserve">     FRAÇÃO DE VENDA</v>
          </cell>
          <cell r="I118">
            <v>2.7530000000000001</v>
          </cell>
          <cell r="K118">
            <v>2.4829357510389056</v>
          </cell>
          <cell r="M118">
            <v>2.5460000000000003</v>
          </cell>
          <cell r="O118">
            <v>2.7170000000000001</v>
          </cell>
          <cell r="Q118">
            <v>2.7350000000000003</v>
          </cell>
          <cell r="S118">
            <v>2.8311078456427294</v>
          </cell>
          <cell r="U118">
            <v>2.452</v>
          </cell>
          <cell r="W118">
            <v>2.4678881231699936</v>
          </cell>
        </row>
        <row r="119">
          <cell r="F119">
            <v>501103305130417</v>
          </cell>
          <cell r="G119" t="str">
            <v xml:space="preserve"> FR C/ 100 ML</v>
          </cell>
          <cell r="H119">
            <v>7.71</v>
          </cell>
          <cell r="I119">
            <v>10.28</v>
          </cell>
          <cell r="J119">
            <v>6.6993500700000004</v>
          </cell>
          <cell r="K119">
            <v>9.2614584617851747</v>
          </cell>
          <cell r="L119">
            <v>7.11</v>
          </cell>
          <cell r="M119">
            <v>9.5</v>
          </cell>
          <cell r="N119">
            <v>7.61</v>
          </cell>
          <cell r="O119">
            <v>10.14</v>
          </cell>
          <cell r="P119">
            <v>7.66</v>
          </cell>
          <cell r="Q119">
            <v>10.210000000000001</v>
          </cell>
          <cell r="R119">
            <v>7.93</v>
          </cell>
          <cell r="S119">
            <v>10.555094130675526</v>
          </cell>
          <cell r="T119">
            <v>6.62</v>
          </cell>
          <cell r="U119">
            <v>9.15</v>
          </cell>
          <cell r="V119">
            <v>6.6587492099999999</v>
          </cell>
          <cell r="W119">
            <v>9.2053301546398885</v>
          </cell>
        </row>
        <row r="120">
          <cell r="F120">
            <v>501103401131410</v>
          </cell>
          <cell r="G120" t="str">
            <v xml:space="preserve"> CX C/ 12 FLA X 10 ML</v>
          </cell>
          <cell r="H120">
            <v>22.52</v>
          </cell>
          <cell r="I120">
            <v>30.01</v>
          </cell>
          <cell r="J120">
            <v>19.568010839999999</v>
          </cell>
          <cell r="K120">
            <v>27.051627050506113</v>
          </cell>
          <cell r="L120">
            <v>20.77</v>
          </cell>
          <cell r="M120">
            <v>27.74</v>
          </cell>
          <cell r="N120">
            <v>22.21</v>
          </cell>
          <cell r="O120">
            <v>29.6</v>
          </cell>
          <cell r="P120">
            <v>22.36</v>
          </cell>
          <cell r="Q120">
            <v>29.8</v>
          </cell>
          <cell r="R120">
            <v>23.17</v>
          </cell>
          <cell r="S120">
            <v>30.840041741204537</v>
          </cell>
          <cell r="T120">
            <v>19.329999999999998</v>
          </cell>
          <cell r="U120">
            <v>26.72</v>
          </cell>
          <cell r="V120">
            <v>19.449420519999997</v>
          </cell>
          <cell r="W120">
            <v>26.887682890076558</v>
          </cell>
        </row>
        <row r="121">
          <cell r="F121">
            <v>501103402136416</v>
          </cell>
          <cell r="G121" t="str">
            <v xml:space="preserve"> CART C/ 60 FLA x 10 ML - EMB MÚLT</v>
          </cell>
          <cell r="H121">
            <v>112.57</v>
          </cell>
          <cell r="I121">
            <v>149.97999999999999</v>
          </cell>
          <cell r="J121">
            <v>97.813986689999993</v>
          </cell>
          <cell r="K121">
            <v>135.22209844917731</v>
          </cell>
          <cell r="L121">
            <v>103.81</v>
          </cell>
          <cell r="M121">
            <v>138.66999999999999</v>
          </cell>
          <cell r="N121">
            <v>111.01</v>
          </cell>
          <cell r="O121">
            <v>147.97</v>
          </cell>
          <cell r="P121">
            <v>111.78</v>
          </cell>
          <cell r="Q121">
            <v>148.96</v>
          </cell>
          <cell r="R121">
            <v>115.83</v>
          </cell>
          <cell r="S121">
            <v>154.17358803986713</v>
          </cell>
          <cell r="T121">
            <v>96.64</v>
          </cell>
          <cell r="U121">
            <v>133.6</v>
          </cell>
          <cell r="V121">
            <v>97.221193069999984</v>
          </cell>
          <cell r="W121">
            <v>134.40259604511181</v>
          </cell>
        </row>
        <row r="122">
          <cell r="G122" t="str">
            <v xml:space="preserve">     FRAÇÃO DE VENDA</v>
          </cell>
          <cell r="I122">
            <v>2.4996666666666667</v>
          </cell>
          <cell r="K122">
            <v>2.2537016408196218</v>
          </cell>
          <cell r="M122">
            <v>2.3111666666666664</v>
          </cell>
          <cell r="O122">
            <v>2.4661666666666666</v>
          </cell>
          <cell r="Q122">
            <v>2.4826666666666668</v>
          </cell>
          <cell r="S122">
            <v>2.569559800664452</v>
          </cell>
          <cell r="U122">
            <v>2.2266666666666666</v>
          </cell>
          <cell r="W122">
            <v>2.24004326741853</v>
          </cell>
        </row>
        <row r="131">
          <cell r="G131" t="str">
            <v xml:space="preserve"> SOLUÇÃO NASAL FRASCO 100 ML</v>
          </cell>
          <cell r="H131">
            <v>30.74</v>
          </cell>
          <cell r="I131">
            <v>40.96</v>
          </cell>
          <cell r="J131">
            <v>26.71</v>
          </cell>
          <cell r="K131">
            <v>36.925711169296534</v>
          </cell>
          <cell r="L131">
            <v>28.347659499999999</v>
          </cell>
          <cell r="M131">
            <v>37.866351466156573</v>
          </cell>
          <cell r="N131">
            <v>30.313574719999998</v>
          </cell>
          <cell r="O131">
            <v>40.405708542713569</v>
          </cell>
          <cell r="P131">
            <v>30.525281099999997</v>
          </cell>
          <cell r="Q131">
            <v>40.678571085897957</v>
          </cell>
          <cell r="R131">
            <v>31.629984480000001</v>
          </cell>
          <cell r="S131">
            <v>42.100562867365198</v>
          </cell>
          <cell r="T131">
            <v>26.388691519999998</v>
          </cell>
          <cell r="U131">
            <v>36.480817962889745</v>
          </cell>
          <cell r="V131">
            <v>26.548631739999998</v>
          </cell>
          <cell r="W131">
            <v>36.701925934322979</v>
          </cell>
        </row>
        <row r="132">
          <cell r="F132">
            <v>501101903138423</v>
          </cell>
          <cell r="G132" t="str">
            <v xml:space="preserve"> PED GTS 20 ML</v>
          </cell>
          <cell r="H132">
            <v>19.29</v>
          </cell>
          <cell r="I132">
            <v>25.700227957957676</v>
          </cell>
          <cell r="J132">
            <v>16.761408930000002</v>
          </cell>
          <cell r="K132">
            <v>23.171664556139564</v>
          </cell>
          <cell r="L132">
            <v>17.78875575</v>
          </cell>
          <cell r="M132">
            <v>23.761936232340936</v>
          </cell>
          <cell r="N132">
            <v>19.022409119999999</v>
          </cell>
          <cell r="O132">
            <v>25.355436492808874</v>
          </cell>
          <cell r="P132">
            <v>19.155259349999998</v>
          </cell>
          <cell r="Q132">
            <v>25.526663508359515</v>
          </cell>
          <cell r="R132">
            <v>19.848484080000002</v>
          </cell>
          <cell r="S132">
            <v>26.418993419371329</v>
          </cell>
          <cell r="T132">
            <v>16.55946192</v>
          </cell>
          <cell r="U132">
            <v>22.892484661813377</v>
          </cell>
          <cell r="V132">
            <v>16.659827789999998</v>
          </cell>
          <cell r="W132">
            <v>23.031234589235204</v>
          </cell>
        </row>
        <row r="133">
          <cell r="G133" t="str">
            <v xml:space="preserve"> 10 MG/ML SOL TOP  FR PLAS  x 30 ML</v>
          </cell>
          <cell r="H133">
            <v>9.67</v>
          </cell>
          <cell r="I133">
            <v>12.883421687581686</v>
          </cell>
          <cell r="J133">
            <v>8.4024273899999997</v>
          </cell>
          <cell r="K133">
            <v>11.615862947530822</v>
          </cell>
          <cell r="L133">
            <v>8.9174322499999992</v>
          </cell>
          <cell r="M133">
            <v>11.911763782619847</v>
          </cell>
          <cell r="N133">
            <v>9.5358577600000007</v>
          </cell>
          <cell r="O133">
            <v>12.710579102408596</v>
          </cell>
          <cell r="P133">
            <v>9.6024550499999997</v>
          </cell>
          <cell r="Q133">
            <v>12.796414521816306</v>
          </cell>
          <cell r="R133">
            <v>9.9499658400000008</v>
          </cell>
          <cell r="S133">
            <v>13.243735944288272</v>
          </cell>
          <cell r="T133">
            <v>8.3011921599999994</v>
          </cell>
          <cell r="U133">
            <v>11.475911180909039</v>
          </cell>
          <cell r="V133">
            <v>8.3515051699999994</v>
          </cell>
          <cell r="W133">
            <v>11.545465965676746</v>
          </cell>
        </row>
        <row r="134">
          <cell r="G134" t="str">
            <v xml:space="preserve"> 10 MG/ML SOL TOP  CT FR SPRAY  x 30 ML</v>
          </cell>
          <cell r="H134">
            <v>17.66</v>
          </cell>
          <cell r="I134">
            <v>23.528565357051974</v>
          </cell>
          <cell r="J134">
            <v>15.345074220000001</v>
          </cell>
          <cell r="K134">
            <v>21.213664907279661</v>
          </cell>
          <cell r="L134">
            <v>16.285610500000001</v>
          </cell>
          <cell r="M134">
            <v>21.754058779841419</v>
          </cell>
          <cell r="N134">
            <v>17.415020479999999</v>
          </cell>
          <cell r="O134">
            <v>23.212908681337723</v>
          </cell>
          <cell r="P134">
            <v>17.536644899999999</v>
          </cell>
          <cell r="Q134">
            <v>23.369667058456667</v>
          </cell>
          <cell r="R134">
            <v>18.171292320000003</v>
          </cell>
          <cell r="S134">
            <v>24.186595323281374</v>
          </cell>
          <cell r="T134">
            <v>15.160191680000001</v>
          </cell>
          <cell r="U134">
            <v>20.958075641660148</v>
          </cell>
          <cell r="V134">
            <v>15.252076659999998</v>
          </cell>
          <cell r="W134">
            <v>21.085101236179042</v>
          </cell>
        </row>
        <row r="135">
          <cell r="F135">
            <v>501103501118416</v>
          </cell>
          <cell r="G135" t="str">
            <v xml:space="preserve"> CX C/2 BL X 10 DRG</v>
          </cell>
          <cell r="H135">
            <v>14.22</v>
          </cell>
          <cell r="I135">
            <v>18.95</v>
          </cell>
          <cell r="J135">
            <v>12.36</v>
          </cell>
          <cell r="K135">
            <v>17.079999999999998</v>
          </cell>
          <cell r="L135">
            <v>13.11</v>
          </cell>
          <cell r="M135">
            <v>17.52</v>
          </cell>
          <cell r="N135">
            <v>14.02</v>
          </cell>
          <cell r="O135">
            <v>18.690000000000001</v>
          </cell>
          <cell r="P135">
            <v>14.12</v>
          </cell>
          <cell r="Q135">
            <v>18.82</v>
          </cell>
          <cell r="R135">
            <v>14.63</v>
          </cell>
          <cell r="S135">
            <v>19.48</v>
          </cell>
          <cell r="T135">
            <v>12.21</v>
          </cell>
          <cell r="U135">
            <v>16.88</v>
          </cell>
          <cell r="V135">
            <v>12.28</v>
          </cell>
          <cell r="W135">
            <v>16.98</v>
          </cell>
        </row>
        <row r="136">
          <cell r="F136">
            <v>501113050020803</v>
          </cell>
          <cell r="G136" t="str">
            <v xml:space="preserve"> 30 MG + 300 MG + 30 MG DRG DISPLAY BL AL PLAS INC x 30</v>
          </cell>
          <cell r="H136">
            <v>19.91</v>
          </cell>
          <cell r="I136">
            <v>26.53</v>
          </cell>
          <cell r="J136">
            <v>17.3</v>
          </cell>
          <cell r="K136">
            <v>23.92</v>
          </cell>
          <cell r="L136">
            <v>18.36</v>
          </cell>
          <cell r="M136">
            <v>24.53</v>
          </cell>
          <cell r="N136">
            <v>19.63</v>
          </cell>
          <cell r="O136">
            <v>26.17</v>
          </cell>
          <cell r="P136">
            <v>19.77</v>
          </cell>
          <cell r="Q136">
            <v>26.35</v>
          </cell>
          <cell r="R136">
            <v>20.49</v>
          </cell>
          <cell r="S136">
            <v>27.27</v>
          </cell>
          <cell r="T136">
            <v>17.09</v>
          </cell>
          <cell r="U136">
            <v>23.63</v>
          </cell>
          <cell r="V136">
            <v>17.2</v>
          </cell>
          <cell r="W136">
            <v>23.77</v>
          </cell>
        </row>
        <row r="137">
          <cell r="G137" t="str">
            <v xml:space="preserve"> DRG DISPLAY 100 BL AL PL INC x 01</v>
          </cell>
          <cell r="H137">
            <v>103.94</v>
          </cell>
          <cell r="I137">
            <v>138.47999999999999</v>
          </cell>
          <cell r="J137">
            <v>90.32</v>
          </cell>
          <cell r="K137">
            <v>124.86</v>
          </cell>
          <cell r="L137">
            <v>95.85</v>
          </cell>
          <cell r="M137">
            <v>128.04</v>
          </cell>
          <cell r="N137">
            <v>102.5</v>
          </cell>
          <cell r="O137">
            <v>136.62</v>
          </cell>
          <cell r="P137">
            <v>103.21</v>
          </cell>
          <cell r="Q137">
            <v>137.54</v>
          </cell>
          <cell r="R137">
            <v>106.95</v>
          </cell>
          <cell r="S137">
            <v>142.35</v>
          </cell>
          <cell r="T137">
            <v>89.23</v>
          </cell>
          <cell r="U137">
            <v>123.35</v>
          </cell>
          <cell r="V137">
            <v>89.77</v>
          </cell>
          <cell r="W137">
            <v>124.1</v>
          </cell>
        </row>
        <row r="138">
          <cell r="G138" t="str">
            <v xml:space="preserve">     FRAÇÃO DE VENDA</v>
          </cell>
          <cell r="I138">
            <v>1.3847999999999998</v>
          </cell>
          <cell r="K138">
            <v>1.2485999999999999</v>
          </cell>
          <cell r="M138">
            <v>1.2804</v>
          </cell>
          <cell r="O138">
            <v>1.3662000000000001</v>
          </cell>
          <cell r="Q138">
            <v>1.3754</v>
          </cell>
          <cell r="S138">
            <v>1.4235</v>
          </cell>
          <cell r="U138">
            <v>1.2335</v>
          </cell>
          <cell r="W138">
            <v>1.2409999999999999</v>
          </cell>
        </row>
        <row r="139">
          <cell r="F139">
            <v>501103504117321</v>
          </cell>
          <cell r="G139" t="str">
            <v xml:space="preserve"> DRG DISPLAY 50 BL AL PL INC x 04</v>
          </cell>
          <cell r="H139">
            <v>175.88</v>
          </cell>
          <cell r="I139">
            <v>234.33</v>
          </cell>
          <cell r="J139">
            <v>152.83000000000001</v>
          </cell>
          <cell r="K139">
            <v>211.27</v>
          </cell>
          <cell r="L139">
            <v>162.19</v>
          </cell>
          <cell r="M139">
            <v>216.65</v>
          </cell>
          <cell r="N139">
            <v>173.44</v>
          </cell>
          <cell r="O139">
            <v>231.18</v>
          </cell>
          <cell r="P139">
            <v>174.65</v>
          </cell>
          <cell r="Q139">
            <v>232.74</v>
          </cell>
          <cell r="R139">
            <v>180.97</v>
          </cell>
          <cell r="S139">
            <v>240.88</v>
          </cell>
          <cell r="T139">
            <v>150.97999999999999</v>
          </cell>
          <cell r="U139">
            <v>208.73</v>
          </cell>
          <cell r="V139">
            <v>151.9</v>
          </cell>
          <cell r="W139">
            <v>209.99</v>
          </cell>
        </row>
        <row r="140">
          <cell r="G140" t="str">
            <v xml:space="preserve">     FRAÇÃO DE VENDA</v>
          </cell>
          <cell r="I140">
            <v>4.6866000000000003</v>
          </cell>
          <cell r="K140">
            <v>4.2254000000000005</v>
          </cell>
          <cell r="M140">
            <v>4.3330000000000002</v>
          </cell>
          <cell r="O140">
            <v>4.6235999999999997</v>
          </cell>
          <cell r="Q140">
            <v>4.6547999999999998</v>
          </cell>
          <cell r="S140">
            <v>4.8175999999999997</v>
          </cell>
          <cell r="U140">
            <v>4.1745999999999999</v>
          </cell>
          <cell r="W140">
            <v>4.1997999999999998</v>
          </cell>
        </row>
        <row r="141">
          <cell r="F141">
            <v>501103502130411</v>
          </cell>
          <cell r="G141" t="str">
            <v xml:space="preserve"> CT FR 15 ML SOL ORAL</v>
          </cell>
          <cell r="H141">
            <v>15.28</v>
          </cell>
          <cell r="I141">
            <v>20.36</v>
          </cell>
          <cell r="J141">
            <v>13.28</v>
          </cell>
          <cell r="K141">
            <v>18.350000000000001</v>
          </cell>
          <cell r="L141">
            <v>14.09</v>
          </cell>
          <cell r="M141">
            <v>18.82</v>
          </cell>
          <cell r="N141">
            <v>15.07</v>
          </cell>
          <cell r="O141">
            <v>20.079999999999998</v>
          </cell>
          <cell r="P141">
            <v>15.17</v>
          </cell>
          <cell r="Q141">
            <v>20.22</v>
          </cell>
          <cell r="R141">
            <v>15.72</v>
          </cell>
          <cell r="S141">
            <v>20.92</v>
          </cell>
          <cell r="T141">
            <v>13.12</v>
          </cell>
          <cell r="U141">
            <v>18.13</v>
          </cell>
          <cell r="V141">
            <v>13.2</v>
          </cell>
          <cell r="W141">
            <v>18.239999999999998</v>
          </cell>
        </row>
        <row r="142">
          <cell r="F142">
            <v>501113100021303</v>
          </cell>
          <cell r="G142" t="str">
            <v xml:space="preserve"> 30 MG + 300 MG + 30 MG DRG CT BL AL PLAS INC x 240</v>
          </cell>
          <cell r="H142">
            <v>203.74</v>
          </cell>
          <cell r="I142">
            <v>271.44</v>
          </cell>
          <cell r="J142">
            <v>177.03</v>
          </cell>
          <cell r="K142">
            <v>244.74</v>
          </cell>
          <cell r="L142">
            <v>187.88</v>
          </cell>
          <cell r="M142">
            <v>250.97</v>
          </cell>
          <cell r="N142">
            <v>200.91</v>
          </cell>
          <cell r="O142">
            <v>267.8</v>
          </cell>
          <cell r="P142">
            <v>202.32</v>
          </cell>
          <cell r="Q142">
            <v>269.61</v>
          </cell>
          <cell r="R142">
            <v>209.64</v>
          </cell>
          <cell r="S142">
            <v>279.04000000000002</v>
          </cell>
          <cell r="T142">
            <v>174.9</v>
          </cell>
          <cell r="U142">
            <v>241.79</v>
          </cell>
          <cell r="V142">
            <v>175.96</v>
          </cell>
          <cell r="W142">
            <v>243.25</v>
          </cell>
        </row>
        <row r="143">
          <cell r="G143" t="str">
            <v xml:space="preserve">     FRAÇÃO DE VENDA</v>
          </cell>
          <cell r="I143">
            <v>11.31</v>
          </cell>
          <cell r="K143">
            <v>10.1975</v>
          </cell>
          <cell r="M143">
            <v>10.457083333333333</v>
          </cell>
          <cell r="O143">
            <v>11.158333333333333</v>
          </cell>
          <cell r="Q143">
            <v>11.233750000000001</v>
          </cell>
          <cell r="S143">
            <v>11.626666666666667</v>
          </cell>
          <cell r="U143">
            <v>10.074583333333333</v>
          </cell>
          <cell r="W143">
            <v>10.135416666666666</v>
          </cell>
        </row>
        <row r="146">
          <cell r="G146" t="str">
            <v>PRODUTOS FITOTERÁPICOS - LIBERADOS</v>
          </cell>
          <cell r="H146" t="str">
            <v>''</v>
          </cell>
        </row>
        <row r="148">
          <cell r="D148">
            <v>7896641801488</v>
          </cell>
          <cell r="E148">
            <v>1063901840010</v>
          </cell>
          <cell r="G148" t="str">
            <v xml:space="preserve"> TUBO 100 G</v>
          </cell>
          <cell r="H148">
            <v>66.92</v>
          </cell>
          <cell r="I148">
            <v>89.158074388104083</v>
          </cell>
          <cell r="J148">
            <v>58.147925640000004</v>
          </cell>
          <cell r="K148">
            <v>80.386096013315679</v>
          </cell>
          <cell r="L148">
            <v>61.711950999999999</v>
          </cell>
          <cell r="M148">
            <v>82.433839951698047</v>
          </cell>
          <cell r="N148">
            <v>65.991685759999996</v>
          </cell>
          <cell r="O148">
            <v>87.961939351932074</v>
          </cell>
          <cell r="P148">
            <v>66.452563800000007</v>
          </cell>
          <cell r="Q148">
            <v>88.555952409508507</v>
          </cell>
          <cell r="R148">
            <v>68.857467840000012</v>
          </cell>
          <cell r="S148">
            <v>91.651583184257618</v>
          </cell>
          <cell r="T148">
            <v>57.447340160000003</v>
          </cell>
          <cell r="U148">
            <v>79.417577686290898</v>
          </cell>
          <cell r="V148">
            <v>57.795524919999998</v>
          </cell>
          <cell r="W148">
            <v>79.898922691115601</v>
          </cell>
        </row>
        <row r="149">
          <cell r="D149">
            <v>7896641801495</v>
          </cell>
          <cell r="E149">
            <v>1063901840029</v>
          </cell>
          <cell r="G149" t="str">
            <v xml:space="preserve"> TUBO 250 G</v>
          </cell>
          <cell r="H149">
            <v>142.78</v>
          </cell>
          <cell r="I149">
            <v>190.22698537258668</v>
          </cell>
          <cell r="J149">
            <v>124.06396926000001</v>
          </cell>
          <cell r="K149">
            <v>171.51115942589979</v>
          </cell>
          <cell r="L149">
            <v>131.66814650000001</v>
          </cell>
          <cell r="M149">
            <v>175.8802102256941</v>
          </cell>
          <cell r="N149">
            <v>140.79935584</v>
          </cell>
          <cell r="O149">
            <v>187.67492081095133</v>
          </cell>
          <cell r="P149">
            <v>141.78268170000001</v>
          </cell>
          <cell r="Q149">
            <v>188.94230252584615</v>
          </cell>
          <cell r="R149">
            <v>146.91376656000003</v>
          </cell>
          <cell r="S149">
            <v>195.5471166624074</v>
          </cell>
          <cell r="T149">
            <v>122.56920544</v>
          </cell>
          <cell r="U149">
            <v>169.4447361334222</v>
          </cell>
          <cell r="V149">
            <v>123.31208977999999</v>
          </cell>
          <cell r="W149">
            <v>170.47173015298097</v>
          </cell>
        </row>
        <row r="150">
          <cell r="D150">
            <v>7896641800306</v>
          </cell>
          <cell r="E150">
            <v>1063900300012</v>
          </cell>
          <cell r="G150" t="str">
            <v xml:space="preserve"> DRG CX C/ 20</v>
          </cell>
          <cell r="H150">
            <v>19.57</v>
          </cell>
          <cell r="I150">
            <v>26.07</v>
          </cell>
          <cell r="J150">
            <v>17</v>
          </cell>
          <cell r="K150">
            <v>23.51</v>
          </cell>
          <cell r="L150">
            <v>18.05</v>
          </cell>
          <cell r="M150">
            <v>24.11</v>
          </cell>
          <cell r="N150">
            <v>19.3</v>
          </cell>
          <cell r="O150">
            <v>25.72</v>
          </cell>
          <cell r="P150">
            <v>19.43</v>
          </cell>
          <cell r="Q150">
            <v>25.9</v>
          </cell>
          <cell r="R150">
            <v>20.14</v>
          </cell>
          <cell r="S150">
            <v>26.8</v>
          </cell>
          <cell r="T150">
            <v>16.8</v>
          </cell>
          <cell r="U150">
            <v>23.22</v>
          </cell>
          <cell r="V150">
            <v>16.899999999999999</v>
          </cell>
          <cell r="W150">
            <v>23.37</v>
          </cell>
        </row>
        <row r="151">
          <cell r="D151">
            <v>7896641804151</v>
          </cell>
          <cell r="E151">
            <v>1063900300098</v>
          </cell>
          <cell r="G151" t="str">
            <v xml:space="preserve"> DRG DISPLAY 30 BL AL PL INC x 4</v>
          </cell>
          <cell r="H151">
            <v>118.54</v>
          </cell>
          <cell r="I151">
            <v>157.93</v>
          </cell>
          <cell r="J151">
            <v>103</v>
          </cell>
          <cell r="K151">
            <v>142.38999999999999</v>
          </cell>
          <cell r="L151">
            <v>109.31</v>
          </cell>
          <cell r="M151">
            <v>146.02000000000001</v>
          </cell>
          <cell r="N151">
            <v>116.9</v>
          </cell>
          <cell r="O151">
            <v>155.81</v>
          </cell>
          <cell r="P151">
            <v>117.71</v>
          </cell>
          <cell r="Q151">
            <v>156.87</v>
          </cell>
          <cell r="R151">
            <v>121.97</v>
          </cell>
          <cell r="S151">
            <v>162.35</v>
          </cell>
          <cell r="T151">
            <v>101.76</v>
          </cell>
          <cell r="U151">
            <v>140.68</v>
          </cell>
          <cell r="V151">
            <v>102.38</v>
          </cell>
          <cell r="W151">
            <v>141.53</v>
          </cell>
        </row>
        <row r="152">
          <cell r="G152" t="str">
            <v xml:space="preserve">     FRAÇÃO DE VENDA</v>
          </cell>
          <cell r="I152">
            <v>5.264333333333334</v>
          </cell>
          <cell r="K152">
            <v>4.7463333333333333</v>
          </cell>
          <cell r="M152">
            <v>4.8673333333333337</v>
          </cell>
          <cell r="O152">
            <v>5.1936666666666671</v>
          </cell>
          <cell r="Q152">
            <v>5.2290000000000001</v>
          </cell>
          <cell r="S152">
            <v>5.4116666666666662</v>
          </cell>
          <cell r="U152">
            <v>4.6893333333333338</v>
          </cell>
          <cell r="W152">
            <v>4.7176666666666671</v>
          </cell>
        </row>
        <row r="153">
          <cell r="D153">
            <v>7896641800313</v>
          </cell>
          <cell r="E153">
            <v>1063900300041</v>
          </cell>
          <cell r="G153" t="str">
            <v xml:space="preserve"> SOLUÇÃO FR C/ 200 ML tradic Hortelã</v>
          </cell>
          <cell r="H153">
            <v>34.93</v>
          </cell>
          <cell r="I153">
            <v>46.54</v>
          </cell>
          <cell r="J153">
            <v>30.35</v>
          </cell>
          <cell r="K153">
            <v>41.96</v>
          </cell>
          <cell r="L153">
            <v>32.21</v>
          </cell>
          <cell r="M153">
            <v>43.03</v>
          </cell>
          <cell r="N153">
            <v>34.450000000000003</v>
          </cell>
          <cell r="O153">
            <v>45.91</v>
          </cell>
          <cell r="P153">
            <v>34.69</v>
          </cell>
          <cell r="Q153">
            <v>46.22</v>
          </cell>
          <cell r="R153">
            <v>35.94</v>
          </cell>
          <cell r="S153">
            <v>47.84</v>
          </cell>
          <cell r="T153">
            <v>29.99</v>
          </cell>
          <cell r="U153">
            <v>41.45</v>
          </cell>
          <cell r="V153">
            <v>30.17</v>
          </cell>
          <cell r="W153">
            <v>41.7</v>
          </cell>
        </row>
        <row r="154">
          <cell r="D154">
            <v>7896641800757</v>
          </cell>
          <cell r="E154">
            <v>1063900300063</v>
          </cell>
          <cell r="G154" t="str">
            <v xml:space="preserve"> CX C/ 12 FLA X 10 ML tradicional Hortelã</v>
          </cell>
          <cell r="H154">
            <v>29.45</v>
          </cell>
          <cell r="I154">
            <v>39.24</v>
          </cell>
          <cell r="J154">
            <v>25.59</v>
          </cell>
          <cell r="K154">
            <v>35.380000000000003</v>
          </cell>
          <cell r="L154">
            <v>27.16</v>
          </cell>
          <cell r="M154">
            <v>36.28</v>
          </cell>
          <cell r="N154">
            <v>29.04</v>
          </cell>
          <cell r="O154">
            <v>38.71</v>
          </cell>
          <cell r="P154">
            <v>29.24</v>
          </cell>
          <cell r="Q154">
            <v>38.97</v>
          </cell>
          <cell r="R154">
            <v>30.3</v>
          </cell>
          <cell r="S154">
            <v>40.33</v>
          </cell>
          <cell r="T154">
            <v>25.28</v>
          </cell>
          <cell r="U154">
            <v>34.950000000000003</v>
          </cell>
          <cell r="V154">
            <v>25.43</v>
          </cell>
          <cell r="W154">
            <v>35.159999999999997</v>
          </cell>
        </row>
        <row r="155">
          <cell r="D155">
            <v>7896641800764</v>
          </cell>
          <cell r="E155">
            <v>1063900300071</v>
          </cell>
          <cell r="G155" t="str">
            <v xml:space="preserve"> CX C/ 60 FLA X 10 ML tradicional Hortelã</v>
          </cell>
          <cell r="H155">
            <v>126.33</v>
          </cell>
          <cell r="I155">
            <v>168.31</v>
          </cell>
          <cell r="J155">
            <v>109.77</v>
          </cell>
          <cell r="K155">
            <v>151.75</v>
          </cell>
          <cell r="L155">
            <v>116.5</v>
          </cell>
          <cell r="M155">
            <v>155.62</v>
          </cell>
          <cell r="N155">
            <v>124.58</v>
          </cell>
          <cell r="O155">
            <v>166.05</v>
          </cell>
          <cell r="P155">
            <v>125.45</v>
          </cell>
          <cell r="Q155">
            <v>167.17</v>
          </cell>
          <cell r="R155">
            <v>129.99</v>
          </cell>
          <cell r="S155">
            <v>173.02</v>
          </cell>
          <cell r="T155">
            <v>108.45</v>
          </cell>
          <cell r="U155">
            <v>149.91999999999999</v>
          </cell>
          <cell r="V155">
            <v>109.11</v>
          </cell>
          <cell r="W155">
            <v>150.83000000000001</v>
          </cell>
        </row>
        <row r="156">
          <cell r="G156" t="str">
            <v xml:space="preserve">     FRAÇÃO DE VENDA</v>
          </cell>
          <cell r="I156">
            <v>2.8051666666666666</v>
          </cell>
          <cell r="K156">
            <v>2.5291666666666668</v>
          </cell>
          <cell r="M156">
            <v>2.5936666666666666</v>
          </cell>
          <cell r="O156">
            <v>2.7675000000000001</v>
          </cell>
          <cell r="Q156">
            <v>2.7861666666666665</v>
          </cell>
          <cell r="S156">
            <v>2.883666666666667</v>
          </cell>
          <cell r="U156">
            <v>2.4986666666666664</v>
          </cell>
          <cell r="W156">
            <v>2.5138333333333334</v>
          </cell>
        </row>
        <row r="157">
          <cell r="D157">
            <v>7896641808715</v>
          </cell>
          <cell r="E157">
            <v>1063900300292</v>
          </cell>
          <cell r="G157" t="str">
            <v xml:space="preserve"> LARANJA - CX C/ 36 FLA x 10 ML</v>
          </cell>
          <cell r="H157">
            <v>75.78</v>
          </cell>
          <cell r="I157">
            <v>100.96</v>
          </cell>
          <cell r="J157">
            <v>65.849999999999994</v>
          </cell>
          <cell r="K157">
            <v>91.03</v>
          </cell>
          <cell r="L157">
            <v>69.88</v>
          </cell>
          <cell r="M157">
            <v>93.35</v>
          </cell>
          <cell r="N157">
            <v>74.73</v>
          </cell>
          <cell r="O157">
            <v>99.61</v>
          </cell>
          <cell r="P157">
            <v>75.25</v>
          </cell>
          <cell r="Q157">
            <v>100.28</v>
          </cell>
          <cell r="R157">
            <v>77.97</v>
          </cell>
          <cell r="S157">
            <v>103.79</v>
          </cell>
          <cell r="T157">
            <v>65.05</v>
          </cell>
          <cell r="U157">
            <v>89.93</v>
          </cell>
          <cell r="V157">
            <v>65.45</v>
          </cell>
          <cell r="W157">
            <v>90.48</v>
          </cell>
        </row>
        <row r="158">
          <cell r="D158">
            <v>7896641808531</v>
          </cell>
          <cell r="E158">
            <v>1063900300241</v>
          </cell>
          <cell r="G158" t="str">
            <v xml:space="preserve"> GUARANÁ - CX C/ 12 FLA x 10 ML</v>
          </cell>
          <cell r="H158">
            <v>29.45</v>
          </cell>
          <cell r="I158">
            <v>39.24</v>
          </cell>
          <cell r="J158">
            <v>25.59</v>
          </cell>
          <cell r="K158">
            <v>35.380000000000003</v>
          </cell>
          <cell r="L158">
            <v>27.16</v>
          </cell>
          <cell r="M158">
            <v>36.28</v>
          </cell>
          <cell r="N158">
            <v>29.04</v>
          </cell>
          <cell r="O158">
            <v>38.71</v>
          </cell>
          <cell r="P158">
            <v>29.24</v>
          </cell>
          <cell r="Q158">
            <v>38.97</v>
          </cell>
          <cell r="R158">
            <v>30.3</v>
          </cell>
          <cell r="S158">
            <v>40.33</v>
          </cell>
          <cell r="T158">
            <v>25.28</v>
          </cell>
          <cell r="U158">
            <v>34.950000000000003</v>
          </cell>
          <cell r="V158">
            <v>25.43</v>
          </cell>
          <cell r="W158">
            <v>35.159999999999997</v>
          </cell>
        </row>
        <row r="159">
          <cell r="D159">
            <v>7896641808548</v>
          </cell>
          <cell r="E159">
            <v>1063900300251</v>
          </cell>
          <cell r="G159" t="str">
            <v xml:space="preserve"> GUARANÁ - CX C/ 36 FLA x 10 ML</v>
          </cell>
          <cell r="H159">
            <v>75.78</v>
          </cell>
          <cell r="I159">
            <v>100.96</v>
          </cell>
          <cell r="J159">
            <v>65.849999999999994</v>
          </cell>
          <cell r="K159">
            <v>91.03</v>
          </cell>
          <cell r="L159">
            <v>69.88</v>
          </cell>
          <cell r="M159">
            <v>93.35</v>
          </cell>
          <cell r="N159">
            <v>74.73</v>
          </cell>
          <cell r="O159">
            <v>99.61</v>
          </cell>
          <cell r="P159">
            <v>75.25</v>
          </cell>
          <cell r="Q159">
            <v>100.28</v>
          </cell>
          <cell r="R159">
            <v>77.97</v>
          </cell>
          <cell r="S159">
            <v>103.79</v>
          </cell>
          <cell r="T159">
            <v>65.05</v>
          </cell>
          <cell r="U159">
            <v>89.93</v>
          </cell>
          <cell r="V159">
            <v>65.45</v>
          </cell>
          <cell r="W159">
            <v>90.48</v>
          </cell>
        </row>
        <row r="160">
          <cell r="D160">
            <v>7896641810749</v>
          </cell>
          <cell r="E160">
            <v>1063902630036</v>
          </cell>
          <cell r="G160" t="str">
            <v xml:space="preserve"> 7 MG/ML CT FR VD AMB x 100 ML + CP MED</v>
          </cell>
          <cell r="H160">
            <v>29.45</v>
          </cell>
          <cell r="I160">
            <v>39.236480734155187</v>
          </cell>
          <cell r="J160">
            <v>25.589605649999999</v>
          </cell>
          <cell r="K160">
            <v>35.376128625106794</v>
          </cell>
          <cell r="L160">
            <v>27.158053749999997</v>
          </cell>
          <cell r="M160">
            <v>36.277295077368613</v>
          </cell>
          <cell r="N160">
            <v>29.041469599999999</v>
          </cell>
          <cell r="O160">
            <v>38.71008837289898</v>
          </cell>
          <cell r="P160">
            <v>29.244291749999999</v>
          </cell>
          <cell r="Q160">
            <v>38.971500275852144</v>
          </cell>
          <cell r="R160">
            <v>30.302636400000001</v>
          </cell>
          <cell r="S160">
            <v>40.333818361870691</v>
          </cell>
          <cell r="T160">
            <v>25.281293599999998</v>
          </cell>
          <cell r="U160">
            <v>34.949905302768478</v>
          </cell>
          <cell r="V160">
            <v>25.434521949999997</v>
          </cell>
          <cell r="W160">
            <v>35.161734507671163</v>
          </cell>
        </row>
        <row r="161">
          <cell r="D161">
            <v>7896641804380</v>
          </cell>
          <cell r="E161">
            <v>1063901620347</v>
          </cell>
          <cell r="G161" t="str">
            <v xml:space="preserve"> SOL ORAL FR 20 ML</v>
          </cell>
          <cell r="H161">
            <v>45.29</v>
          </cell>
          <cell r="I161">
            <v>60.340244904919807</v>
          </cell>
          <cell r="J161">
            <v>39.353250930000002</v>
          </cell>
          <cell r="K161">
            <v>54.403560795622646</v>
          </cell>
          <cell r="L161">
            <v>41.765305749999996</v>
          </cell>
          <cell r="M161">
            <v>55.789429339695225</v>
          </cell>
          <cell r="N161">
            <v>44.661737119999998</v>
          </cell>
          <cell r="O161">
            <v>59.530726737133946</v>
          </cell>
          <cell r="P161">
            <v>44.973649349999995</v>
          </cell>
          <cell r="Q161">
            <v>59.932741850368195</v>
          </cell>
          <cell r="R161">
            <v>46.60123608</v>
          </cell>
          <cell r="S161">
            <v>62.027797406082293</v>
          </cell>
          <cell r="T161">
            <v>38.879109919999998</v>
          </cell>
          <cell r="U161">
            <v>53.74808866425753</v>
          </cell>
          <cell r="V161">
            <v>39.114753789999995</v>
          </cell>
          <cell r="W161">
            <v>54.073852490744549</v>
          </cell>
        </row>
        <row r="162">
          <cell r="D162">
            <v>7896641804397</v>
          </cell>
          <cell r="E162">
            <v>1063901620339</v>
          </cell>
          <cell r="G162" t="str">
            <v xml:space="preserve"> SOL ORAL FR 50 ML</v>
          </cell>
          <cell r="H162">
            <v>71.010000000000005</v>
          </cell>
          <cell r="I162">
            <v>94.607215515530058</v>
          </cell>
          <cell r="J162">
            <v>61.701796170000009</v>
          </cell>
          <cell r="K162">
            <v>85.299113537142077</v>
          </cell>
          <cell r="L162">
            <v>65.483646750000005</v>
          </cell>
          <cell r="M162">
            <v>87.472010982816485</v>
          </cell>
          <cell r="N162">
            <v>70.024949280000001</v>
          </cell>
          <cell r="O162">
            <v>93.337975394212449</v>
          </cell>
          <cell r="P162">
            <v>70.51399515</v>
          </cell>
          <cell r="Q162">
            <v>93.968293194847561</v>
          </cell>
          <cell r="R162">
            <v>73.065881520000005</v>
          </cell>
          <cell r="S162">
            <v>97.253121965244063</v>
          </cell>
          <cell r="T162">
            <v>60.958392480000001</v>
          </cell>
          <cell r="U162">
            <v>84.271401546675378</v>
          </cell>
          <cell r="V162">
            <v>61.327857510000001</v>
          </cell>
          <cell r="W162">
            <v>84.78216527639151</v>
          </cell>
        </row>
        <row r="163">
          <cell r="D163">
            <v>7896641800429</v>
          </cell>
          <cell r="E163">
            <v>1063901620282</v>
          </cell>
          <cell r="G163" t="str">
            <v xml:space="preserve"> 90 MG 30 DRÁGEAS</v>
          </cell>
          <cell r="H163">
            <v>64.52</v>
          </cell>
          <cell r="I163">
            <v>85.960534362230646</v>
          </cell>
          <cell r="J163">
            <v>56.062524840000002</v>
          </cell>
          <cell r="K163">
            <v>77.503151745055703</v>
          </cell>
          <cell r="L163">
            <v>59.498730999999992</v>
          </cell>
          <cell r="M163">
            <v>79.477455972557649</v>
          </cell>
          <cell r="N163">
            <v>63.624978559999995</v>
          </cell>
          <cell r="O163">
            <v>84.807297175532838</v>
          </cell>
          <cell r="P163">
            <v>64.069327799999996</v>
          </cell>
          <cell r="Q163">
            <v>85.380006716400004</v>
          </cell>
          <cell r="R163">
            <v>66.387983039999995</v>
          </cell>
          <cell r="S163">
            <v>88.364616662407357</v>
          </cell>
          <cell r="T163">
            <v>55.387064959999996</v>
          </cell>
          <cell r="U163">
            <v>76.569368086065268</v>
          </cell>
          <cell r="V163">
            <v>55.722762519999996</v>
          </cell>
          <cell r="W163">
            <v>77.033450269437822</v>
          </cell>
        </row>
        <row r="164">
          <cell r="D164">
            <v>7896641802225</v>
          </cell>
          <cell r="E164">
            <v>1063901620312</v>
          </cell>
          <cell r="G164" t="str">
            <v xml:space="preserve"> 180 MG  20 CÁPSULAS</v>
          </cell>
          <cell r="H164">
            <v>87.49</v>
          </cell>
          <cell r="I164">
            <v>116.56365702652758</v>
          </cell>
          <cell r="J164">
            <v>76.021548330000002</v>
          </cell>
          <cell r="K164">
            <v>105.09533084586056</v>
          </cell>
          <cell r="L164">
            <v>80.681090749999996</v>
          </cell>
          <cell r="M164">
            <v>107.77251430624719</v>
          </cell>
          <cell r="N164">
            <v>86.276338719999998</v>
          </cell>
          <cell r="O164">
            <v>114.99985167215388</v>
          </cell>
          <cell r="P164">
            <v>86.878882349999998</v>
          </cell>
          <cell r="Q164">
            <v>115.77645362085921</v>
          </cell>
          <cell r="R164">
            <v>90.023010479999996</v>
          </cell>
          <cell r="S164">
            <v>119.82362541528239</v>
          </cell>
          <cell r="T164">
            <v>75.105615520000001</v>
          </cell>
          <cell r="U164">
            <v>103.82910746822459</v>
          </cell>
          <cell r="V164">
            <v>75.560825989999998</v>
          </cell>
          <cell r="W164">
            <v>104.45840923857897</v>
          </cell>
        </row>
        <row r="165">
          <cell r="D165">
            <v>7896641800337</v>
          </cell>
          <cell r="E165">
            <v>1063901620339</v>
          </cell>
          <cell r="G165" t="str">
            <v xml:space="preserve"> SUSPENSÃO 100 ML (64 mg/5 ml)</v>
          </cell>
          <cell r="H165">
            <v>40.57</v>
          </cell>
          <cell r="I165">
            <v>54.051749520702067</v>
          </cell>
          <cell r="J165">
            <v>35.251962689999999</v>
          </cell>
          <cell r="K165">
            <v>48.733770401378017</v>
          </cell>
          <cell r="L165">
            <v>37.412639749999997</v>
          </cell>
          <cell r="M165">
            <v>49.97520751405245</v>
          </cell>
          <cell r="N165">
            <v>40.007212960000004</v>
          </cell>
          <cell r="O165">
            <v>53.326597123548787</v>
          </cell>
          <cell r="P165">
            <v>40.28661855</v>
          </cell>
          <cell r="Q165">
            <v>53.686715320588164</v>
          </cell>
          <cell r="R165">
            <v>41.744582640000004</v>
          </cell>
          <cell r="S165">
            <v>55.563429913110156</v>
          </cell>
          <cell r="T165">
            <v>34.827235360000003</v>
          </cell>
          <cell r="U165">
            <v>48.14660978381383</v>
          </cell>
          <cell r="V165">
            <v>35.038321069999995</v>
          </cell>
          <cell r="W165">
            <v>48.438423394778241</v>
          </cell>
        </row>
        <row r="166">
          <cell r="D166">
            <v>7896641803048</v>
          </cell>
          <cell r="E166">
            <v>1063901820370</v>
          </cell>
          <cell r="G166" t="str">
            <v xml:space="preserve"> CART C/ 10 ENV X 5 G      </v>
          </cell>
          <cell r="H166">
            <v>29.67</v>
          </cell>
          <cell r="I166">
            <v>39.529588569860252</v>
          </cell>
          <cell r="J166">
            <v>25.780767390000005</v>
          </cell>
          <cell r="K166">
            <v>35.640398516363966</v>
          </cell>
          <cell r="L166">
            <v>27.360932250000001</v>
          </cell>
          <cell r="M166">
            <v>36.548296942123152</v>
          </cell>
          <cell r="N166">
            <v>29.25841776</v>
          </cell>
          <cell r="O166">
            <v>38.999263905735575</v>
          </cell>
          <cell r="P166">
            <v>29.462755050000002</v>
          </cell>
          <cell r="Q166">
            <v>39.262628631053758</v>
          </cell>
          <cell r="R166">
            <v>30.529005840000004</v>
          </cell>
          <cell r="S166">
            <v>40.635123626373634</v>
          </cell>
          <cell r="T166">
            <v>25.470152160000001</v>
          </cell>
          <cell r="U166">
            <v>35.210991182789165</v>
          </cell>
          <cell r="V166">
            <v>25.624525169999998</v>
          </cell>
          <cell r="W166">
            <v>35.42440281299163</v>
          </cell>
        </row>
        <row r="167">
          <cell r="D167">
            <v>7896641803055</v>
          </cell>
          <cell r="E167">
            <v>1063901820052</v>
          </cell>
          <cell r="G167" t="str">
            <v xml:space="preserve"> CART C/ 30 ENV X 5 G     </v>
          </cell>
          <cell r="H167">
            <v>78.33</v>
          </cell>
          <cell r="I167">
            <v>104.35971259444401</v>
          </cell>
          <cell r="J167">
            <v>68.062268610000004</v>
          </cell>
          <cell r="K167">
            <v>94.092093555334998</v>
          </cell>
          <cell r="L167">
            <v>72.233967749999991</v>
          </cell>
          <cell r="M167">
            <v>96.488982119194674</v>
          </cell>
          <cell r="N167">
            <v>77.243406239999999</v>
          </cell>
          <cell r="O167">
            <v>102.95963403223013</v>
          </cell>
          <cell r="P167">
            <v>77.78286494999999</v>
          </cell>
          <cell r="Q167">
            <v>103.65492755882845</v>
          </cell>
          <cell r="R167">
            <v>80.597810160000009</v>
          </cell>
          <cell r="S167">
            <v>107.27836985688731</v>
          </cell>
          <cell r="T167">
            <v>67.242231840000002</v>
          </cell>
          <cell r="U167">
            <v>92.958440827363503</v>
          </cell>
          <cell r="V167">
            <v>67.649782829999992</v>
          </cell>
          <cell r="W167">
            <v>93.52185616250874</v>
          </cell>
        </row>
        <row r="168">
          <cell r="D168">
            <v>7896641800450</v>
          </cell>
          <cell r="E168">
            <v>1063900520187</v>
          </cell>
          <cell r="G168" t="str">
            <v xml:space="preserve"> 40 MG CPR  30</v>
          </cell>
          <cell r="H168">
            <v>66.709999999999994</v>
          </cell>
          <cell r="I168">
            <v>88.878289635840147</v>
          </cell>
          <cell r="J168">
            <v>57.965453069999995</v>
          </cell>
          <cell r="K168">
            <v>80.133838389842921</v>
          </cell>
          <cell r="L168">
            <v>61.51829424999999</v>
          </cell>
          <cell r="M168">
            <v>82.175156353523249</v>
          </cell>
          <cell r="N168">
            <v>65.78459887999999</v>
          </cell>
          <cell r="O168">
            <v>87.685908161497139</v>
          </cell>
          <cell r="P168">
            <v>66.244030649999999</v>
          </cell>
          <cell r="Q168">
            <v>88.278057161361502</v>
          </cell>
          <cell r="R168">
            <v>68.64138792</v>
          </cell>
          <cell r="S168">
            <v>91.363973613595704</v>
          </cell>
          <cell r="T168">
            <v>57.267066079999992</v>
          </cell>
          <cell r="U168">
            <v>79.168359346271131</v>
          </cell>
          <cell r="V168">
            <v>57.614158209999992</v>
          </cell>
          <cell r="W168">
            <v>79.648193854218789</v>
          </cell>
        </row>
        <row r="169">
          <cell r="D169">
            <v>7896641807381</v>
          </cell>
          <cell r="E169">
            <v>1063901350072</v>
          </cell>
          <cell r="G169" t="str">
            <v xml:space="preserve"> 80 MG CPR  30</v>
          </cell>
          <cell r="H169">
            <v>117.05</v>
          </cell>
          <cell r="I169">
            <v>155.9466916785353</v>
          </cell>
          <cell r="J169">
            <v>101.70673485</v>
          </cell>
          <cell r="K169">
            <v>140.60359441659594</v>
          </cell>
          <cell r="L169">
            <v>107.94058374999999</v>
          </cell>
          <cell r="M169">
            <v>144.18531031599306</v>
          </cell>
          <cell r="N169">
            <v>115.42628239999999</v>
          </cell>
          <cell r="O169">
            <v>153.85452781147114</v>
          </cell>
          <cell r="P169">
            <v>116.23240575</v>
          </cell>
          <cell r="Q169">
            <v>154.89351807431217</v>
          </cell>
          <cell r="R169">
            <v>120.43883160000001</v>
          </cell>
          <cell r="S169">
            <v>160.30809640940458</v>
          </cell>
          <cell r="T169">
            <v>100.4813384</v>
          </cell>
          <cell r="U169">
            <v>138.90955571100341</v>
          </cell>
          <cell r="V169">
            <v>101.09034954999998</v>
          </cell>
          <cell r="W169">
            <v>139.75147789891034</v>
          </cell>
        </row>
        <row r="170">
          <cell r="D170">
            <v>7896641807404</v>
          </cell>
          <cell r="E170">
            <v>1063901350110</v>
          </cell>
          <cell r="G170" t="str">
            <v xml:space="preserve"> 120 MG CPR  30</v>
          </cell>
          <cell r="H170">
            <v>168.22</v>
          </cell>
          <cell r="I170">
            <v>224.12090964684501</v>
          </cell>
          <cell r="J170">
            <v>146.16921773999999</v>
          </cell>
          <cell r="K170">
            <v>202.07036866945552</v>
          </cell>
          <cell r="L170">
            <v>155.12827849999999</v>
          </cell>
          <cell r="M170">
            <v>207.21788040458227</v>
          </cell>
          <cell r="N170">
            <v>165.88645216</v>
          </cell>
          <cell r="O170">
            <v>221.11412788078326</v>
          </cell>
          <cell r="P170">
            <v>167.04498329999998</v>
          </cell>
          <cell r="Q170">
            <v>222.60732687279616</v>
          </cell>
          <cell r="R170">
            <v>173.09030544000001</v>
          </cell>
          <cell r="S170">
            <v>230.38896179401996</v>
          </cell>
          <cell r="T170">
            <v>144.40812256000001</v>
          </cell>
          <cell r="U170">
            <v>199.63575789581373</v>
          </cell>
          <cell r="V170">
            <v>145.28337121999999</v>
          </cell>
          <cell r="W170">
            <v>200.8457378227655</v>
          </cell>
        </row>
        <row r="172">
          <cell r="D172">
            <v>7896641812545</v>
          </cell>
          <cell r="E172" t="str">
            <v>Isento de Registro</v>
          </cell>
          <cell r="G172" t="str">
            <v xml:space="preserve"> CAIXA COM 10 SACHES COM 10 G</v>
          </cell>
          <cell r="H172">
            <v>30</v>
          </cell>
          <cell r="J172">
            <v>30</v>
          </cell>
          <cell r="L172">
            <v>27.95</v>
          </cell>
          <cell r="N172">
            <v>29.64</v>
          </cell>
          <cell r="P172">
            <v>29.82</v>
          </cell>
          <cell r="R172">
            <v>30.75</v>
          </cell>
          <cell r="T172">
            <v>29.64</v>
          </cell>
          <cell r="V172">
            <v>29.82</v>
          </cell>
        </row>
        <row r="173">
          <cell r="D173">
            <v>7896641812552</v>
          </cell>
          <cell r="E173" t="str">
            <v>RDC 27/2010</v>
          </cell>
          <cell r="G173" t="str">
            <v xml:space="preserve"> LATA 225 G</v>
          </cell>
          <cell r="H173">
            <v>75</v>
          </cell>
          <cell r="J173">
            <v>75</v>
          </cell>
          <cell r="L173">
            <v>69.89</v>
          </cell>
          <cell r="N173">
            <v>74.099999999999994</v>
          </cell>
          <cell r="P173">
            <v>74.55</v>
          </cell>
          <cell r="R173">
            <v>76.88</v>
          </cell>
          <cell r="T173">
            <v>74.099999999999994</v>
          </cell>
          <cell r="V173">
            <v>74.55</v>
          </cell>
        </row>
        <row r="174">
          <cell r="D174">
            <v>7896641810510</v>
          </cell>
          <cell r="E174">
            <v>2081902480011</v>
          </cell>
          <cell r="G174" t="str">
            <v xml:space="preserve"> FRASCO 100 ML</v>
          </cell>
          <cell r="H174">
            <v>28.21</v>
          </cell>
          <cell r="J174">
            <v>24.52</v>
          </cell>
          <cell r="L174">
            <v>26.01</v>
          </cell>
          <cell r="N174">
            <v>27.82</v>
          </cell>
          <cell r="P174">
            <v>28.01</v>
          </cell>
          <cell r="R174">
            <v>29.02</v>
          </cell>
          <cell r="T174">
            <v>24.22</v>
          </cell>
          <cell r="V174">
            <v>24.36</v>
          </cell>
        </row>
        <row r="178">
          <cell r="F178">
            <v>501105005118418</v>
          </cell>
          <cell r="G178" t="str">
            <v xml:space="preserve"> COM REV CT BL AL/AL x 28 &gt; preços reduzidos</v>
          </cell>
          <cell r="H178">
            <v>182.38</v>
          </cell>
          <cell r="I178">
            <v>242.98639579949824</v>
          </cell>
          <cell r="J178">
            <v>158.47308246</v>
          </cell>
          <cell r="K178">
            <v>219.07973985218939</v>
          </cell>
          <cell r="L178">
            <v>168.18627649999999</v>
          </cell>
          <cell r="M178">
            <v>224.66054588151061</v>
          </cell>
          <cell r="N178">
            <v>179.85002463999999</v>
          </cell>
          <cell r="O178">
            <v>239.72651672153873</v>
          </cell>
          <cell r="P178">
            <v>181.10607569999999</v>
          </cell>
          <cell r="Q178">
            <v>241.34540646213628</v>
          </cell>
          <cell r="R178">
            <v>187.66026576000002</v>
          </cell>
          <cell r="S178">
            <v>249.7820642729364</v>
          </cell>
          <cell r="T178">
            <v>156.56374624</v>
          </cell>
          <cell r="U178">
            <v>216.44019453714483</v>
          </cell>
          <cell r="V178">
            <v>157.51266937999998</v>
          </cell>
          <cell r="W178">
            <v>217.75202511066442</v>
          </cell>
        </row>
        <row r="179">
          <cell r="F179">
            <v>501105006114416</v>
          </cell>
          <cell r="G179" t="str">
            <v xml:space="preserve"> COM REV CT BL AL/AL x 30 &gt; preços reduzidos</v>
          </cell>
          <cell r="H179">
            <v>195.53</v>
          </cell>
          <cell r="I179">
            <v>260.5062505245964</v>
          </cell>
          <cell r="J179">
            <v>169.89934101</v>
          </cell>
          <cell r="K179">
            <v>234.87587198869718</v>
          </cell>
          <cell r="L179">
            <v>180.31287774999998</v>
          </cell>
          <cell r="M179">
            <v>240.85906643388404</v>
          </cell>
          <cell r="N179">
            <v>192.81760783999999</v>
          </cell>
          <cell r="O179">
            <v>257.01132697972622</v>
          </cell>
          <cell r="P179">
            <v>194.16422295000001</v>
          </cell>
          <cell r="Q179">
            <v>258.74694223895995</v>
          </cell>
          <cell r="R179">
            <v>201.19098456000003</v>
          </cell>
          <cell r="S179">
            <v>267.79190167390755</v>
          </cell>
          <cell r="T179">
            <v>167.85233743999999</v>
          </cell>
          <cell r="U179">
            <v>232.04600963838098</v>
          </cell>
          <cell r="V179">
            <v>168.86968002999998</v>
          </cell>
          <cell r="W179">
            <v>233.45242608777397</v>
          </cell>
        </row>
        <row r="180">
          <cell r="F180">
            <v>501105007110414</v>
          </cell>
          <cell r="G180" t="str">
            <v xml:space="preserve"> COM REV CT BL AL/AL x 60 &gt; preços reduzidos</v>
          </cell>
          <cell r="H180">
            <v>272.72000000000003</v>
          </cell>
          <cell r="I180">
            <v>363.34713160675057</v>
          </cell>
          <cell r="J180">
            <v>236.97104424000003</v>
          </cell>
          <cell r="K180">
            <v>327.59856701660868</v>
          </cell>
          <cell r="L180">
            <v>251.49556600000003</v>
          </cell>
          <cell r="M180">
            <v>335.94376616298706</v>
          </cell>
          <cell r="N180">
            <v>268.93682816</v>
          </cell>
          <cell r="O180">
            <v>358.47250597816674</v>
          </cell>
          <cell r="P180">
            <v>270.81505079999999</v>
          </cell>
          <cell r="Q180">
            <v>360.89329559356185</v>
          </cell>
          <cell r="R180">
            <v>280.61578944000007</v>
          </cell>
          <cell r="S180">
            <v>373.50896243291601</v>
          </cell>
          <cell r="T180">
            <v>234.11593856000002</v>
          </cell>
          <cell r="U180">
            <v>323.65155090563735</v>
          </cell>
          <cell r="V180">
            <v>235.53490072</v>
          </cell>
          <cell r="W180">
            <v>325.61318284998578</v>
          </cell>
        </row>
        <row r="181">
          <cell r="F181">
            <v>501112050018903</v>
          </cell>
          <cell r="G181" t="str">
            <v xml:space="preserve"> CREME FR C/ 240 ML &gt; preços reduzidos</v>
          </cell>
          <cell r="H181">
            <v>33.409999999999997</v>
          </cell>
          <cell r="I181">
            <v>46.187365039164561</v>
          </cell>
          <cell r="J181">
            <v>33.409999999999997</v>
          </cell>
          <cell r="K181">
            <v>46.187365039164561</v>
          </cell>
          <cell r="L181">
            <v>31.132039379999998</v>
          </cell>
          <cell r="M181">
            <v>43.038218116064243</v>
          </cell>
          <cell r="N181">
            <v>33.007476319999995</v>
          </cell>
          <cell r="O181">
            <v>45.630899665172706</v>
          </cell>
          <cell r="P181">
            <v>33.207501989999997</v>
          </cell>
          <cell r="Q181">
            <v>45.907423419662187</v>
          </cell>
          <cell r="R181">
            <v>34.245249999999992</v>
          </cell>
          <cell r="S181">
            <v>47.342049165143671</v>
          </cell>
          <cell r="T181">
            <v>33.007476319999995</v>
          </cell>
          <cell r="U181">
            <v>45.630899665172706</v>
          </cell>
          <cell r="V181">
            <v>33.207501989999997</v>
          </cell>
          <cell r="W181">
            <v>45.907423419662187</v>
          </cell>
        </row>
        <row r="182">
          <cell r="F182">
            <v>501112070019402</v>
          </cell>
          <cell r="G182" t="str">
            <v xml:space="preserve"> 30 MG CAP LIB RETARD CT BL AL/AL X 60 &gt; preços reduzidos</v>
          </cell>
          <cell r="H182">
            <v>113.14</v>
          </cell>
          <cell r="I182">
            <v>150.73736605304984</v>
          </cell>
          <cell r="J182">
            <v>98.309269380000003</v>
          </cell>
          <cell r="K182">
            <v>135.90679771288907</v>
          </cell>
          <cell r="L182">
            <v>104.3348795</v>
          </cell>
          <cell r="M182">
            <v>139.36886808331019</v>
          </cell>
          <cell r="N182">
            <v>111.57052192</v>
          </cell>
          <cell r="O182">
            <v>148.71508993242074</v>
          </cell>
          <cell r="P182">
            <v>112.34971709999999</v>
          </cell>
          <cell r="Q182">
            <v>149.71937321595624</v>
          </cell>
          <cell r="R182">
            <v>116.41562928</v>
          </cell>
          <cell r="S182">
            <v>154.95308011755688</v>
          </cell>
          <cell r="T182">
            <v>97.124806719999995</v>
          </cell>
          <cell r="U182">
            <v>134.26934757063583</v>
          </cell>
          <cell r="V182">
            <v>97.713474139999988</v>
          </cell>
          <cell r="W182">
            <v>135.08314574526028</v>
          </cell>
        </row>
        <row r="183">
          <cell r="F183">
            <v>501112070019802</v>
          </cell>
          <cell r="G183" t="str">
            <v xml:space="preserve"> 60 MG CAP LIB RETARD CT BL AL/AL X 60 &gt; preços reduzidos</v>
          </cell>
          <cell r="H183">
            <v>113.14</v>
          </cell>
          <cell r="I183">
            <v>150.73736605304984</v>
          </cell>
          <cell r="J183">
            <v>98.309269380000003</v>
          </cell>
          <cell r="K183">
            <v>135.90679771288907</v>
          </cell>
          <cell r="L183">
            <v>104.3348795</v>
          </cell>
          <cell r="M183">
            <v>139.36886808331019</v>
          </cell>
          <cell r="N183">
            <v>111.57052192</v>
          </cell>
          <cell r="O183">
            <v>148.71508993242074</v>
          </cell>
          <cell r="P183">
            <v>112.34971709999999</v>
          </cell>
          <cell r="Q183">
            <v>149.71937321595624</v>
          </cell>
          <cell r="R183">
            <v>116.41562928</v>
          </cell>
          <cell r="S183">
            <v>154.95308011755688</v>
          </cell>
          <cell r="T183">
            <v>97.124806719999995</v>
          </cell>
          <cell r="U183">
            <v>134.26934757063583</v>
          </cell>
          <cell r="V183">
            <v>97.713474139999988</v>
          </cell>
          <cell r="W183">
            <v>135.08314574526028</v>
          </cell>
        </row>
        <row r="184">
          <cell r="F184">
            <v>500200301111317</v>
          </cell>
          <cell r="G184" t="str">
            <v xml:space="preserve"> 15 MG COM CT FR PLAS OPC X 15 - preços reduzidos</v>
          </cell>
          <cell r="H184">
            <v>26.71</v>
          </cell>
          <cell r="I184">
            <v>36.925008087281817</v>
          </cell>
          <cell r="J184">
            <v>26.71</v>
          </cell>
          <cell r="K184">
            <v>36.925008087281817</v>
          </cell>
          <cell r="L184">
            <v>24.888858780000003</v>
          </cell>
          <cell r="M184">
            <v>34.407387185874775</v>
          </cell>
          <cell r="N184">
            <v>26.388197920000003</v>
          </cell>
          <cell r="O184">
            <v>36.480135589846249</v>
          </cell>
          <cell r="P184">
            <v>26.548110690000001</v>
          </cell>
          <cell r="Q184">
            <v>36.701205613264804</v>
          </cell>
          <cell r="R184">
            <v>27.377749999999999</v>
          </cell>
          <cell r="S184">
            <v>37.84813328946386</v>
          </cell>
          <cell r="T184">
            <v>26.388197920000003</v>
          </cell>
          <cell r="U184">
            <v>36.480135589846249</v>
          </cell>
          <cell r="V184">
            <v>26.548110690000001</v>
          </cell>
          <cell r="W184">
            <v>36.701205613264804</v>
          </cell>
        </row>
        <row r="185">
          <cell r="F185">
            <v>500200302118315</v>
          </cell>
          <cell r="G185" t="str">
            <v xml:space="preserve"> 30 MG COM CT FR PLAS OPC X 15 - preços reduzidos</v>
          </cell>
          <cell r="H185">
            <v>35.630000000000003</v>
          </cell>
          <cell r="I185">
            <v>49.256384805310795</v>
          </cell>
          <cell r="J185">
            <v>35.630000000000003</v>
          </cell>
          <cell r="K185">
            <v>49.256384805310795</v>
          </cell>
          <cell r="L185">
            <v>33.200675340000004</v>
          </cell>
          <cell r="M185">
            <v>45.897985976515095</v>
          </cell>
          <cell r="N185">
            <v>35.200729760000002</v>
          </cell>
          <cell r="O185">
            <v>48.66294388117641</v>
          </cell>
          <cell r="P185">
            <v>35.414046570000004</v>
          </cell>
          <cell r="Q185">
            <v>48.957841857005803</v>
          </cell>
          <cell r="R185">
            <v>36.52075</v>
          </cell>
          <cell r="S185">
            <v>50.48779442544356</v>
          </cell>
          <cell r="T185">
            <v>35.200729760000002</v>
          </cell>
          <cell r="U185">
            <v>48.66294388117641</v>
          </cell>
          <cell r="V185">
            <v>35.414046570000004</v>
          </cell>
          <cell r="W185">
            <v>48.957841857005803</v>
          </cell>
        </row>
        <row r="186">
          <cell r="F186">
            <v>500200303114313</v>
          </cell>
          <cell r="G186" t="str">
            <v xml:space="preserve"> 45 MG COM CT FR PLAS OPC X 15 - preços reduzidos</v>
          </cell>
          <cell r="H186">
            <v>62.4</v>
          </cell>
          <cell r="I186">
            <v>86.264339372758727</v>
          </cell>
          <cell r="J186">
            <v>62.4</v>
          </cell>
          <cell r="K186">
            <v>86.264339372758727</v>
          </cell>
          <cell r="L186">
            <v>58.145443200000003</v>
          </cell>
          <cell r="M186">
            <v>80.382664185645297</v>
          </cell>
          <cell r="N186">
            <v>61.648204800000002</v>
          </cell>
          <cell r="O186">
            <v>85.22502661199573</v>
          </cell>
          <cell r="P186">
            <v>62.021793600000002</v>
          </cell>
          <cell r="Q186">
            <v>85.741491211820431</v>
          </cell>
          <cell r="R186">
            <v>63.959999999999994</v>
          </cell>
          <cell r="S186">
            <v>88.420947857077678</v>
          </cell>
          <cell r="T186">
            <v>61.648204800000002</v>
          </cell>
          <cell r="U186">
            <v>85.22502661199573</v>
          </cell>
          <cell r="V186">
            <v>62.021793600000002</v>
          </cell>
          <cell r="W186">
            <v>85.741491211820431</v>
          </cell>
        </row>
        <row r="187">
          <cell r="F187">
            <v>501114030021802</v>
          </cell>
          <cell r="G187" t="str">
            <v xml:space="preserve"> 6,25 MG COMP REV CT BL AL/AL x 30 &gt; preços reduzidos</v>
          </cell>
          <cell r="H187">
            <v>39.53</v>
          </cell>
          <cell r="I187">
            <v>52.666148842823588</v>
          </cell>
          <cell r="J187">
            <v>34.348289010000002</v>
          </cell>
          <cell r="K187">
            <v>47.484494551798704</v>
          </cell>
          <cell r="L187">
            <v>36.453577750000001</v>
          </cell>
          <cell r="M187">
            <v>48.694107789758277</v>
          </cell>
          <cell r="N187">
            <v>38.98163984</v>
          </cell>
          <cell r="O187">
            <v>51.959585513775778</v>
          </cell>
          <cell r="P187">
            <v>39.253882949999998</v>
          </cell>
          <cell r="Q187">
            <v>52.310472186907816</v>
          </cell>
          <cell r="R187">
            <v>40.674472560000005</v>
          </cell>
          <cell r="S187">
            <v>54.139077753641715</v>
          </cell>
          <cell r="T187">
            <v>33.934449440000002</v>
          </cell>
          <cell r="U187">
            <v>46.912385623716062</v>
          </cell>
          <cell r="V187">
            <v>34.140124029999996</v>
          </cell>
          <cell r="W187">
            <v>47.196718678717865</v>
          </cell>
        </row>
        <row r="188">
          <cell r="F188">
            <v>501114030022102</v>
          </cell>
          <cell r="G188" t="str">
            <v xml:space="preserve"> 12,5 MG COMP REV CT BL AL/AL x 30 &gt; preços reduzidos</v>
          </cell>
          <cell r="H188">
            <v>61.02</v>
          </cell>
          <cell r="I188">
            <v>81.297455157831905</v>
          </cell>
          <cell r="J188">
            <v>53.021315340000008</v>
          </cell>
          <cell r="K188">
            <v>73.298858020509911</v>
          </cell>
          <cell r="L188">
            <v>56.2711185</v>
          </cell>
          <cell r="M188">
            <v>75.166062669644575</v>
          </cell>
          <cell r="N188">
            <v>60.173530560000003</v>
          </cell>
          <cell r="O188">
            <v>80.20677733495063</v>
          </cell>
          <cell r="P188">
            <v>60.593775300000004</v>
          </cell>
          <cell r="Q188">
            <v>80.748419247283465</v>
          </cell>
          <cell r="R188">
            <v>62.78665104000001</v>
          </cell>
          <cell r="S188">
            <v>83.571123818042437</v>
          </cell>
          <cell r="T188">
            <v>52.382496960000005</v>
          </cell>
          <cell r="U188">
            <v>72.41572908573626</v>
          </cell>
          <cell r="V188">
            <v>52.699984020000002</v>
          </cell>
          <cell r="W188">
            <v>72.854636321157727</v>
          </cell>
        </row>
        <row r="189">
          <cell r="F189">
            <v>501114030022402</v>
          </cell>
          <cell r="G189" t="str">
            <v xml:space="preserve"> 25 MG COMP REV CT BL AL/AL x 30 &gt; preços reduzidos</v>
          </cell>
          <cell r="H189">
            <v>61.02</v>
          </cell>
          <cell r="I189">
            <v>81.297455157831905</v>
          </cell>
          <cell r="J189">
            <v>53.021315340000008</v>
          </cell>
          <cell r="K189">
            <v>73.298858020509911</v>
          </cell>
          <cell r="L189">
            <v>56.2711185</v>
          </cell>
          <cell r="M189">
            <v>75.166062669644575</v>
          </cell>
          <cell r="N189">
            <v>60.173530560000003</v>
          </cell>
          <cell r="O189">
            <v>80.20677733495063</v>
          </cell>
          <cell r="P189">
            <v>60.593775300000004</v>
          </cell>
          <cell r="Q189">
            <v>80.748419247283465</v>
          </cell>
          <cell r="R189">
            <v>62.78665104000001</v>
          </cell>
          <cell r="S189">
            <v>83.571123818042437</v>
          </cell>
          <cell r="T189">
            <v>52.382496960000005</v>
          </cell>
          <cell r="U189">
            <v>72.41572908573626</v>
          </cell>
          <cell r="V189">
            <v>52.699984020000002</v>
          </cell>
          <cell r="W189">
            <v>72.854636321157727</v>
          </cell>
        </row>
        <row r="190">
          <cell r="F190">
            <v>501115110025705</v>
          </cell>
          <cell r="G190" t="str">
            <v xml:space="preserve"> 12,5 MG + 1000 MG COM REV CT BL AL AL X 60 &gt; preços reduzidos</v>
          </cell>
          <cell r="H190">
            <v>65.69</v>
          </cell>
          <cell r="I190">
            <v>87.519335124843948</v>
          </cell>
          <cell r="J190">
            <v>57.079157729999999</v>
          </cell>
          <cell r="K190">
            <v>78.908587075832443</v>
          </cell>
          <cell r="L190">
            <v>60.577675749999997</v>
          </cell>
          <cell r="M190">
            <v>80.918693162388593</v>
          </cell>
          <cell r="N190">
            <v>64.778748319999991</v>
          </cell>
          <cell r="O190">
            <v>86.345185236527456</v>
          </cell>
          <cell r="P190">
            <v>65.231155349999995</v>
          </cell>
          <cell r="Q190">
            <v>86.928280241790389</v>
          </cell>
          <cell r="R190">
            <v>67.591856880000009</v>
          </cell>
          <cell r="S190">
            <v>89.967012841809364</v>
          </cell>
          <cell r="T190">
            <v>56.391449119999997</v>
          </cell>
          <cell r="U190">
            <v>77.957870266175263</v>
          </cell>
          <cell r="V190">
            <v>56.733234189999997</v>
          </cell>
          <cell r="W190">
            <v>78.430368075005745</v>
          </cell>
        </row>
        <row r="191">
          <cell r="F191">
            <v>501115110025205</v>
          </cell>
          <cell r="G191" t="str">
            <v xml:space="preserve"> 12,5 MG + 500 MG COM REV CT BL AL AL X 60 &gt; preços reduzidos</v>
          </cell>
          <cell r="H191">
            <v>65.69</v>
          </cell>
          <cell r="I191">
            <v>87.519335124843948</v>
          </cell>
          <cell r="J191">
            <v>57.079157729999999</v>
          </cell>
          <cell r="K191">
            <v>78.908587075832443</v>
          </cell>
          <cell r="L191">
            <v>60.577675749999997</v>
          </cell>
          <cell r="M191">
            <v>80.918693162388593</v>
          </cell>
          <cell r="N191">
            <v>64.778748319999991</v>
          </cell>
          <cell r="O191">
            <v>86.345185236527456</v>
          </cell>
          <cell r="P191">
            <v>65.231155349999995</v>
          </cell>
          <cell r="Q191">
            <v>86.928280241790389</v>
          </cell>
          <cell r="R191">
            <v>67.591856880000009</v>
          </cell>
          <cell r="S191">
            <v>89.967012841809364</v>
          </cell>
          <cell r="T191">
            <v>56.391449119999997</v>
          </cell>
          <cell r="U191">
            <v>77.957870266175263</v>
          </cell>
          <cell r="V191">
            <v>56.733234189999997</v>
          </cell>
          <cell r="W191">
            <v>78.430368075005745</v>
          </cell>
        </row>
        <row r="192">
          <cell r="F192">
            <v>501115110026305</v>
          </cell>
          <cell r="G192" t="str">
            <v xml:space="preserve"> 12,5 MG + 850 MG COM REV CT BL AL AL X 60 &gt; preços reduzidos</v>
          </cell>
          <cell r="H192">
            <v>65.69</v>
          </cell>
          <cell r="I192">
            <v>87.519335124843948</v>
          </cell>
          <cell r="J192">
            <v>57.079157729999999</v>
          </cell>
          <cell r="K192">
            <v>78.908587075832443</v>
          </cell>
          <cell r="L192">
            <v>60.577675749999997</v>
          </cell>
          <cell r="M192">
            <v>80.918693162388593</v>
          </cell>
          <cell r="N192">
            <v>64.778748319999991</v>
          </cell>
          <cell r="O192">
            <v>86.345185236527456</v>
          </cell>
          <cell r="P192">
            <v>65.231155349999995</v>
          </cell>
          <cell r="Q192">
            <v>86.928280241790389</v>
          </cell>
          <cell r="R192">
            <v>67.591856880000009</v>
          </cell>
          <cell r="S192">
            <v>89.967012841809364</v>
          </cell>
          <cell r="T192">
            <v>56.391449119999997</v>
          </cell>
          <cell r="U192">
            <v>77.957870266175263</v>
          </cell>
          <cell r="V192">
            <v>56.733234189999997</v>
          </cell>
          <cell r="W192">
            <v>78.430368075005745</v>
          </cell>
        </row>
        <row r="193">
          <cell r="F193">
            <v>501116070027205</v>
          </cell>
          <cell r="G193" t="str">
            <v xml:space="preserve"> 25 MG + 15 MG COM REV CT BL AL AL X 30 &gt; preços reduzidos</v>
          </cell>
          <cell r="H193">
            <v>99</v>
          </cell>
          <cell r="I193">
            <v>131.89852606727891</v>
          </cell>
          <cell r="J193">
            <v>86.022783000000004</v>
          </cell>
          <cell r="K193">
            <v>118.92145106572404</v>
          </cell>
          <cell r="L193">
            <v>91.295324999999991</v>
          </cell>
          <cell r="M193">
            <v>121.95083913954134</v>
          </cell>
          <cell r="N193">
            <v>97.626671999999999</v>
          </cell>
          <cell r="O193">
            <v>130.12898977646856</v>
          </cell>
          <cell r="P193">
            <v>98.308485000000005</v>
          </cell>
          <cell r="Q193">
            <v>131.00775984072538</v>
          </cell>
          <cell r="R193">
            <v>101.86624800000001</v>
          </cell>
          <cell r="S193">
            <v>135.58736902632253</v>
          </cell>
          <cell r="T193">
            <v>84.986351999999997</v>
          </cell>
          <cell r="U193">
            <v>117.48864600930659</v>
          </cell>
          <cell r="V193">
            <v>85.501448999999994</v>
          </cell>
          <cell r="W193">
            <v>118.20073739420867</v>
          </cell>
        </row>
        <row r="194">
          <cell r="F194">
            <v>501116070027505</v>
          </cell>
          <cell r="G194" t="str">
            <v xml:space="preserve"> 25 MG + 30 MG COM REV CT BL AL AL X 10 &gt; preços reduzidos</v>
          </cell>
          <cell r="H194">
            <v>35.79</v>
          </cell>
          <cell r="I194">
            <v>47.683315635837488</v>
          </cell>
          <cell r="J194">
            <v>31.098539430000002</v>
          </cell>
          <cell r="K194">
            <v>42.991906400426906</v>
          </cell>
          <cell r="L194">
            <v>33.004643250000001</v>
          </cell>
          <cell r="M194">
            <v>44.087076088931163</v>
          </cell>
          <cell r="N194">
            <v>35.293521120000001</v>
          </cell>
          <cell r="O194">
            <v>47.043601455553635</v>
          </cell>
          <cell r="P194">
            <v>35.540006849999997</v>
          </cell>
          <cell r="Q194">
            <v>47.361290148480407</v>
          </cell>
          <cell r="R194">
            <v>36.826192080000006</v>
          </cell>
          <cell r="S194">
            <v>49.016888257091757</v>
          </cell>
          <cell r="T194">
            <v>30.72385392</v>
          </cell>
          <cell r="U194">
            <v>42.473925663364476</v>
          </cell>
          <cell r="V194">
            <v>30.910069289999996</v>
          </cell>
          <cell r="W194">
            <v>42.731357488269985</v>
          </cell>
        </row>
        <row r="195">
          <cell r="F195">
            <v>501116070027605</v>
          </cell>
          <cell r="G195" t="str">
            <v xml:space="preserve"> 25 MG + 30 MG COM REV CT BL AL AL X 30 &gt; preços reduzidos</v>
          </cell>
          <cell r="H195">
            <v>99</v>
          </cell>
          <cell r="I195">
            <v>131.89852606727891</v>
          </cell>
          <cell r="J195">
            <v>86.022783000000004</v>
          </cell>
          <cell r="K195">
            <v>118.92145106572404</v>
          </cell>
          <cell r="L195">
            <v>91.295324999999991</v>
          </cell>
          <cell r="M195">
            <v>121.95083913954134</v>
          </cell>
          <cell r="N195">
            <v>97.626671999999999</v>
          </cell>
          <cell r="O195">
            <v>130.12898977646856</v>
          </cell>
          <cell r="P195">
            <v>98.308485000000005</v>
          </cell>
          <cell r="Q195">
            <v>131.00775984072538</v>
          </cell>
          <cell r="R195">
            <v>101.86624800000001</v>
          </cell>
          <cell r="S195">
            <v>135.58736902632253</v>
          </cell>
          <cell r="T195">
            <v>84.986351999999997</v>
          </cell>
          <cell r="U195">
            <v>117.48864600930659</v>
          </cell>
          <cell r="V195">
            <v>85.501448999999994</v>
          </cell>
          <cell r="W195">
            <v>118.20073739420867</v>
          </cell>
        </row>
      </sheetData>
      <sheetData sheetId="1">
        <row r="16">
          <cell r="F16">
            <v>500200304110311</v>
          </cell>
          <cell r="G16" t="str">
            <v xml:space="preserve"> 15 MG COM CT FR PLAS OPC X 30</v>
          </cell>
          <cell r="H16">
            <v>194.1</v>
          </cell>
          <cell r="I16">
            <v>268.33186333737927</v>
          </cell>
          <cell r="J16">
            <v>194.1</v>
          </cell>
          <cell r="K16">
            <v>268.33186333737927</v>
          </cell>
          <cell r="L16">
            <v>180.8658738</v>
          </cell>
          <cell r="M16">
            <v>250.03646023131012</v>
          </cell>
          <cell r="N16">
            <v>191.76148320000001</v>
          </cell>
          <cell r="O16">
            <v>265.09900104789057</v>
          </cell>
          <cell r="P16">
            <v>192.92355989999999</v>
          </cell>
          <cell r="Q16">
            <v>266.70550391369142</v>
          </cell>
          <cell r="R16">
            <v>198.95249999999999</v>
          </cell>
          <cell r="S16">
            <v>275.04015992081378</v>
          </cell>
          <cell r="T16">
            <v>191.76148320000001</v>
          </cell>
          <cell r="U16">
            <v>265.09900104789057</v>
          </cell>
          <cell r="V16">
            <v>192.92355989999999</v>
          </cell>
          <cell r="W16">
            <v>266.70550391369142</v>
          </cell>
        </row>
        <row r="17">
          <cell r="F17">
            <v>500200305117311</v>
          </cell>
          <cell r="G17" t="str">
            <v xml:space="preserve"> 30 MG COM CT FR PLAS OPC X 30</v>
          </cell>
          <cell r="H17">
            <v>239.52</v>
          </cell>
          <cell r="I17">
            <v>331.12234882312771</v>
          </cell>
          <cell r="J17">
            <v>239.52</v>
          </cell>
          <cell r="K17">
            <v>331.12234882312771</v>
          </cell>
          <cell r="L17">
            <v>223.18904736000002</v>
          </cell>
          <cell r="M17">
            <v>308.54576483566927</v>
          </cell>
          <cell r="N17">
            <v>236.63426304000004</v>
          </cell>
          <cell r="O17">
            <v>327.13298676450671</v>
          </cell>
          <cell r="P17">
            <v>238.06826928000001</v>
          </cell>
          <cell r="Q17">
            <v>329.11541626691076</v>
          </cell>
          <cell r="R17">
            <v>245.50799999999998</v>
          </cell>
          <cell r="S17">
            <v>339.40040754370591</v>
          </cell>
          <cell r="T17">
            <v>236.63426304000004</v>
          </cell>
          <cell r="U17">
            <v>327.13298676450671</v>
          </cell>
          <cell r="V17">
            <v>238.06826928000001</v>
          </cell>
          <cell r="W17">
            <v>329.11541626691076</v>
          </cell>
        </row>
        <row r="18">
          <cell r="F18">
            <v>500200306113318</v>
          </cell>
          <cell r="G18" t="str">
            <v xml:space="preserve"> 45 MG COM CT FR PLAS OPC X 30</v>
          </cell>
          <cell r="H18">
            <v>388.5</v>
          </cell>
          <cell r="I18">
            <v>537.07845907558919</v>
          </cell>
          <cell r="J18">
            <v>388.5</v>
          </cell>
          <cell r="K18">
            <v>537.07845907558919</v>
          </cell>
          <cell r="L18">
            <v>362.01129300000002</v>
          </cell>
          <cell r="M18">
            <v>500.45937557889738</v>
          </cell>
          <cell r="N18">
            <v>383.81935200000004</v>
          </cell>
          <cell r="O18">
            <v>530.60773780064653</v>
          </cell>
          <cell r="P18">
            <v>386.14530150000002</v>
          </cell>
          <cell r="Q18">
            <v>533.82322653513199</v>
          </cell>
          <cell r="R18">
            <v>398.21249999999998</v>
          </cell>
          <cell r="S18">
            <v>550.50542055247888</v>
          </cell>
          <cell r="T18">
            <v>383.81935200000004</v>
          </cell>
          <cell r="U18">
            <v>530.60773780064653</v>
          </cell>
          <cell r="V18">
            <v>386.14530150000002</v>
          </cell>
          <cell r="W18">
            <v>533.82322653513199</v>
          </cell>
        </row>
        <row r="19">
          <cell r="F19">
            <v>501100505139413</v>
          </cell>
          <cell r="G19" t="str">
            <v>3,5 MG PÓ GRAN CT 10 SACHETS</v>
          </cell>
          <cell r="H19">
            <v>35.11</v>
          </cell>
          <cell r="I19">
            <v>48.54</v>
          </cell>
          <cell r="J19">
            <v>35.11</v>
          </cell>
          <cell r="K19">
            <v>48.54</v>
          </cell>
          <cell r="L19">
            <v>32.72</v>
          </cell>
          <cell r="M19">
            <v>45.23</v>
          </cell>
          <cell r="N19">
            <v>34.69</v>
          </cell>
          <cell r="O19">
            <v>47.96</v>
          </cell>
          <cell r="P19">
            <v>34.9</v>
          </cell>
          <cell r="Q19">
            <v>48.25</v>
          </cell>
          <cell r="R19">
            <v>35.987749999999998</v>
          </cell>
          <cell r="S19">
            <v>49.750953193301243</v>
          </cell>
          <cell r="T19">
            <v>34.69</v>
          </cell>
          <cell r="U19">
            <v>47.96</v>
          </cell>
          <cell r="V19">
            <v>34.897198289999999</v>
          </cell>
          <cell r="W19">
            <v>48.243329430240628</v>
          </cell>
        </row>
        <row r="20">
          <cell r="F20">
            <v>501100502113413</v>
          </cell>
          <cell r="G20" t="str">
            <v xml:space="preserve"> 7,0 MG ADULTO - CÁPS CART C/ 10</v>
          </cell>
          <cell r="H20">
            <v>54.31</v>
          </cell>
          <cell r="I20">
            <v>75.08</v>
          </cell>
          <cell r="J20">
            <v>54.31</v>
          </cell>
          <cell r="K20">
            <v>75.08</v>
          </cell>
          <cell r="L20">
            <v>50.61</v>
          </cell>
          <cell r="M20">
            <v>69.97</v>
          </cell>
          <cell r="N20">
            <v>53.65</v>
          </cell>
          <cell r="O20">
            <v>74.17</v>
          </cell>
          <cell r="P20">
            <v>53.98</v>
          </cell>
          <cell r="Q20">
            <v>74.62</v>
          </cell>
          <cell r="R20">
            <v>55.667749999999998</v>
          </cell>
          <cell r="S20">
            <v>76.957398687786693</v>
          </cell>
          <cell r="T20">
            <v>53.65</v>
          </cell>
          <cell r="U20">
            <v>74.17</v>
          </cell>
          <cell r="V20">
            <v>53.980827090000005</v>
          </cell>
          <cell r="W20">
            <v>74.625326726185392</v>
          </cell>
        </row>
        <row r="21">
          <cell r="F21">
            <v>501101805111318</v>
          </cell>
          <cell r="G21" t="str">
            <v>800 MG COM REV CT BL AL x 10</v>
          </cell>
          <cell r="H21">
            <v>43.75</v>
          </cell>
          <cell r="I21">
            <v>60.48</v>
          </cell>
          <cell r="J21">
            <v>43.75</v>
          </cell>
          <cell r="K21">
            <v>60.48</v>
          </cell>
          <cell r="L21">
            <v>40.76</v>
          </cell>
          <cell r="M21">
            <v>56.35</v>
          </cell>
          <cell r="N21">
            <v>43.22</v>
          </cell>
          <cell r="O21">
            <v>59.75</v>
          </cell>
          <cell r="P21">
            <v>43.48</v>
          </cell>
          <cell r="Q21">
            <v>60.11</v>
          </cell>
          <cell r="R21">
            <v>44.843749999999993</v>
          </cell>
          <cell r="S21">
            <v>61.993853665819685</v>
          </cell>
          <cell r="T21">
            <v>43.22</v>
          </cell>
          <cell r="U21">
            <v>59.75</v>
          </cell>
          <cell r="V21">
            <v>43.484831249999999</v>
          </cell>
          <cell r="W21">
            <v>60.115228213415769</v>
          </cell>
        </row>
        <row r="22">
          <cell r="F22">
            <v>501104901111311</v>
          </cell>
          <cell r="G22" t="str">
            <v>1200 MG COM REV CT BL AL PLAS x 10</v>
          </cell>
          <cell r="H22">
            <v>71.319999999999993</v>
          </cell>
          <cell r="I22">
            <v>98.59</v>
          </cell>
          <cell r="J22">
            <v>71.319999999999993</v>
          </cell>
          <cell r="K22">
            <v>98.59</v>
          </cell>
          <cell r="L22">
            <v>66.45</v>
          </cell>
          <cell r="M22">
            <v>91.86</v>
          </cell>
          <cell r="N22">
            <v>70.459999999999994</v>
          </cell>
          <cell r="O22">
            <v>97.41</v>
          </cell>
          <cell r="P22">
            <v>70.88</v>
          </cell>
          <cell r="Q22">
            <v>97.99</v>
          </cell>
          <cell r="R22">
            <v>73.10299999999998</v>
          </cell>
          <cell r="S22">
            <v>101.06060899305736</v>
          </cell>
          <cell r="T22">
            <v>70.459999999999994</v>
          </cell>
          <cell r="U22">
            <v>97.41</v>
          </cell>
          <cell r="V22">
            <v>70.88772947999999</v>
          </cell>
          <cell r="W22">
            <v>97.998127455561416</v>
          </cell>
        </row>
        <row r="23">
          <cell r="F23">
            <v>501113090020914</v>
          </cell>
          <cell r="G23" t="str">
            <v>25.000 UI/G CREM VAG CT BG AL x 60 G + 14 APLIC</v>
          </cell>
          <cell r="H23">
            <v>17.55</v>
          </cell>
          <cell r="I23">
            <v>24.26</v>
          </cell>
          <cell r="J23">
            <v>17.55</v>
          </cell>
          <cell r="K23">
            <v>24.26</v>
          </cell>
          <cell r="L23">
            <v>16.350000000000001</v>
          </cell>
          <cell r="M23">
            <v>22.6</v>
          </cell>
          <cell r="N23">
            <v>17.34</v>
          </cell>
          <cell r="O23">
            <v>23.97</v>
          </cell>
          <cell r="P23">
            <v>17.440000000000001</v>
          </cell>
          <cell r="Q23">
            <v>24.11</v>
          </cell>
          <cell r="R23">
            <v>17.98875</v>
          </cell>
          <cell r="S23">
            <v>24.868391584803099</v>
          </cell>
          <cell r="T23">
            <v>17.34</v>
          </cell>
          <cell r="U23">
            <v>23.97</v>
          </cell>
          <cell r="V23">
            <v>17.44362945</v>
          </cell>
          <cell r="W23">
            <v>24.114794403324495</v>
          </cell>
        </row>
        <row r="24">
          <cell r="F24">
            <v>501116100028517</v>
          </cell>
          <cell r="G24" t="str">
            <v xml:space="preserve"> 1,0 MG/G PAS CT 01 BG AL X 10 G</v>
          </cell>
          <cell r="H24">
            <v>13.29</v>
          </cell>
          <cell r="I24">
            <v>18.37</v>
          </cell>
          <cell r="J24">
            <v>13.29</v>
          </cell>
          <cell r="K24">
            <v>18.37</v>
          </cell>
          <cell r="L24">
            <v>12.38</v>
          </cell>
          <cell r="M24">
            <v>17.11</v>
          </cell>
          <cell r="N24">
            <v>13.13</v>
          </cell>
          <cell r="O24">
            <v>18.149999999999999</v>
          </cell>
          <cell r="P24">
            <v>13.21</v>
          </cell>
          <cell r="Q24">
            <v>18.260000000000002</v>
          </cell>
          <cell r="R24">
            <v>13.622249999999998</v>
          </cell>
          <cell r="S24">
            <v>18.831961490714139</v>
          </cell>
          <cell r="T24">
            <v>13.13</v>
          </cell>
          <cell r="U24">
            <v>18.149999999999999</v>
          </cell>
          <cell r="V24">
            <v>13.20944931</v>
          </cell>
          <cell r="W24">
            <v>18.261288753286756</v>
          </cell>
        </row>
        <row r="25">
          <cell r="F25">
            <v>501102513112411</v>
          </cell>
          <cell r="G25" t="str">
            <v xml:space="preserve"> CPR CX C/ 2                    </v>
          </cell>
          <cell r="H25">
            <v>9.4</v>
          </cell>
          <cell r="I25">
            <v>12.99</v>
          </cell>
          <cell r="J25">
            <v>9.4</v>
          </cell>
          <cell r="K25">
            <v>12.99</v>
          </cell>
          <cell r="L25">
            <v>8.76</v>
          </cell>
          <cell r="M25">
            <v>12.11</v>
          </cell>
          <cell r="N25">
            <v>9.2799999999999994</v>
          </cell>
          <cell r="O25">
            <v>12.83</v>
          </cell>
          <cell r="P25">
            <v>9.34</v>
          </cell>
          <cell r="Q25">
            <v>12.91</v>
          </cell>
          <cell r="R25">
            <v>9.6349999999999998</v>
          </cell>
          <cell r="S25">
            <v>13.319822273341831</v>
          </cell>
          <cell r="T25">
            <v>9.2799999999999994</v>
          </cell>
          <cell r="U25">
            <v>12.83</v>
          </cell>
          <cell r="V25">
            <v>9.3430266</v>
          </cell>
          <cell r="W25">
            <v>12.916186176139616</v>
          </cell>
        </row>
        <row r="26">
          <cell r="F26">
            <v>501102513112411</v>
          </cell>
          <cell r="G26" t="str">
            <v xml:space="preserve"> CPR CX C/ 2                    </v>
          </cell>
          <cell r="H26">
            <v>9.4</v>
          </cell>
          <cell r="I26">
            <v>12.99</v>
          </cell>
          <cell r="J26">
            <v>9.4</v>
          </cell>
          <cell r="K26">
            <v>12.99</v>
          </cell>
          <cell r="L26">
            <v>8.76</v>
          </cell>
          <cell r="M26">
            <v>12.11</v>
          </cell>
          <cell r="N26">
            <v>9.2799999999999994</v>
          </cell>
          <cell r="O26">
            <v>12.83</v>
          </cell>
          <cell r="P26">
            <v>9.34</v>
          </cell>
          <cell r="Q26">
            <v>12.91</v>
          </cell>
          <cell r="R26">
            <v>9.6349999999999998</v>
          </cell>
          <cell r="S26">
            <v>13.319822273341831</v>
          </cell>
          <cell r="T26">
            <v>9.2799999999999994</v>
          </cell>
          <cell r="U26">
            <v>12.83</v>
          </cell>
          <cell r="V26">
            <v>9.3430266</v>
          </cell>
          <cell r="W26">
            <v>12.916186176139616</v>
          </cell>
        </row>
        <row r="27">
          <cell r="F27">
            <v>501102503117419</v>
          </cell>
          <cell r="G27" t="str">
            <v xml:space="preserve"> CPR CX C/ 7                    </v>
          </cell>
          <cell r="H27">
            <v>36.9</v>
          </cell>
          <cell r="I27">
            <v>51.01</v>
          </cell>
          <cell r="J27">
            <v>36.9</v>
          </cell>
          <cell r="K27">
            <v>51.01</v>
          </cell>
          <cell r="L27">
            <v>34.380000000000003</v>
          </cell>
          <cell r="M27">
            <v>47.53</v>
          </cell>
          <cell r="N27">
            <v>36.450000000000003</v>
          </cell>
          <cell r="O27">
            <v>50.39</v>
          </cell>
          <cell r="P27">
            <v>36.67</v>
          </cell>
          <cell r="Q27">
            <v>50.69</v>
          </cell>
          <cell r="R27">
            <v>37.822499999999998</v>
          </cell>
          <cell r="S27">
            <v>52.287387434714212</v>
          </cell>
          <cell r="T27">
            <v>36.450000000000003</v>
          </cell>
          <cell r="U27">
            <v>50.39</v>
          </cell>
          <cell r="V27">
            <v>36.676349099999996</v>
          </cell>
          <cell r="W27">
            <v>50.702901053143805</v>
          </cell>
        </row>
        <row r="28">
          <cell r="F28">
            <v>501102502110410</v>
          </cell>
          <cell r="G28" t="str">
            <v xml:space="preserve"> CPR CX C/ 28               </v>
          </cell>
          <cell r="H28">
            <v>119.91</v>
          </cell>
          <cell r="I28">
            <v>165.77</v>
          </cell>
          <cell r="J28">
            <v>119.91</v>
          </cell>
          <cell r="K28">
            <v>165.77</v>
          </cell>
          <cell r="L28">
            <v>111.73</v>
          </cell>
          <cell r="M28">
            <v>154.46</v>
          </cell>
          <cell r="N28">
            <v>118.46</v>
          </cell>
          <cell r="O28">
            <v>163.76</v>
          </cell>
          <cell r="P28">
            <v>119.18</v>
          </cell>
          <cell r="Q28">
            <v>164.76</v>
          </cell>
          <cell r="R28">
            <v>122.90774999999999</v>
          </cell>
          <cell r="S28">
            <v>169.91275412727862</v>
          </cell>
          <cell r="T28">
            <v>118.46</v>
          </cell>
          <cell r="U28">
            <v>163.76</v>
          </cell>
          <cell r="V28">
            <v>119.18322549</v>
          </cell>
          <cell r="W28">
            <v>164.76381748732993</v>
          </cell>
        </row>
        <row r="29">
          <cell r="F29">
            <v>501102508119411</v>
          </cell>
          <cell r="G29" t="str">
            <v xml:space="preserve"> CPR CX C/ 42 - 6 semanas</v>
          </cell>
          <cell r="H29">
            <v>197.39</v>
          </cell>
          <cell r="I29">
            <v>272.88</v>
          </cell>
          <cell r="J29">
            <v>197.39</v>
          </cell>
          <cell r="K29">
            <v>272.88</v>
          </cell>
          <cell r="L29">
            <v>183.93</v>
          </cell>
          <cell r="M29">
            <v>254.27</v>
          </cell>
          <cell r="N29">
            <v>195.01</v>
          </cell>
          <cell r="O29">
            <v>269.58999999999997</v>
          </cell>
          <cell r="P29">
            <v>196.19</v>
          </cell>
          <cell r="Q29">
            <v>271.22000000000003</v>
          </cell>
          <cell r="R29">
            <v>202.32474999999997</v>
          </cell>
          <cell r="S29">
            <v>279.70209771648337</v>
          </cell>
          <cell r="T29">
            <v>195.01</v>
          </cell>
          <cell r="U29">
            <v>269.58999999999997</v>
          </cell>
          <cell r="V29">
            <v>196.19361920999998</v>
          </cell>
          <cell r="W29">
            <v>271.22616907534029</v>
          </cell>
        </row>
        <row r="30">
          <cell r="F30">
            <v>501102510113415</v>
          </cell>
          <cell r="G30" t="str">
            <v xml:space="preserve"> CPR CX C/ 56 - 8 semanas</v>
          </cell>
          <cell r="H30">
            <v>263.02999999999997</v>
          </cell>
          <cell r="I30">
            <v>363.62</v>
          </cell>
          <cell r="J30">
            <v>263.02999999999997</v>
          </cell>
          <cell r="K30">
            <v>363.62</v>
          </cell>
          <cell r="L30">
            <v>245.1</v>
          </cell>
          <cell r="M30">
            <v>338.84</v>
          </cell>
          <cell r="N30">
            <v>259.86</v>
          </cell>
          <cell r="O30">
            <v>359.24</v>
          </cell>
          <cell r="P30">
            <v>261.44</v>
          </cell>
          <cell r="Q30">
            <v>361.43</v>
          </cell>
          <cell r="R30">
            <v>269.60574999999994</v>
          </cell>
          <cell r="S30">
            <v>372.71413325075548</v>
          </cell>
          <cell r="T30">
            <v>259.86</v>
          </cell>
          <cell r="U30">
            <v>359.24</v>
          </cell>
          <cell r="V30">
            <v>261.43577517</v>
          </cell>
          <cell r="W30">
            <v>361.41962233085144</v>
          </cell>
        </row>
        <row r="31">
          <cell r="F31">
            <v>501102512116411</v>
          </cell>
          <cell r="G31" t="str">
            <v xml:space="preserve"> CPR CX C/ 2                    </v>
          </cell>
          <cell r="H31">
            <v>16.3</v>
          </cell>
          <cell r="I31">
            <v>22.53</v>
          </cell>
          <cell r="J31">
            <v>16.3</v>
          </cell>
          <cell r="K31">
            <v>22.53</v>
          </cell>
          <cell r="L31">
            <v>15.19</v>
          </cell>
          <cell r="M31">
            <v>21</v>
          </cell>
          <cell r="N31">
            <v>16.100000000000001</v>
          </cell>
          <cell r="O31">
            <v>22.26</v>
          </cell>
          <cell r="P31">
            <v>16.2</v>
          </cell>
          <cell r="Q31">
            <v>22.4</v>
          </cell>
          <cell r="R31">
            <v>16.7075</v>
          </cell>
          <cell r="S31">
            <v>23.097138622922536</v>
          </cell>
          <cell r="T31">
            <v>16.100000000000001</v>
          </cell>
          <cell r="U31">
            <v>22.26</v>
          </cell>
          <cell r="V31">
            <v>16.201205700000003</v>
          </cell>
          <cell r="W31">
            <v>22.397216454369765</v>
          </cell>
        </row>
        <row r="32">
          <cell r="F32">
            <v>501102506116413</v>
          </cell>
          <cell r="G32" t="str">
            <v xml:space="preserve"> CPR CX C/ 7</v>
          </cell>
          <cell r="H32">
            <v>61.84</v>
          </cell>
          <cell r="I32">
            <v>85.49</v>
          </cell>
          <cell r="J32">
            <v>61.84</v>
          </cell>
          <cell r="K32">
            <v>85.49</v>
          </cell>
          <cell r="L32">
            <v>57.62</v>
          </cell>
          <cell r="M32">
            <v>79.66</v>
          </cell>
          <cell r="N32">
            <v>61.09</v>
          </cell>
          <cell r="O32">
            <v>84.45</v>
          </cell>
          <cell r="P32">
            <v>61.46</v>
          </cell>
          <cell r="Q32">
            <v>84.96</v>
          </cell>
          <cell r="R32">
            <v>63.385999999999996</v>
          </cell>
          <cell r="S32">
            <v>87.627426530155191</v>
          </cell>
          <cell r="T32">
            <v>61.09</v>
          </cell>
          <cell r="U32">
            <v>84.45</v>
          </cell>
          <cell r="V32">
            <v>61.465187760000006</v>
          </cell>
          <cell r="W32">
            <v>84.972016290688714</v>
          </cell>
        </row>
        <row r="33">
          <cell r="F33">
            <v>501102514135316</v>
          </cell>
          <cell r="G33" t="str">
            <v xml:space="preserve"> GRAN CX C/ 2 ENV</v>
          </cell>
          <cell r="H33">
            <v>15.08</v>
          </cell>
          <cell r="I33">
            <v>20.84</v>
          </cell>
          <cell r="J33">
            <v>15.08</v>
          </cell>
          <cell r="K33">
            <v>20.84</v>
          </cell>
          <cell r="L33">
            <v>14.05</v>
          </cell>
          <cell r="M33">
            <v>19.420000000000002</v>
          </cell>
          <cell r="N33">
            <v>14.89</v>
          </cell>
          <cell r="O33">
            <v>20.58</v>
          </cell>
          <cell r="P33">
            <v>14.98</v>
          </cell>
          <cell r="Q33">
            <v>20.71</v>
          </cell>
          <cell r="R33">
            <v>15.456999999999999</v>
          </cell>
          <cell r="S33">
            <v>21.368395732127109</v>
          </cell>
          <cell r="T33">
            <v>14.89</v>
          </cell>
          <cell r="U33">
            <v>20.58</v>
          </cell>
          <cell r="V33">
            <v>14.988600120000001</v>
          </cell>
          <cell r="W33">
            <v>20.72086037618994</v>
          </cell>
        </row>
        <row r="34">
          <cell r="F34">
            <v>501102515131314</v>
          </cell>
          <cell r="G34" t="str">
            <v xml:space="preserve"> GRAN CX C/ 28 ENV</v>
          </cell>
          <cell r="H34">
            <v>211.31</v>
          </cell>
          <cell r="I34">
            <v>292.13</v>
          </cell>
          <cell r="J34">
            <v>211.31</v>
          </cell>
          <cell r="K34">
            <v>292.13</v>
          </cell>
          <cell r="L34">
            <v>196.9</v>
          </cell>
          <cell r="M34">
            <v>272.2</v>
          </cell>
          <cell r="N34">
            <v>208.77</v>
          </cell>
          <cell r="O34">
            <v>288.61</v>
          </cell>
          <cell r="P34">
            <v>210.03</v>
          </cell>
          <cell r="Q34">
            <v>290.35000000000002</v>
          </cell>
          <cell r="R34">
            <v>216.59275</v>
          </cell>
          <cell r="S34">
            <v>299.42677069998535</v>
          </cell>
          <cell r="T34">
            <v>208.77</v>
          </cell>
          <cell r="U34">
            <v>288.61</v>
          </cell>
          <cell r="V34">
            <v>210.02925009000001</v>
          </cell>
          <cell r="W34">
            <v>290.35311711490027</v>
          </cell>
        </row>
        <row r="35">
          <cell r="F35">
            <v>501102509115418</v>
          </cell>
          <cell r="G35" t="str">
            <v xml:space="preserve"> CPR CX C/ 42 - 6 semanas</v>
          </cell>
          <cell r="H35">
            <v>342.6</v>
          </cell>
          <cell r="I35">
            <v>473.62</v>
          </cell>
          <cell r="J35">
            <v>342.6</v>
          </cell>
          <cell r="K35">
            <v>473.62</v>
          </cell>
          <cell r="L35">
            <v>319.24</v>
          </cell>
          <cell r="M35">
            <v>441.33</v>
          </cell>
          <cell r="N35">
            <v>338.47</v>
          </cell>
          <cell r="O35">
            <v>467.91</v>
          </cell>
          <cell r="P35">
            <v>340.52</v>
          </cell>
          <cell r="Q35">
            <v>470.75</v>
          </cell>
          <cell r="R35">
            <v>351.16500000000002</v>
          </cell>
          <cell r="S35">
            <v>485.46501179222469</v>
          </cell>
          <cell r="T35">
            <v>338.47</v>
          </cell>
          <cell r="U35">
            <v>467.91</v>
          </cell>
          <cell r="V35">
            <v>340.52350140000004</v>
          </cell>
          <cell r="W35">
            <v>470.75376424951418</v>
          </cell>
        </row>
        <row r="36">
          <cell r="F36">
            <v>501115060024703</v>
          </cell>
          <cell r="G36" t="str">
            <v xml:space="preserve"> INJ EV CX C/ 1 FR.AMP  SEM DILUENTE</v>
          </cell>
          <cell r="H36">
            <v>98.59</v>
          </cell>
          <cell r="I36">
            <v>136.29</v>
          </cell>
          <cell r="J36">
            <v>98.59</v>
          </cell>
          <cell r="K36">
            <v>136.29</v>
          </cell>
          <cell r="L36">
            <v>91.87</v>
          </cell>
          <cell r="M36">
            <v>127</v>
          </cell>
          <cell r="N36">
            <v>97.4</v>
          </cell>
          <cell r="O36">
            <v>134.65</v>
          </cell>
          <cell r="P36">
            <v>97.99</v>
          </cell>
          <cell r="Q36">
            <v>135.47</v>
          </cell>
          <cell r="R36">
            <v>101.05475</v>
          </cell>
          <cell r="S36">
            <v>139.70226360944375</v>
          </cell>
          <cell r="T36">
            <v>97.4</v>
          </cell>
          <cell r="U36">
            <v>134.65</v>
          </cell>
          <cell r="V36">
            <v>97.992446010000009</v>
          </cell>
          <cell r="W36">
            <v>135.46880798995798</v>
          </cell>
        </row>
        <row r="37">
          <cell r="F37">
            <v>501104602163318</v>
          </cell>
          <cell r="G37" t="str">
            <v xml:space="preserve"> CREME FR C/ 40 ML</v>
          </cell>
          <cell r="H37">
            <v>6.95</v>
          </cell>
          <cell r="I37">
            <v>9.61</v>
          </cell>
          <cell r="J37">
            <v>6.95</v>
          </cell>
          <cell r="K37">
            <v>9.61</v>
          </cell>
          <cell r="L37">
            <v>6.48</v>
          </cell>
          <cell r="M37">
            <v>8.9600000000000009</v>
          </cell>
          <cell r="N37">
            <v>6.87</v>
          </cell>
          <cell r="O37">
            <v>9.5</v>
          </cell>
          <cell r="P37">
            <v>6.91</v>
          </cell>
          <cell r="Q37">
            <v>9.5500000000000007</v>
          </cell>
          <cell r="R37">
            <v>7.1237499999999994</v>
          </cell>
          <cell r="S37">
            <v>9.8481664680559273</v>
          </cell>
          <cell r="T37">
            <v>6.87</v>
          </cell>
          <cell r="U37">
            <v>9.5</v>
          </cell>
          <cell r="V37">
            <v>6.9078760500000005</v>
          </cell>
          <cell r="W37">
            <v>9.5497333961883335</v>
          </cell>
        </row>
        <row r="38">
          <cell r="F38">
            <v>501104601167311</v>
          </cell>
          <cell r="G38" t="str">
            <v xml:space="preserve"> CREME FR C/ 120 ML</v>
          </cell>
          <cell r="H38">
            <v>20.88</v>
          </cell>
          <cell r="I38">
            <v>28.87</v>
          </cell>
          <cell r="J38">
            <v>20.88</v>
          </cell>
          <cell r="K38">
            <v>28.87</v>
          </cell>
          <cell r="L38">
            <v>19.46</v>
          </cell>
          <cell r="M38">
            <v>26.9</v>
          </cell>
          <cell r="N38">
            <v>20.63</v>
          </cell>
          <cell r="O38">
            <v>28.52</v>
          </cell>
          <cell r="P38">
            <v>20.75</v>
          </cell>
          <cell r="Q38">
            <v>28.69</v>
          </cell>
          <cell r="R38">
            <v>21.401999999999997</v>
          </cell>
          <cell r="S38">
            <v>29.587009475252916</v>
          </cell>
          <cell r="T38">
            <v>20.63</v>
          </cell>
          <cell r="U38">
            <v>28.52</v>
          </cell>
          <cell r="V38">
            <v>20.753446319999998</v>
          </cell>
          <cell r="W38">
            <v>28.690422059339912</v>
          </cell>
        </row>
        <row r="39">
          <cell r="F39">
            <v>501112050018903</v>
          </cell>
          <cell r="G39" t="str">
            <v xml:space="preserve"> CREME FR C/ 240 ML</v>
          </cell>
          <cell r="H39">
            <v>41.74</v>
          </cell>
          <cell r="I39">
            <v>57.7</v>
          </cell>
          <cell r="J39">
            <v>41.74</v>
          </cell>
          <cell r="K39">
            <v>57.7</v>
          </cell>
          <cell r="L39">
            <v>38.89</v>
          </cell>
          <cell r="M39">
            <v>53.76</v>
          </cell>
          <cell r="N39">
            <v>41.24</v>
          </cell>
          <cell r="O39">
            <v>57.01</v>
          </cell>
          <cell r="P39">
            <v>41.49</v>
          </cell>
          <cell r="Q39">
            <v>57.36</v>
          </cell>
          <cell r="R39">
            <v>42.783499999999997</v>
          </cell>
          <cell r="S39">
            <v>59.145678903115744</v>
          </cell>
          <cell r="T39">
            <v>41.24</v>
          </cell>
          <cell r="U39">
            <v>57.01</v>
          </cell>
          <cell r="V39">
            <v>41.487013860000005</v>
          </cell>
          <cell r="W39">
            <v>57.353362871496557</v>
          </cell>
        </row>
        <row r="44">
          <cell r="I44">
            <v>0.75057700000000005</v>
          </cell>
          <cell r="J44">
            <v>0.86891700000000005</v>
          </cell>
          <cell r="K44">
            <v>0.72335799999999995</v>
          </cell>
          <cell r="L44">
            <v>0.92217499999999997</v>
          </cell>
          <cell r="M44">
            <v>0.74862399999999996</v>
          </cell>
          <cell r="N44">
            <v>0.986128</v>
          </cell>
          <cell r="O44">
            <v>0.75022999999999995</v>
          </cell>
          <cell r="P44">
            <v>0.99301499999999998</v>
          </cell>
          <cell r="Q44">
            <v>0.75040200000000001</v>
          </cell>
          <cell r="R44">
            <v>1.0289520000000001</v>
          </cell>
          <cell r="S44">
            <v>0.75129599999999996</v>
          </cell>
          <cell r="T44">
            <v>0.85844799999999999</v>
          </cell>
          <cell r="U44">
            <v>0.72335799999999995</v>
          </cell>
          <cell r="V44">
            <v>0.86365099999999995</v>
          </cell>
          <cell r="W44">
            <v>0.72335799999999995</v>
          </cell>
        </row>
        <row r="46">
          <cell r="F46">
            <v>501105301116319</v>
          </cell>
          <cell r="G46" t="str">
            <v xml:space="preserve"> 20 MG COM CT BL AL/AL x 4</v>
          </cell>
          <cell r="H46">
            <v>9.27</v>
          </cell>
          <cell r="I46">
            <v>12.35</v>
          </cell>
          <cell r="J46">
            <v>8.0548605900000005</v>
          </cell>
          <cell r="K46">
            <v>11.13537223615416</v>
          </cell>
          <cell r="L46">
            <v>8.5500000000000007</v>
          </cell>
          <cell r="M46">
            <v>11.42</v>
          </cell>
          <cell r="N46">
            <v>9.14</v>
          </cell>
          <cell r="O46">
            <v>12.18</v>
          </cell>
          <cell r="P46">
            <v>9.2100000000000009</v>
          </cell>
          <cell r="Q46">
            <v>12.27</v>
          </cell>
          <cell r="R46">
            <v>9.5383850399999996</v>
          </cell>
          <cell r="S46">
            <v>12.695908190646563</v>
          </cell>
          <cell r="T46">
            <v>7.96</v>
          </cell>
          <cell r="U46">
            <v>11</v>
          </cell>
          <cell r="V46">
            <v>8.006044769999999</v>
          </cell>
          <cell r="W46">
            <v>11.067887228730449</v>
          </cell>
        </row>
        <row r="47">
          <cell r="F47">
            <v>501105306118311</v>
          </cell>
          <cell r="G47" t="str">
            <v xml:space="preserve"> 20 MG COM CT BL AL/AL x 8</v>
          </cell>
          <cell r="H47">
            <v>18.57</v>
          </cell>
          <cell r="I47">
            <v>24.74</v>
          </cell>
          <cell r="J47">
            <v>16.135788690000002</v>
          </cell>
          <cell r="K47">
            <v>22.306781275661571</v>
          </cell>
          <cell r="L47">
            <v>17.13</v>
          </cell>
          <cell r="M47">
            <v>22.88</v>
          </cell>
          <cell r="N47">
            <v>18.32</v>
          </cell>
          <cell r="O47">
            <v>24.42</v>
          </cell>
          <cell r="P47">
            <v>18.440000000000001</v>
          </cell>
          <cell r="Q47">
            <v>24.57</v>
          </cell>
          <cell r="R47">
            <v>19.107638640000001</v>
          </cell>
          <cell r="S47">
            <v>25.432903462816256</v>
          </cell>
          <cell r="T47">
            <v>15.94</v>
          </cell>
          <cell r="U47">
            <v>22.04</v>
          </cell>
          <cell r="V47">
            <v>16.037999069999998</v>
          </cell>
          <cell r="W47">
            <v>22.17159286273187</v>
          </cell>
        </row>
        <row r="48">
          <cell r="F48">
            <v>501105302112317</v>
          </cell>
          <cell r="G48" t="str">
            <v xml:space="preserve"> 20 MG COM CT BL AL/AL x 10</v>
          </cell>
          <cell r="H48">
            <v>23.21</v>
          </cell>
          <cell r="I48">
            <v>30.93</v>
          </cell>
          <cell r="J48">
            <v>20.167563570000002</v>
          </cell>
          <cell r="K48">
            <v>27.880473527630858</v>
          </cell>
          <cell r="L48">
            <v>21.41</v>
          </cell>
          <cell r="M48">
            <v>28.6</v>
          </cell>
          <cell r="N48">
            <v>22.89</v>
          </cell>
          <cell r="O48">
            <v>30.51</v>
          </cell>
          <cell r="P48">
            <v>23.05</v>
          </cell>
          <cell r="Q48">
            <v>30.72</v>
          </cell>
          <cell r="R48">
            <v>23.881975920000002</v>
          </cell>
          <cell r="S48">
            <v>31.787705405060059</v>
          </cell>
          <cell r="T48">
            <v>19.93</v>
          </cell>
          <cell r="U48">
            <v>27.55</v>
          </cell>
          <cell r="V48">
            <v>20.04533971</v>
          </cell>
          <cell r="W48">
            <v>27.711506211308926</v>
          </cell>
        </row>
        <row r="49">
          <cell r="F49">
            <v>501105304115313</v>
          </cell>
          <cell r="G49" t="str">
            <v xml:space="preserve"> 20 MG COM CT BL AL/AL x 20</v>
          </cell>
          <cell r="H49">
            <v>46.42</v>
          </cell>
          <cell r="I49">
            <v>61.84</v>
          </cell>
          <cell r="J49">
            <v>40.335127140000004</v>
          </cell>
          <cell r="K49">
            <v>55.760947055261717</v>
          </cell>
          <cell r="L49">
            <v>42.81</v>
          </cell>
          <cell r="M49">
            <v>57.18</v>
          </cell>
          <cell r="N49">
            <v>45.78</v>
          </cell>
          <cell r="O49">
            <v>61.02</v>
          </cell>
          <cell r="P49">
            <v>46.09</v>
          </cell>
          <cell r="Q49">
            <v>61.42</v>
          </cell>
          <cell r="R49">
            <v>47.763951840000004</v>
          </cell>
          <cell r="S49">
            <v>63.575410810120118</v>
          </cell>
          <cell r="T49">
            <v>39.85</v>
          </cell>
          <cell r="U49">
            <v>55.09</v>
          </cell>
          <cell r="V49">
            <v>40.090679420000001</v>
          </cell>
          <cell r="W49">
            <v>55.423012422617852</v>
          </cell>
        </row>
        <row r="50">
          <cell r="F50">
            <v>501116100028403</v>
          </cell>
          <cell r="G50" t="str">
            <v xml:space="preserve"> 500 MG COM REV CT BL PVC/PVDC/AL x 10</v>
          </cell>
          <cell r="H50">
            <v>55.65</v>
          </cell>
          <cell r="I50">
            <v>74.14</v>
          </cell>
          <cell r="J50">
            <v>48.35523105</v>
          </cell>
          <cell r="K50">
            <v>66.848270220278209</v>
          </cell>
          <cell r="L50">
            <v>51.32</v>
          </cell>
          <cell r="M50">
            <v>68.55</v>
          </cell>
          <cell r="N50">
            <v>54.87</v>
          </cell>
          <cell r="O50">
            <v>73.14</v>
          </cell>
          <cell r="P50">
            <v>55.26</v>
          </cell>
          <cell r="Q50">
            <v>73.64</v>
          </cell>
          <cell r="R50">
            <v>57.261178800000003</v>
          </cell>
          <cell r="S50">
            <v>76.216536225402507</v>
          </cell>
          <cell r="T50">
            <v>47.77</v>
          </cell>
          <cell r="U50">
            <v>66.040000000000006</v>
          </cell>
          <cell r="V50">
            <v>48.062178149999994</v>
          </cell>
          <cell r="W50">
            <v>66.443141777653665</v>
          </cell>
        </row>
        <row r="51">
          <cell r="F51">
            <v>501113120021403</v>
          </cell>
          <cell r="G51" t="str">
            <v>100.000 UI/G + 200 MG/G POM DERM CT BG AL x 15 G</v>
          </cell>
          <cell r="H51">
            <v>11.05</v>
          </cell>
          <cell r="I51">
            <v>14.72</v>
          </cell>
          <cell r="J51">
            <v>9.6015328500000017</v>
          </cell>
          <cell r="K51">
            <v>13.273555901780311</v>
          </cell>
          <cell r="L51">
            <v>10.19</v>
          </cell>
          <cell r="M51">
            <v>13.61</v>
          </cell>
          <cell r="N51">
            <v>10.9</v>
          </cell>
          <cell r="O51">
            <v>14.53</v>
          </cell>
          <cell r="P51">
            <v>10.97</v>
          </cell>
          <cell r="Q51">
            <v>14.62</v>
          </cell>
          <cell r="R51">
            <v>11.369919600000001</v>
          </cell>
          <cell r="S51">
            <v>15.133741694352162</v>
          </cell>
          <cell r="T51">
            <v>9.49</v>
          </cell>
          <cell r="U51">
            <v>13.12</v>
          </cell>
          <cell r="V51">
            <v>9.5433435499999995</v>
          </cell>
          <cell r="W51">
            <v>13.193112608141474</v>
          </cell>
        </row>
        <row r="52">
          <cell r="F52">
            <v>501113120021503</v>
          </cell>
          <cell r="G52" t="str">
            <v>100.000 UI/G + 200 MG/G POM DERM CT BG AL x 30 G</v>
          </cell>
          <cell r="H52">
            <v>22.11</v>
          </cell>
          <cell r="I52">
            <v>29.46</v>
          </cell>
          <cell r="J52">
            <v>19.21175487</v>
          </cell>
          <cell r="K52">
            <v>26.559124071345035</v>
          </cell>
          <cell r="L52">
            <v>20.39</v>
          </cell>
          <cell r="M52">
            <v>27.24</v>
          </cell>
          <cell r="N52">
            <v>21.81</v>
          </cell>
          <cell r="O52">
            <v>29.07</v>
          </cell>
          <cell r="P52">
            <v>21.96</v>
          </cell>
          <cell r="Q52">
            <v>29.26</v>
          </cell>
          <cell r="R52">
            <v>22.750128720000003</v>
          </cell>
          <cell r="S52">
            <v>30.281179082545368</v>
          </cell>
          <cell r="T52">
            <v>18.98</v>
          </cell>
          <cell r="U52">
            <v>26.24</v>
          </cell>
          <cell r="V52">
            <v>19.095323609999998</v>
          </cell>
          <cell r="W52">
            <v>26.398164684706604</v>
          </cell>
        </row>
        <row r="53">
          <cell r="F53">
            <v>501112050019013</v>
          </cell>
          <cell r="G53" t="str">
            <v>100.000 UI/G + 200 MG/G POM DERM CT BG AL x 60 G</v>
          </cell>
          <cell r="H53">
            <v>44.21</v>
          </cell>
          <cell r="I53">
            <v>58.9</v>
          </cell>
          <cell r="J53">
            <v>38.414820570000003</v>
          </cell>
          <cell r="K53">
            <v>53.106235874905657</v>
          </cell>
          <cell r="L53">
            <v>40.770000000000003</v>
          </cell>
          <cell r="M53">
            <v>54.46</v>
          </cell>
          <cell r="N53">
            <v>43.59</v>
          </cell>
          <cell r="O53">
            <v>58.1</v>
          </cell>
          <cell r="P53">
            <v>43.9</v>
          </cell>
          <cell r="Q53">
            <v>58.5</v>
          </cell>
          <cell r="R53">
            <v>45.489967920000005</v>
          </cell>
          <cell r="S53">
            <v>60.548662471249692</v>
          </cell>
          <cell r="T53">
            <v>37.950000000000003</v>
          </cell>
          <cell r="U53">
            <v>52.46</v>
          </cell>
          <cell r="V53">
            <v>38.18201071</v>
          </cell>
          <cell r="W53">
            <v>52.784389900989552</v>
          </cell>
        </row>
        <row r="54">
          <cell r="F54">
            <v>501112070019202</v>
          </cell>
          <cell r="G54" t="str">
            <v xml:space="preserve"> 30 MG CAP LIB RETARD CT BL AL/AL X 10</v>
          </cell>
          <cell r="H54">
            <v>20.74</v>
          </cell>
          <cell r="I54">
            <v>27.63</v>
          </cell>
          <cell r="J54">
            <v>18.021338579999998</v>
          </cell>
          <cell r="K54">
            <v>24.913443384879962</v>
          </cell>
          <cell r="L54">
            <v>19.13</v>
          </cell>
          <cell r="M54">
            <v>25.55</v>
          </cell>
          <cell r="N54">
            <v>20.45</v>
          </cell>
          <cell r="O54">
            <v>27.26</v>
          </cell>
          <cell r="P54">
            <v>20.6</v>
          </cell>
          <cell r="Q54">
            <v>27.45</v>
          </cell>
          <cell r="R54">
            <v>21.340464480000001</v>
          </cell>
          <cell r="S54">
            <v>28.404869026322519</v>
          </cell>
          <cell r="T54">
            <v>17.809999999999999</v>
          </cell>
          <cell r="U54">
            <v>24.62</v>
          </cell>
          <cell r="V54">
            <v>17.912121739999996</v>
          </cell>
          <cell r="W54">
            <v>24.762457510665531</v>
          </cell>
        </row>
        <row r="55">
          <cell r="F55">
            <v>501112070019102</v>
          </cell>
          <cell r="G55" t="str">
            <v xml:space="preserve"> 30 MG CAP LIB RETARD CT BL AL/AL X 2</v>
          </cell>
          <cell r="H55">
            <v>4.1500000000000004</v>
          </cell>
          <cell r="I55">
            <v>5.53</v>
          </cell>
          <cell r="J55">
            <v>3.6060055500000003</v>
          </cell>
          <cell r="K55">
            <v>4.9850911305328767</v>
          </cell>
          <cell r="L55">
            <v>3.83</v>
          </cell>
          <cell r="M55">
            <v>5.12</v>
          </cell>
          <cell r="N55">
            <v>4.09</v>
          </cell>
          <cell r="O55">
            <v>5.45</v>
          </cell>
          <cell r="P55">
            <v>4.12</v>
          </cell>
          <cell r="Q55">
            <v>5.49</v>
          </cell>
          <cell r="R55">
            <v>4.2701508000000006</v>
          </cell>
          <cell r="S55">
            <v>5.6837129440327123</v>
          </cell>
          <cell r="T55">
            <v>3.56</v>
          </cell>
          <cell r="U55">
            <v>4.92</v>
          </cell>
          <cell r="V55">
            <v>3.5841516499999999</v>
          </cell>
          <cell r="W55">
            <v>4.954879395817839</v>
          </cell>
        </row>
        <row r="56">
          <cell r="F56">
            <v>501112070019302</v>
          </cell>
          <cell r="G56" t="str">
            <v xml:space="preserve"> 30 MG CAP LIB RETARD CT BL AL/AL X 30</v>
          </cell>
          <cell r="H56">
            <v>62.21</v>
          </cell>
          <cell r="I56">
            <v>82.88</v>
          </cell>
          <cell r="J56">
            <v>54.055326570000005</v>
          </cell>
          <cell r="K56">
            <v>74.728317886855478</v>
          </cell>
          <cell r="L56">
            <v>57.36</v>
          </cell>
          <cell r="M56">
            <v>76.62</v>
          </cell>
          <cell r="N56">
            <v>61.34</v>
          </cell>
          <cell r="O56">
            <v>81.760000000000005</v>
          </cell>
          <cell r="P56">
            <v>61.77</v>
          </cell>
          <cell r="Q56">
            <v>82.32</v>
          </cell>
          <cell r="R56">
            <v>64.011103920000011</v>
          </cell>
          <cell r="S56">
            <v>85.200911385126517</v>
          </cell>
          <cell r="T56">
            <v>53.4</v>
          </cell>
          <cell r="U56">
            <v>73.819999999999993</v>
          </cell>
          <cell r="V56">
            <v>53.727728710000001</v>
          </cell>
          <cell r="W56">
            <v>74.275433063572947</v>
          </cell>
        </row>
        <row r="57">
          <cell r="F57">
            <v>501112070019402</v>
          </cell>
          <cell r="G57" t="str">
            <v xml:space="preserve"> 30 MG CAP LIB RETARD CT BL AL/AL X 60 - tem preços reduzidos</v>
          </cell>
          <cell r="H57">
            <v>124.45</v>
          </cell>
          <cell r="I57">
            <v>165.81</v>
          </cell>
          <cell r="J57">
            <v>108.13672065000002</v>
          </cell>
          <cell r="K57">
            <v>149.49267257706421</v>
          </cell>
          <cell r="L57">
            <v>114.77</v>
          </cell>
          <cell r="M57">
            <v>153.31</v>
          </cell>
          <cell r="N57">
            <v>122.73</v>
          </cell>
          <cell r="O57">
            <v>163.59</v>
          </cell>
          <cell r="P57">
            <v>123.58</v>
          </cell>
          <cell r="Q57">
            <v>164.69</v>
          </cell>
          <cell r="R57">
            <v>128.05307640000001</v>
          </cell>
          <cell r="S57">
            <v>170.44290985177616</v>
          </cell>
          <cell r="T57">
            <v>106.84</v>
          </cell>
          <cell r="U57">
            <v>147.69999999999999</v>
          </cell>
          <cell r="V57">
            <v>107.48136694999999</v>
          </cell>
          <cell r="W57">
            <v>148.58668453241688</v>
          </cell>
        </row>
        <row r="58">
          <cell r="F58">
            <v>501112070019602</v>
          </cell>
          <cell r="G58" t="str">
            <v xml:space="preserve"> 60 MG CAP LIB RETARD CT BL AL/AL X 10</v>
          </cell>
          <cell r="H58">
            <v>20.74</v>
          </cell>
          <cell r="I58">
            <v>27.63</v>
          </cell>
          <cell r="J58">
            <v>18.021338579999998</v>
          </cell>
          <cell r="K58">
            <v>24.913443384879962</v>
          </cell>
          <cell r="L58">
            <v>19.13</v>
          </cell>
          <cell r="M58">
            <v>25.55</v>
          </cell>
          <cell r="N58">
            <v>20.45</v>
          </cell>
          <cell r="O58">
            <v>27.26</v>
          </cell>
          <cell r="P58">
            <v>20.6</v>
          </cell>
          <cell r="Q58">
            <v>27.45</v>
          </cell>
          <cell r="R58">
            <v>21.340464480000001</v>
          </cell>
          <cell r="S58">
            <v>28.404869026322519</v>
          </cell>
          <cell r="T58">
            <v>17.809999999999999</v>
          </cell>
          <cell r="U58">
            <v>24.62</v>
          </cell>
          <cell r="V58">
            <v>17.912121739999996</v>
          </cell>
          <cell r="W58">
            <v>24.762457510665531</v>
          </cell>
        </row>
        <row r="59">
          <cell r="F59">
            <v>501112070019502</v>
          </cell>
          <cell r="G59" t="str">
            <v xml:space="preserve"> 60 MG CAP LIB RETARD CT BL AL/AL X 2</v>
          </cell>
          <cell r="H59">
            <v>4.1500000000000004</v>
          </cell>
          <cell r="I59">
            <v>5.53</v>
          </cell>
          <cell r="J59">
            <v>3.6060055500000003</v>
          </cell>
          <cell r="K59">
            <v>4.9850911305328767</v>
          </cell>
          <cell r="L59">
            <v>3.83</v>
          </cell>
          <cell r="M59">
            <v>5.12</v>
          </cell>
          <cell r="N59">
            <v>4.09</v>
          </cell>
          <cell r="O59">
            <v>5.45</v>
          </cell>
          <cell r="P59">
            <v>4.12</v>
          </cell>
          <cell r="Q59">
            <v>5.49</v>
          </cell>
          <cell r="R59">
            <v>4.2701508000000006</v>
          </cell>
          <cell r="S59">
            <v>5.6837129440327123</v>
          </cell>
          <cell r="T59">
            <v>3.56</v>
          </cell>
          <cell r="U59">
            <v>4.92</v>
          </cell>
          <cell r="V59">
            <v>3.5841516499999999</v>
          </cell>
          <cell r="W59">
            <v>4.954879395817839</v>
          </cell>
        </row>
        <row r="60">
          <cell r="F60">
            <v>501112070019702</v>
          </cell>
          <cell r="G60" t="str">
            <v xml:space="preserve"> 60 MG CAP LIB RETARD CT BL AL/AL X 30</v>
          </cell>
          <cell r="H60">
            <v>62.21</v>
          </cell>
          <cell r="I60">
            <v>82.88</v>
          </cell>
          <cell r="J60">
            <v>54.055326570000005</v>
          </cell>
          <cell r="K60">
            <v>74.728317886855478</v>
          </cell>
          <cell r="L60">
            <v>57.36</v>
          </cell>
          <cell r="M60">
            <v>76.62</v>
          </cell>
          <cell r="N60">
            <v>61.34</v>
          </cell>
          <cell r="O60">
            <v>81.760000000000005</v>
          </cell>
          <cell r="P60">
            <v>61.77</v>
          </cell>
          <cell r="Q60">
            <v>82.32</v>
          </cell>
          <cell r="R60">
            <v>64.011103920000011</v>
          </cell>
          <cell r="S60">
            <v>85.200911385126517</v>
          </cell>
          <cell r="T60">
            <v>53.4</v>
          </cell>
          <cell r="U60">
            <v>73.819999999999993</v>
          </cell>
          <cell r="V60">
            <v>53.727728710000001</v>
          </cell>
          <cell r="W60">
            <v>74.275433063572947</v>
          </cell>
        </row>
        <row r="61">
          <cell r="F61">
            <v>501112070019802</v>
          </cell>
          <cell r="G61" t="str">
            <v xml:space="preserve"> 60 MG CAP LIB RETARD CT BL AL/AL X 60 - tem preços reduzidos</v>
          </cell>
          <cell r="H61">
            <v>124.45</v>
          </cell>
          <cell r="I61">
            <v>165.81</v>
          </cell>
          <cell r="J61">
            <v>108.13672065000002</v>
          </cell>
          <cell r="K61">
            <v>149.49267257706421</v>
          </cell>
          <cell r="L61">
            <v>114.77</v>
          </cell>
          <cell r="M61">
            <v>153.31</v>
          </cell>
          <cell r="N61">
            <v>122.73</v>
          </cell>
          <cell r="O61">
            <v>163.59</v>
          </cell>
          <cell r="P61">
            <v>123.58</v>
          </cell>
          <cell r="Q61">
            <v>164.69</v>
          </cell>
          <cell r="R61">
            <v>128.05307640000001</v>
          </cell>
          <cell r="S61">
            <v>170.44290985177616</v>
          </cell>
          <cell r="T61">
            <v>106.84</v>
          </cell>
          <cell r="U61">
            <v>147.69999999999999</v>
          </cell>
          <cell r="V61">
            <v>107.48136694999999</v>
          </cell>
          <cell r="W61">
            <v>148.58668453241688</v>
          </cell>
        </row>
        <row r="62">
          <cell r="F62">
            <v>501105202118313</v>
          </cell>
          <cell r="G62" t="str">
            <v xml:space="preserve"> CAPSGEL 25 MG CAP GEL MOLE CT BL AL PLAS INC x 4</v>
          </cell>
          <cell r="H62">
            <v>7.65</v>
          </cell>
          <cell r="I62">
            <v>10.19</v>
          </cell>
          <cell r="J62">
            <v>6.6472150500000007</v>
          </cell>
          <cell r="K62">
            <v>9.1893848550786768</v>
          </cell>
          <cell r="L62">
            <v>7.06</v>
          </cell>
          <cell r="M62">
            <v>9.43</v>
          </cell>
          <cell r="N62">
            <v>7.55</v>
          </cell>
          <cell r="O62">
            <v>10.06</v>
          </cell>
          <cell r="P62">
            <v>7.6</v>
          </cell>
          <cell r="Q62">
            <v>10.130000000000001</v>
          </cell>
          <cell r="R62">
            <v>7.8714828000000008</v>
          </cell>
          <cell r="S62">
            <v>10.477205788397651</v>
          </cell>
          <cell r="T62">
            <v>6.57</v>
          </cell>
          <cell r="U62">
            <v>9.08</v>
          </cell>
          <cell r="V62">
            <v>6.6069301500000002</v>
          </cell>
          <cell r="W62">
            <v>9.133693344097944</v>
          </cell>
        </row>
        <row r="63">
          <cell r="F63">
            <v>501114090022605</v>
          </cell>
          <cell r="G63" t="str">
            <v xml:space="preserve"> CAPSGEL 25 MG CAP GEL MOLE CT BL AL PLAS INC x 100 (EMB FRAC)</v>
          </cell>
          <cell r="H63">
            <v>191.28</v>
          </cell>
          <cell r="I63">
            <v>254.84</v>
          </cell>
          <cell r="J63">
            <v>166.20644376000001</v>
          </cell>
          <cell r="K63">
            <v>229.77065818032014</v>
          </cell>
          <cell r="L63">
            <v>176.39</v>
          </cell>
          <cell r="M63">
            <v>235.62</v>
          </cell>
          <cell r="N63">
            <v>188.62</v>
          </cell>
          <cell r="O63">
            <v>251.42</v>
          </cell>
          <cell r="P63">
            <v>189.94</v>
          </cell>
          <cell r="Q63">
            <v>253.12</v>
          </cell>
          <cell r="R63">
            <v>196.81793856000002</v>
          </cell>
          <cell r="S63">
            <v>261.97123179146439</v>
          </cell>
          <cell r="T63">
            <v>164.2</v>
          </cell>
          <cell r="U63">
            <v>227</v>
          </cell>
          <cell r="V63">
            <v>165.19916327999999</v>
          </cell>
          <cell r="W63">
            <v>228.37815200771956</v>
          </cell>
        </row>
        <row r="64">
          <cell r="G64" t="str">
            <v xml:space="preserve">     FRAÇÃO DE VENDA</v>
          </cell>
          <cell r="I64">
            <v>10.1936</v>
          </cell>
          <cell r="K64">
            <v>9.1908263272128057</v>
          </cell>
          <cell r="M64">
            <v>9.4247999999999994</v>
          </cell>
          <cell r="O64">
            <v>10.056799999999999</v>
          </cell>
          <cell r="Q64">
            <v>10.1248</v>
          </cell>
          <cell r="S64">
            <v>10.478849271658575</v>
          </cell>
          <cell r="U64">
            <v>9.08</v>
          </cell>
          <cell r="W64">
            <v>9.1351260803087833</v>
          </cell>
        </row>
        <row r="65">
          <cell r="F65">
            <v>501116090028303</v>
          </cell>
          <cell r="G65" t="str">
            <v xml:space="preserve"> 50 MG + 10 MG COM REV CT BL AL x 4</v>
          </cell>
          <cell r="H65">
            <v>1.76</v>
          </cell>
          <cell r="I65">
            <v>2.35</v>
          </cell>
          <cell r="J65">
            <v>1.5292939200000002</v>
          </cell>
          <cell r="K65">
            <v>2.1141591300573164</v>
          </cell>
          <cell r="L65">
            <v>1.63</v>
          </cell>
          <cell r="M65">
            <v>2.1800000000000002</v>
          </cell>
          <cell r="N65">
            <v>1.74</v>
          </cell>
          <cell r="O65">
            <v>2.3199999999999998</v>
          </cell>
          <cell r="P65">
            <v>1.75</v>
          </cell>
          <cell r="Q65">
            <v>2.33</v>
          </cell>
          <cell r="R65">
            <v>1.79</v>
          </cell>
          <cell r="S65">
            <v>2.3825496209217141</v>
          </cell>
          <cell r="T65">
            <v>1.51</v>
          </cell>
          <cell r="U65">
            <v>2.09</v>
          </cell>
          <cell r="V65">
            <v>1.52002576</v>
          </cell>
          <cell r="W65">
            <v>2.1013464425637101</v>
          </cell>
        </row>
        <row r="66">
          <cell r="F66">
            <v>501101001150411</v>
          </cell>
          <cell r="G66" t="str">
            <v xml:space="preserve"> INJ CX C/100 AMP X 10 ML  EMB FRAC</v>
          </cell>
          <cell r="H66">
            <v>224.58</v>
          </cell>
          <cell r="I66">
            <v>299.20999999999998</v>
          </cell>
          <cell r="J66">
            <v>195.14137986000003</v>
          </cell>
          <cell r="K66">
            <v>269.77150990242734</v>
          </cell>
          <cell r="L66">
            <v>207.1</v>
          </cell>
          <cell r="M66">
            <v>276.64</v>
          </cell>
          <cell r="N66">
            <v>221.47</v>
          </cell>
          <cell r="O66">
            <v>295.2</v>
          </cell>
          <cell r="P66">
            <v>223.01</v>
          </cell>
          <cell r="Q66">
            <v>297.19</v>
          </cell>
          <cell r="R66">
            <v>231.08204016000002</v>
          </cell>
          <cell r="S66">
            <v>307.57789228213653</v>
          </cell>
          <cell r="T66">
            <v>192.79</v>
          </cell>
          <cell r="U66">
            <v>266.52</v>
          </cell>
          <cell r="V66">
            <v>193.95874158000001</v>
          </cell>
          <cell r="W66">
            <v>268.13658185849886</v>
          </cell>
        </row>
        <row r="67">
          <cell r="G67" t="str">
            <v xml:space="preserve">     FRAÇÃO DE VENDA</v>
          </cell>
          <cell r="I67">
            <v>2.9920999999999998</v>
          </cell>
          <cell r="K67">
            <v>2.6977150990242733</v>
          </cell>
          <cell r="M67">
            <v>2.7664</v>
          </cell>
          <cell r="O67">
            <v>2.952</v>
          </cell>
          <cell r="Q67">
            <v>2.9718999999999998</v>
          </cell>
          <cell r="S67">
            <v>3.0757789228213652</v>
          </cell>
          <cell r="U67">
            <v>2.6652</v>
          </cell>
          <cell r="W67">
            <v>2.6813658185849887</v>
          </cell>
        </row>
        <row r="68">
          <cell r="F68">
            <v>501114090022701</v>
          </cell>
          <cell r="G68" t="str">
            <v xml:space="preserve"> 40 MG COM CT BL AL AL X 10 </v>
          </cell>
          <cell r="H68">
            <v>24.7</v>
          </cell>
          <cell r="I68">
            <v>32.909999999999997</v>
          </cell>
          <cell r="J68">
            <v>21.4622499</v>
          </cell>
          <cell r="K68">
            <v>29.670301427508925</v>
          </cell>
          <cell r="L68">
            <v>22.78</v>
          </cell>
          <cell r="M68">
            <v>30.43</v>
          </cell>
          <cell r="N68">
            <v>24.36</v>
          </cell>
          <cell r="O68">
            <v>32.47</v>
          </cell>
          <cell r="P68">
            <v>24.53</v>
          </cell>
          <cell r="Q68">
            <v>32.69</v>
          </cell>
          <cell r="R68">
            <v>25.4151144</v>
          </cell>
          <cell r="S68">
            <v>33.828363787375416</v>
          </cell>
          <cell r="T68">
            <v>21.21</v>
          </cell>
          <cell r="U68">
            <v>29.32</v>
          </cell>
          <cell r="V68">
            <v>21.332179699999998</v>
          </cell>
          <cell r="W68">
            <v>29.490487006433881</v>
          </cell>
        </row>
        <row r="69">
          <cell r="F69">
            <v>501114090022801</v>
          </cell>
          <cell r="G69" t="str">
            <v xml:space="preserve"> 40 MG COM CT BL AL AL X 30</v>
          </cell>
          <cell r="H69">
            <v>74.09</v>
          </cell>
          <cell r="I69">
            <v>98.71</v>
          </cell>
          <cell r="J69">
            <v>64.378060530000013</v>
          </cell>
          <cell r="K69">
            <v>88.998892014742381</v>
          </cell>
          <cell r="L69">
            <v>68.319999999999993</v>
          </cell>
          <cell r="M69">
            <v>91.26</v>
          </cell>
          <cell r="N69">
            <v>73.06</v>
          </cell>
          <cell r="O69">
            <v>97.38</v>
          </cell>
          <cell r="P69">
            <v>73.569999999999993</v>
          </cell>
          <cell r="Q69">
            <v>98.04</v>
          </cell>
          <cell r="R69">
            <v>76.235053680000007</v>
          </cell>
          <cell r="S69">
            <v>101.47139566828521</v>
          </cell>
          <cell r="T69">
            <v>63.6</v>
          </cell>
          <cell r="U69">
            <v>87.92</v>
          </cell>
          <cell r="V69">
            <v>63.987902589999997</v>
          </cell>
          <cell r="W69">
            <v>88.459521550877994</v>
          </cell>
        </row>
        <row r="70">
          <cell r="F70">
            <v>501114090022901</v>
          </cell>
          <cell r="G70" t="str">
            <v xml:space="preserve"> 40 MG COM CT BL AL AL X 60 </v>
          </cell>
          <cell r="H70">
            <v>148.18</v>
          </cell>
          <cell r="I70">
            <v>197.43</v>
          </cell>
          <cell r="J70">
            <v>128.75612106000003</v>
          </cell>
          <cell r="K70">
            <v>177.99778402948476</v>
          </cell>
          <cell r="L70">
            <v>136.65</v>
          </cell>
          <cell r="M70">
            <v>182.53</v>
          </cell>
          <cell r="N70">
            <v>146.13</v>
          </cell>
          <cell r="O70">
            <v>194.78</v>
          </cell>
          <cell r="P70">
            <v>147.15</v>
          </cell>
          <cell r="Q70">
            <v>196.09</v>
          </cell>
          <cell r="R70">
            <v>152.47010736000001</v>
          </cell>
          <cell r="S70">
            <v>202.94279133657042</v>
          </cell>
          <cell r="T70">
            <v>127.21</v>
          </cell>
          <cell r="U70">
            <v>175.86</v>
          </cell>
          <cell r="V70">
            <v>127.97580517999999</v>
          </cell>
          <cell r="W70">
            <v>176.91904310175599</v>
          </cell>
        </row>
        <row r="71">
          <cell r="F71">
            <v>501114090023001</v>
          </cell>
          <cell r="G71" t="str">
            <v xml:space="preserve"> 80 MG COM CT BL AL AL X 10 </v>
          </cell>
          <cell r="H71">
            <v>31.3</v>
          </cell>
          <cell r="I71">
            <v>41.7</v>
          </cell>
          <cell r="J71">
            <v>27.197102100000002</v>
          </cell>
          <cell r="K71">
            <v>37.598398165223863</v>
          </cell>
          <cell r="L71">
            <v>28.87</v>
          </cell>
          <cell r="M71">
            <v>38.56</v>
          </cell>
          <cell r="N71">
            <v>30.87</v>
          </cell>
          <cell r="O71">
            <v>41.15</v>
          </cell>
          <cell r="P71">
            <v>31.08</v>
          </cell>
          <cell r="Q71">
            <v>41.42</v>
          </cell>
          <cell r="R71">
            <v>32.206197600000003</v>
          </cell>
          <cell r="S71">
            <v>42.867521722463586</v>
          </cell>
          <cell r="T71">
            <v>26.87</v>
          </cell>
          <cell r="U71">
            <v>37.15</v>
          </cell>
          <cell r="V71">
            <v>27.032276299999999</v>
          </cell>
          <cell r="W71">
            <v>37.370536166047799</v>
          </cell>
        </row>
        <row r="72">
          <cell r="F72">
            <v>501114090023101</v>
          </cell>
          <cell r="G72" t="str">
            <v xml:space="preserve"> 80 MG COM CT BL AL AL X 30</v>
          </cell>
          <cell r="H72">
            <v>93.9</v>
          </cell>
          <cell r="I72">
            <v>125.1</v>
          </cell>
          <cell r="J72">
            <v>81.591306300000014</v>
          </cell>
          <cell r="K72">
            <v>112.79519449567161</v>
          </cell>
          <cell r="L72">
            <v>86.59</v>
          </cell>
          <cell r="M72">
            <v>115.67</v>
          </cell>
          <cell r="N72">
            <v>92.59</v>
          </cell>
          <cell r="O72">
            <v>123.42</v>
          </cell>
          <cell r="P72">
            <v>93.24</v>
          </cell>
          <cell r="Q72">
            <v>124.25</v>
          </cell>
          <cell r="R72">
            <v>96.618592800000016</v>
          </cell>
          <cell r="S72">
            <v>128.60256516739076</v>
          </cell>
          <cell r="T72">
            <v>80.599999999999994</v>
          </cell>
          <cell r="U72">
            <v>111.42</v>
          </cell>
          <cell r="V72">
            <v>81.096828900000006</v>
          </cell>
          <cell r="W72">
            <v>112.1116084981434</v>
          </cell>
        </row>
        <row r="73">
          <cell r="F73">
            <v>501114090023201</v>
          </cell>
          <cell r="G73" t="str">
            <v xml:space="preserve"> 80 MG COM CT BL AL AL X 60</v>
          </cell>
          <cell r="H73">
            <v>187.77</v>
          </cell>
          <cell r="I73">
            <v>250.17</v>
          </cell>
          <cell r="J73">
            <v>163.15654509000001</v>
          </cell>
          <cell r="K73">
            <v>225.55435218798993</v>
          </cell>
          <cell r="L73">
            <v>173.16</v>
          </cell>
          <cell r="M73">
            <v>231.3</v>
          </cell>
          <cell r="N73">
            <v>185.17</v>
          </cell>
          <cell r="O73">
            <v>246.82</v>
          </cell>
          <cell r="P73">
            <v>186.46</v>
          </cell>
          <cell r="Q73">
            <v>248.48</v>
          </cell>
          <cell r="R73">
            <v>193.20631704000002</v>
          </cell>
          <cell r="S73">
            <v>257.1640432532584</v>
          </cell>
          <cell r="T73">
            <v>161.19</v>
          </cell>
          <cell r="U73">
            <v>222.84</v>
          </cell>
          <cell r="V73">
            <v>162.16774827</v>
          </cell>
          <cell r="W73">
            <v>224.18739859101581</v>
          </cell>
        </row>
        <row r="74">
          <cell r="F74">
            <v>501114120023305</v>
          </cell>
          <cell r="G74" t="str">
            <v xml:space="preserve"> 20MG + 12,5MG COM REV CT BL AL AL X 10 </v>
          </cell>
          <cell r="H74">
            <v>11.43</v>
          </cell>
          <cell r="I74">
            <v>15.23</v>
          </cell>
          <cell r="J74">
            <v>9.9317213100000004</v>
          </cell>
          <cell r="K74">
            <v>13.730022077588139</v>
          </cell>
          <cell r="L74">
            <v>10.54</v>
          </cell>
          <cell r="M74">
            <v>14.08</v>
          </cell>
          <cell r="N74">
            <v>11.27</v>
          </cell>
          <cell r="O74">
            <v>15.02</v>
          </cell>
          <cell r="P74">
            <v>11.35</v>
          </cell>
          <cell r="Q74">
            <v>15.13</v>
          </cell>
          <cell r="R74">
            <v>11.760921360000001</v>
          </cell>
          <cell r="S74">
            <v>15.654178060311784</v>
          </cell>
          <cell r="T74">
            <v>9.81</v>
          </cell>
          <cell r="U74">
            <v>13.56</v>
          </cell>
          <cell r="V74">
            <v>9.8715309299999987</v>
          </cell>
          <cell r="W74">
            <v>13.646812408240455</v>
          </cell>
        </row>
        <row r="75">
          <cell r="F75">
            <v>501114120023405</v>
          </cell>
          <cell r="G75" t="str">
            <v xml:space="preserve"> 20MG + 12,5MG COM REV CT BL AL AL X 30</v>
          </cell>
          <cell r="H75">
            <v>34.31</v>
          </cell>
          <cell r="I75">
            <v>45.71</v>
          </cell>
          <cell r="J75">
            <v>29.812542270000005</v>
          </cell>
          <cell r="K75">
            <v>41.214090768333257</v>
          </cell>
          <cell r="L75">
            <v>31.64</v>
          </cell>
          <cell r="M75">
            <v>42.26</v>
          </cell>
          <cell r="N75">
            <v>33.83</v>
          </cell>
          <cell r="O75">
            <v>45.09</v>
          </cell>
          <cell r="P75">
            <v>34.07</v>
          </cell>
          <cell r="Q75">
            <v>45.4</v>
          </cell>
          <cell r="R75">
            <v>35.303343120000008</v>
          </cell>
          <cell r="S75">
            <v>46.989925568617444</v>
          </cell>
          <cell r="T75">
            <v>29.45</v>
          </cell>
          <cell r="U75">
            <v>40.71</v>
          </cell>
          <cell r="V75">
            <v>29.631865810000001</v>
          </cell>
          <cell r="W75">
            <v>40.964316161568689</v>
          </cell>
        </row>
        <row r="76">
          <cell r="F76">
            <v>501114120023505</v>
          </cell>
          <cell r="G76" t="str">
            <v xml:space="preserve"> 20MG + 12,5MG COM REV CT BL AL AL X 60</v>
          </cell>
          <cell r="H76">
            <v>68.61</v>
          </cell>
          <cell r="I76">
            <v>91.41</v>
          </cell>
          <cell r="J76">
            <v>59.616395370000006</v>
          </cell>
          <cell r="K76">
            <v>82.416169268882086</v>
          </cell>
          <cell r="L76">
            <v>63.27</v>
          </cell>
          <cell r="M76">
            <v>84.52</v>
          </cell>
          <cell r="N76">
            <v>67.66</v>
          </cell>
          <cell r="O76">
            <v>90.19</v>
          </cell>
          <cell r="P76">
            <v>68.13</v>
          </cell>
          <cell r="Q76">
            <v>90.79</v>
          </cell>
          <cell r="R76">
            <v>70.596396720000001</v>
          </cell>
          <cell r="S76">
            <v>93.966155443393816</v>
          </cell>
          <cell r="T76">
            <v>58.9</v>
          </cell>
          <cell r="U76">
            <v>81.430000000000007</v>
          </cell>
          <cell r="V76">
            <v>59.255095109999999</v>
          </cell>
          <cell r="W76">
            <v>81.916692854713716</v>
          </cell>
        </row>
        <row r="77">
          <cell r="F77">
            <v>501114120023605</v>
          </cell>
          <cell r="G77" t="str">
            <v xml:space="preserve"> 20MG + 12,5MG COM REV CT BL AL AL X 90</v>
          </cell>
          <cell r="H77">
            <v>102.92</v>
          </cell>
          <cell r="I77">
            <v>137.12</v>
          </cell>
          <cell r="J77">
            <v>89.428937640000001</v>
          </cell>
          <cell r="K77">
            <v>123.63026003721534</v>
          </cell>
          <cell r="L77">
            <v>94.91</v>
          </cell>
          <cell r="M77">
            <v>126.78</v>
          </cell>
          <cell r="N77">
            <v>101.49</v>
          </cell>
          <cell r="O77">
            <v>135.28</v>
          </cell>
          <cell r="P77">
            <v>102.2</v>
          </cell>
          <cell r="Q77">
            <v>136.19</v>
          </cell>
          <cell r="R77">
            <v>105.89973984000001</v>
          </cell>
          <cell r="S77">
            <v>140.95608101201125</v>
          </cell>
          <cell r="T77">
            <v>88.35</v>
          </cell>
          <cell r="U77">
            <v>122.14</v>
          </cell>
          <cell r="V77">
            <v>88.886960919999993</v>
          </cell>
          <cell r="W77">
            <v>122.88100901628239</v>
          </cell>
        </row>
        <row r="78">
          <cell r="F78">
            <v>501114120023705</v>
          </cell>
          <cell r="G78" t="str">
            <v xml:space="preserve"> 40 MG + 12,5MG COM REV CT BL AL AL X 10</v>
          </cell>
          <cell r="H78">
            <v>20.75</v>
          </cell>
          <cell r="I78">
            <v>27.65</v>
          </cell>
          <cell r="J78">
            <v>18.030027750000002</v>
          </cell>
          <cell r="K78">
            <v>24.925455652664382</v>
          </cell>
          <cell r="L78">
            <v>19.14</v>
          </cell>
          <cell r="M78">
            <v>25.57</v>
          </cell>
          <cell r="N78">
            <v>20.47</v>
          </cell>
          <cell r="O78">
            <v>27.28</v>
          </cell>
          <cell r="P78">
            <v>20.61</v>
          </cell>
          <cell r="Q78">
            <v>27.47</v>
          </cell>
          <cell r="R78">
            <v>21.350754000000002</v>
          </cell>
          <cell r="S78">
            <v>28.418564720163562</v>
          </cell>
          <cell r="T78">
            <v>17.82</v>
          </cell>
          <cell r="U78">
            <v>24.64</v>
          </cell>
          <cell r="V78">
            <v>17.920758249999999</v>
          </cell>
          <cell r="W78">
            <v>24.774396979089193</v>
          </cell>
        </row>
        <row r="79">
          <cell r="F79">
            <v>501114120023805</v>
          </cell>
          <cell r="G79" t="str">
            <v xml:space="preserve"> 40 MG + 12,5 MG COM REV CT BL AL AL X 30</v>
          </cell>
          <cell r="H79">
            <v>62.28</v>
          </cell>
          <cell r="I79">
            <v>82.97</v>
          </cell>
          <cell r="J79">
            <v>54.116150760000004</v>
          </cell>
          <cell r="K79">
            <v>74.812403761346403</v>
          </cell>
          <cell r="L79">
            <v>57.43</v>
          </cell>
          <cell r="M79">
            <v>76.709999999999994</v>
          </cell>
          <cell r="N79">
            <v>61.42</v>
          </cell>
          <cell r="O79">
            <v>81.87</v>
          </cell>
          <cell r="P79">
            <v>61.84</v>
          </cell>
          <cell r="Q79">
            <v>82.41</v>
          </cell>
          <cell r="R79">
            <v>64.083130560000001</v>
          </cell>
          <cell r="S79">
            <v>85.296781242013807</v>
          </cell>
          <cell r="T79">
            <v>53.46</v>
          </cell>
          <cell r="U79">
            <v>73.91</v>
          </cell>
          <cell r="V79">
            <v>53.788184279999996</v>
          </cell>
          <cell r="W79">
            <v>74.359009342538556</v>
          </cell>
        </row>
        <row r="80">
          <cell r="F80">
            <v>501114120023905</v>
          </cell>
          <cell r="G80" t="str">
            <v xml:space="preserve"> 40 MG + 12,5MG COM REV CT BL AL AL X 60</v>
          </cell>
          <cell r="H80">
            <v>124.55</v>
          </cell>
          <cell r="I80">
            <v>165.94</v>
          </cell>
          <cell r="J80">
            <v>108.22361235000001</v>
          </cell>
          <cell r="K80">
            <v>149.61279525490838</v>
          </cell>
          <cell r="L80">
            <v>114.86</v>
          </cell>
          <cell r="M80">
            <v>153.43</v>
          </cell>
          <cell r="N80">
            <v>122.82</v>
          </cell>
          <cell r="O80">
            <v>163.71</v>
          </cell>
          <cell r="P80">
            <v>123.68</v>
          </cell>
          <cell r="Q80">
            <v>164.82</v>
          </cell>
          <cell r="R80">
            <v>128.15597160000002</v>
          </cell>
          <cell r="S80">
            <v>170.5798667901866</v>
          </cell>
          <cell r="T80">
            <v>106.92</v>
          </cell>
          <cell r="U80">
            <v>147.81</v>
          </cell>
          <cell r="V80">
            <v>107.56773204999999</v>
          </cell>
          <cell r="W80">
            <v>148.70607921665345</v>
          </cell>
        </row>
        <row r="81">
          <cell r="F81">
            <v>501114120024005</v>
          </cell>
          <cell r="G81" t="str">
            <v xml:space="preserve"> 40 MG + 12,5 MG COM REV CT BL AL AL X 90</v>
          </cell>
          <cell r="H81">
            <v>184.71</v>
          </cell>
          <cell r="I81">
            <v>246.09</v>
          </cell>
          <cell r="J81">
            <v>160.49765907000003</v>
          </cell>
          <cell r="K81">
            <v>221.87859824595847</v>
          </cell>
          <cell r="L81">
            <v>170.34</v>
          </cell>
          <cell r="M81">
            <v>227.54</v>
          </cell>
          <cell r="N81">
            <v>182.15</v>
          </cell>
          <cell r="O81">
            <v>242.79</v>
          </cell>
          <cell r="P81">
            <v>183.42</v>
          </cell>
          <cell r="Q81">
            <v>244.43</v>
          </cell>
          <cell r="R81">
            <v>190.05772392000003</v>
          </cell>
          <cell r="S81">
            <v>252.97316093789937</v>
          </cell>
          <cell r="T81">
            <v>158.57</v>
          </cell>
          <cell r="U81">
            <v>219.21</v>
          </cell>
          <cell r="V81">
            <v>159.52497621000001</v>
          </cell>
          <cell r="W81">
            <v>220.53392125337663</v>
          </cell>
        </row>
        <row r="82">
          <cell r="F82">
            <v>501114120024105</v>
          </cell>
          <cell r="G82" t="str">
            <v xml:space="preserve"> 40 MG + 25 MG COM REV CT BL AL AL X 10  </v>
          </cell>
          <cell r="H82">
            <v>23.06</v>
          </cell>
          <cell r="I82">
            <v>30.72</v>
          </cell>
          <cell r="J82">
            <v>20.037226019999999</v>
          </cell>
          <cell r="K82">
            <v>27.700289510864607</v>
          </cell>
          <cell r="L82">
            <v>21.26</v>
          </cell>
          <cell r="M82">
            <v>28.4</v>
          </cell>
          <cell r="N82">
            <v>22.74</v>
          </cell>
          <cell r="O82">
            <v>30.31</v>
          </cell>
          <cell r="P82">
            <v>22.9</v>
          </cell>
          <cell r="Q82">
            <v>30.52</v>
          </cell>
          <cell r="R82">
            <v>23.72763312</v>
          </cell>
          <cell r="S82">
            <v>31.582269997444417</v>
          </cell>
          <cell r="T82">
            <v>19.79</v>
          </cell>
          <cell r="U82">
            <v>27.36</v>
          </cell>
          <cell r="V82">
            <v>19.915792059999998</v>
          </cell>
          <cell r="W82">
            <v>27.53241418495406</v>
          </cell>
        </row>
        <row r="83">
          <cell r="F83">
            <v>501114120024205</v>
          </cell>
          <cell r="G83" t="str">
            <v xml:space="preserve"> 40 MG + 25 MG COM REV CT BL AL AL X 30</v>
          </cell>
          <cell r="H83">
            <v>69.14</v>
          </cell>
          <cell r="I83">
            <v>92.12</v>
          </cell>
          <cell r="J83">
            <v>60.076921380000002</v>
          </cell>
          <cell r="K83">
            <v>83.052819461456167</v>
          </cell>
          <cell r="L83">
            <v>63.76</v>
          </cell>
          <cell r="M83">
            <v>85.17</v>
          </cell>
          <cell r="N83">
            <v>68.180000000000007</v>
          </cell>
          <cell r="O83">
            <v>90.88</v>
          </cell>
          <cell r="P83">
            <v>68.66</v>
          </cell>
          <cell r="Q83">
            <v>91.5</v>
          </cell>
          <cell r="R83">
            <v>71.141741280000005</v>
          </cell>
          <cell r="S83">
            <v>94.692027216969095</v>
          </cell>
          <cell r="T83">
            <v>59.35</v>
          </cell>
          <cell r="U83">
            <v>82.05</v>
          </cell>
          <cell r="V83">
            <v>59.712830139999994</v>
          </cell>
          <cell r="W83">
            <v>82.549484681167556</v>
          </cell>
        </row>
        <row r="84">
          <cell r="F84">
            <v>501114120024305</v>
          </cell>
          <cell r="G84" t="str">
            <v xml:space="preserve"> 40 MG + 25 MG COM REV CT BL AL AL X 60</v>
          </cell>
          <cell r="H84">
            <v>138.30000000000001</v>
          </cell>
          <cell r="I84">
            <v>184.26</v>
          </cell>
          <cell r="J84">
            <v>120.17122110000001</v>
          </cell>
          <cell r="K84">
            <v>166.12966345848116</v>
          </cell>
          <cell r="L84">
            <v>127.54</v>
          </cell>
          <cell r="M84">
            <v>170.37</v>
          </cell>
          <cell r="N84">
            <v>136.38999999999999</v>
          </cell>
          <cell r="O84">
            <v>181.8</v>
          </cell>
          <cell r="P84">
            <v>137.34</v>
          </cell>
          <cell r="Q84">
            <v>183.02</v>
          </cell>
          <cell r="R84">
            <v>142.30406160000001</v>
          </cell>
          <cell r="S84">
            <v>189.41144582162028</v>
          </cell>
          <cell r="T84">
            <v>118.73</v>
          </cell>
          <cell r="U84">
            <v>164.14</v>
          </cell>
          <cell r="V84">
            <v>119.44293330000001</v>
          </cell>
          <cell r="W84">
            <v>165.12284829918244</v>
          </cell>
        </row>
        <row r="85">
          <cell r="F85">
            <v>501114120024405</v>
          </cell>
          <cell r="G85" t="str">
            <v xml:space="preserve"> 40 MG + 25 MG COM REV CT BL AL AL X 90</v>
          </cell>
          <cell r="H85">
            <v>207.48</v>
          </cell>
          <cell r="I85">
            <v>276.42</v>
          </cell>
          <cell r="J85">
            <v>180.28289916</v>
          </cell>
          <cell r="K85">
            <v>249.23053199107497</v>
          </cell>
          <cell r="L85">
            <v>191.33</v>
          </cell>
          <cell r="M85">
            <v>255.58</v>
          </cell>
          <cell r="N85">
            <v>204.6</v>
          </cell>
          <cell r="O85">
            <v>272.72000000000003</v>
          </cell>
          <cell r="P85">
            <v>206.03</v>
          </cell>
          <cell r="Q85">
            <v>274.56</v>
          </cell>
          <cell r="R85">
            <v>213.48696096</v>
          </cell>
          <cell r="S85">
            <v>284.15825581395353</v>
          </cell>
          <cell r="T85">
            <v>178.11</v>
          </cell>
          <cell r="U85">
            <v>246.23</v>
          </cell>
          <cell r="V85">
            <v>179.19030947999997</v>
          </cell>
          <cell r="W85">
            <v>247.72009085404457</v>
          </cell>
        </row>
        <row r="86">
          <cell r="F86">
            <v>501113010020202</v>
          </cell>
          <cell r="G86" t="str">
            <v xml:space="preserve"> 50 MG/ML SOL INJ IV CX 5 AMP VD INC X 10 ML </v>
          </cell>
          <cell r="H86">
            <v>2115.06</v>
          </cell>
          <cell r="I86">
            <v>2817.91</v>
          </cell>
          <cell r="J86">
            <v>1837.81159002</v>
          </cell>
          <cell r="K86">
            <v>2540.6667100108111</v>
          </cell>
          <cell r="L86">
            <v>1950.45</v>
          </cell>
          <cell r="M86">
            <v>2605.38</v>
          </cell>
          <cell r="N86">
            <v>2085.7199999999998</v>
          </cell>
          <cell r="O86">
            <v>2780.11</v>
          </cell>
          <cell r="P86">
            <v>2100.2800000000002</v>
          </cell>
          <cell r="Q86">
            <v>2798.87</v>
          </cell>
          <cell r="R86">
            <v>2176.29521712</v>
          </cell>
          <cell r="S86">
            <v>2896.7214215435729</v>
          </cell>
          <cell r="T86">
            <v>1815.67</v>
          </cell>
          <cell r="U86">
            <v>2510.06</v>
          </cell>
          <cell r="V86">
            <v>1826.6736840599999</v>
          </cell>
          <cell r="W86">
            <v>2525.2692084140908</v>
          </cell>
        </row>
        <row r="87">
          <cell r="F87">
            <v>501113010020602</v>
          </cell>
          <cell r="G87" t="str">
            <v xml:space="preserve"> 50 MG/ML SOL INJ IV CX 50 AMP VD INC X 10 ML EMB HOSP</v>
          </cell>
          <cell r="H87">
            <v>21150.57</v>
          </cell>
          <cell r="I87">
            <v>28179.08</v>
          </cell>
          <cell r="J87">
            <v>18378.089832690002</v>
          </cell>
          <cell r="K87">
            <v>25406.631063304758</v>
          </cell>
          <cell r="L87">
            <v>19504.53</v>
          </cell>
          <cell r="M87">
            <v>26053.84</v>
          </cell>
          <cell r="N87">
            <v>20857.169999999998</v>
          </cell>
          <cell r="O87">
            <v>27801.03</v>
          </cell>
          <cell r="P87">
            <v>21002.83</v>
          </cell>
          <cell r="Q87">
            <v>27988.77</v>
          </cell>
          <cell r="R87">
            <v>21762.921302640003</v>
          </cell>
          <cell r="S87">
            <v>28967.17312835421</v>
          </cell>
          <cell r="T87">
            <v>18156.66</v>
          </cell>
          <cell r="U87">
            <v>25100.52</v>
          </cell>
          <cell r="V87">
            <v>18266.71093107</v>
          </cell>
          <cell r="W87">
            <v>25252.656265735641</v>
          </cell>
        </row>
        <row r="88">
          <cell r="F88">
            <v>501113010020302</v>
          </cell>
          <cell r="G88" t="str">
            <v xml:space="preserve"> 50 MG/ML SOL INJ IV CX AMP VD INC X 2 ML</v>
          </cell>
          <cell r="H88">
            <v>84.6</v>
          </cell>
          <cell r="I88">
            <v>112.71</v>
          </cell>
          <cell r="J88">
            <v>73.510378200000005</v>
          </cell>
          <cell r="K88">
            <v>101.62378545616419</v>
          </cell>
          <cell r="L88">
            <v>78.010000000000005</v>
          </cell>
          <cell r="M88">
            <v>104.2</v>
          </cell>
          <cell r="N88">
            <v>83.42</v>
          </cell>
          <cell r="O88">
            <v>111.19</v>
          </cell>
          <cell r="P88">
            <v>84</v>
          </cell>
          <cell r="Q88">
            <v>111.94</v>
          </cell>
          <cell r="R88">
            <v>87.049339200000006</v>
          </cell>
          <cell r="S88">
            <v>115.86556989522107</v>
          </cell>
          <cell r="T88">
            <v>72.62</v>
          </cell>
          <cell r="U88">
            <v>100.39</v>
          </cell>
          <cell r="V88">
            <v>73.064874599999996</v>
          </cell>
          <cell r="W88">
            <v>101.00790286414197</v>
          </cell>
        </row>
        <row r="89">
          <cell r="F89">
            <v>501113010020102</v>
          </cell>
          <cell r="G89" t="str">
            <v xml:space="preserve"> 50 MG/ML SOL INJ IV CX 5 AMP VD INC X 2 ML</v>
          </cell>
          <cell r="H89">
            <v>423.02</v>
          </cell>
          <cell r="I89">
            <v>563.59</v>
          </cell>
          <cell r="J89">
            <v>367.56926934000001</v>
          </cell>
          <cell r="K89">
            <v>508.14295181638971</v>
          </cell>
          <cell r="L89">
            <v>390.09</v>
          </cell>
          <cell r="M89">
            <v>521.08000000000004</v>
          </cell>
          <cell r="N89">
            <v>417.15</v>
          </cell>
          <cell r="O89">
            <v>556.03</v>
          </cell>
          <cell r="P89">
            <v>420.06</v>
          </cell>
          <cell r="Q89">
            <v>559.78</v>
          </cell>
          <cell r="R89">
            <v>435.26727504000002</v>
          </cell>
          <cell r="S89">
            <v>579.35524086378746</v>
          </cell>
          <cell r="T89">
            <v>363.14</v>
          </cell>
          <cell r="U89">
            <v>502.02</v>
          </cell>
          <cell r="V89">
            <v>365.34164601999998</v>
          </cell>
          <cell r="W89">
            <v>505.06339325755715</v>
          </cell>
        </row>
        <row r="90">
          <cell r="F90">
            <v>501113010020502</v>
          </cell>
          <cell r="G90" t="str">
            <v xml:space="preserve"> 50 MG/ML SOL INJ IV CX 50 AMP VD INC X 2 ML EMB HOSP</v>
          </cell>
          <cell r="H90">
            <v>4230.12</v>
          </cell>
          <cell r="I90">
            <v>5635.82</v>
          </cell>
          <cell r="J90">
            <v>3675.6231800400001</v>
          </cell>
          <cell r="K90">
            <v>5081.3334200216223</v>
          </cell>
          <cell r="L90">
            <v>3900.91</v>
          </cell>
          <cell r="M90">
            <v>5210.7700000000004</v>
          </cell>
          <cell r="N90">
            <v>4171.4399999999996</v>
          </cell>
          <cell r="O90">
            <v>5560.21</v>
          </cell>
          <cell r="P90">
            <v>4200.57</v>
          </cell>
          <cell r="Q90">
            <v>5597.76</v>
          </cell>
          <cell r="R90">
            <v>4352.5904342399999</v>
          </cell>
          <cell r="S90">
            <v>5793.4428430871458</v>
          </cell>
          <cell r="T90">
            <v>3631.34</v>
          </cell>
          <cell r="U90">
            <v>5020.1099999999997</v>
          </cell>
          <cell r="V90">
            <v>3653.3473681199998</v>
          </cell>
          <cell r="W90">
            <v>5050.5384168281817</v>
          </cell>
        </row>
        <row r="91">
          <cell r="F91">
            <v>501114010021614</v>
          </cell>
          <cell r="G91" t="str">
            <v xml:space="preserve"> 125MG CAP GEL MOLE CT BL AL PLAS TRANS X 10</v>
          </cell>
          <cell r="H91">
            <v>17.100000000000001</v>
          </cell>
          <cell r="I91">
            <v>22.78</v>
          </cell>
          <cell r="J91">
            <v>14.858480700000003</v>
          </cell>
          <cell r="K91">
            <v>20.540977911352339</v>
          </cell>
          <cell r="L91">
            <v>15.77</v>
          </cell>
          <cell r="M91">
            <v>21.07</v>
          </cell>
          <cell r="N91">
            <v>16.86</v>
          </cell>
          <cell r="O91">
            <v>22.47</v>
          </cell>
          <cell r="P91">
            <v>16.98</v>
          </cell>
          <cell r="Q91">
            <v>22.63</v>
          </cell>
          <cell r="R91">
            <v>17.595079200000004</v>
          </cell>
          <cell r="S91">
            <v>23.419636468182986</v>
          </cell>
          <cell r="T91">
            <v>14.68</v>
          </cell>
          <cell r="U91">
            <v>20.29</v>
          </cell>
          <cell r="V91">
            <v>14.7684321</v>
          </cell>
          <cell r="W91">
            <v>20.416491004454226</v>
          </cell>
        </row>
        <row r="92">
          <cell r="F92">
            <v>501116120028603</v>
          </cell>
          <cell r="G92" t="str">
            <v xml:space="preserve"> 125MG CAP GEL MOLE CT BL AL PLAS TRANS X 200</v>
          </cell>
          <cell r="H92">
            <v>341.95</v>
          </cell>
          <cell r="I92">
            <v>455.59</v>
          </cell>
          <cell r="J92">
            <v>297.12616815000001</v>
          </cell>
          <cell r="K92">
            <v>410.7594968881246</v>
          </cell>
          <cell r="L92">
            <v>315.33999999999997</v>
          </cell>
          <cell r="M92">
            <v>421.23</v>
          </cell>
          <cell r="N92">
            <v>337.21</v>
          </cell>
          <cell r="O92">
            <v>449.48</v>
          </cell>
          <cell r="P92">
            <v>339.56</v>
          </cell>
          <cell r="Q92">
            <v>452.5</v>
          </cell>
          <cell r="R92">
            <v>351.8501364</v>
          </cell>
          <cell r="S92">
            <v>468.32425089445439</v>
          </cell>
          <cell r="T92">
            <v>293.55</v>
          </cell>
          <cell r="U92">
            <v>405.82</v>
          </cell>
          <cell r="V92">
            <v>295.32545944999998</v>
          </cell>
          <cell r="W92">
            <v>408.27012274696625</v>
          </cell>
        </row>
        <row r="93">
          <cell r="F93">
            <v>501115020024602</v>
          </cell>
          <cell r="G93" t="str">
            <v xml:space="preserve"> 0,08 MG/ML PÓ LIOF SUS INJ CX 1 FA VD TRANS x 50 ML + FILTRO ESTÉRIL</v>
          </cell>
          <cell r="H93">
            <v>14576.28</v>
          </cell>
          <cell r="I93">
            <v>19420.099999999999</v>
          </cell>
          <cell r="J93">
            <v>12665.577488760002</v>
          </cell>
          <cell r="K93">
            <v>17509.417866063559</v>
          </cell>
          <cell r="L93">
            <v>13441.88</v>
          </cell>
          <cell r="M93">
            <v>17955.45</v>
          </cell>
          <cell r="N93">
            <v>14374.07</v>
          </cell>
          <cell r="O93">
            <v>19159.55</v>
          </cell>
          <cell r="P93">
            <v>14474.46</v>
          </cell>
          <cell r="Q93">
            <v>19288.939999999999</v>
          </cell>
          <cell r="R93">
            <v>14998.292458560001</v>
          </cell>
          <cell r="S93">
            <v>19963.226822131361</v>
          </cell>
          <cell r="T93">
            <v>12512.98</v>
          </cell>
          <cell r="U93">
            <v>17298.46</v>
          </cell>
          <cell r="V93">
            <v>12588.818798279999</v>
          </cell>
          <cell r="W93">
            <v>17403.30347943895</v>
          </cell>
        </row>
        <row r="94">
          <cell r="F94">
            <v>501114030021702</v>
          </cell>
          <cell r="G94" t="str">
            <v xml:space="preserve"> 6,25 MG COMP REV CT BL AL/AL x 10</v>
          </cell>
          <cell r="H94">
            <v>13.83</v>
          </cell>
          <cell r="I94">
            <v>18.420000000000002</v>
          </cell>
          <cell r="J94">
            <v>12.017122110000001</v>
          </cell>
          <cell r="K94">
            <v>16.612966345848115</v>
          </cell>
          <cell r="L94">
            <v>12.75</v>
          </cell>
          <cell r="M94">
            <v>17.03</v>
          </cell>
          <cell r="N94">
            <v>13.63</v>
          </cell>
          <cell r="O94">
            <v>18.170000000000002</v>
          </cell>
          <cell r="P94">
            <v>13.73</v>
          </cell>
          <cell r="Q94">
            <v>18.3</v>
          </cell>
          <cell r="R94">
            <v>14.230406160000001</v>
          </cell>
          <cell r="S94">
            <v>18.941144582162025</v>
          </cell>
          <cell r="T94">
            <v>11.87</v>
          </cell>
          <cell r="U94">
            <v>16.41</v>
          </cell>
          <cell r="V94">
            <v>11.944293329999999</v>
          </cell>
          <cell r="W94">
            <v>16.512284829918244</v>
          </cell>
        </row>
        <row r="95">
          <cell r="F95">
            <v>501114030021802</v>
          </cell>
          <cell r="G95" t="str">
            <v xml:space="preserve"> 6,25 MG COMP REV CT BL AL/AL x 30</v>
          </cell>
          <cell r="H95">
            <v>41.47</v>
          </cell>
          <cell r="I95">
            <v>55.25</v>
          </cell>
          <cell r="J95">
            <v>36.03398799</v>
          </cell>
          <cell r="K95">
            <v>49.81487450197551</v>
          </cell>
          <cell r="L95">
            <v>38.24</v>
          </cell>
          <cell r="M95">
            <v>51.08</v>
          </cell>
          <cell r="N95">
            <v>40.89</v>
          </cell>
          <cell r="O95">
            <v>54.5</v>
          </cell>
          <cell r="P95">
            <v>41.18</v>
          </cell>
          <cell r="Q95">
            <v>54.88</v>
          </cell>
          <cell r="R95">
            <v>42.670639440000002</v>
          </cell>
          <cell r="S95">
            <v>56.796042358803994</v>
          </cell>
          <cell r="T95">
            <v>35.6</v>
          </cell>
          <cell r="U95">
            <v>49.21</v>
          </cell>
          <cell r="V95">
            <v>35.815606969999997</v>
          </cell>
          <cell r="W95">
            <v>49.512975552907413</v>
          </cell>
        </row>
        <row r="96">
          <cell r="F96">
            <v>501114030021902</v>
          </cell>
          <cell r="G96" t="str">
            <v xml:space="preserve"> 6,25 MG COMP REV CT BL AL/AL x 60</v>
          </cell>
          <cell r="H96">
            <v>82.92</v>
          </cell>
          <cell r="I96">
            <v>110.48</v>
          </cell>
          <cell r="J96">
            <v>72.050597640000007</v>
          </cell>
          <cell r="K96">
            <v>99.605724468382206</v>
          </cell>
          <cell r="L96">
            <v>76.47</v>
          </cell>
          <cell r="M96">
            <v>102.15</v>
          </cell>
          <cell r="N96">
            <v>81.77</v>
          </cell>
          <cell r="O96">
            <v>108.99</v>
          </cell>
          <cell r="P96">
            <v>82.34</v>
          </cell>
          <cell r="Q96">
            <v>109.73</v>
          </cell>
          <cell r="R96">
            <v>85.320699840000003</v>
          </cell>
          <cell r="S96">
            <v>113.5646933299259</v>
          </cell>
          <cell r="T96">
            <v>71.180000000000007</v>
          </cell>
          <cell r="U96">
            <v>98.4</v>
          </cell>
          <cell r="V96">
            <v>71.61394091999999</v>
          </cell>
          <cell r="W96">
            <v>99.002072168967501</v>
          </cell>
        </row>
        <row r="97">
          <cell r="F97">
            <v>501114030022002</v>
          </cell>
          <cell r="G97" t="str">
            <v xml:space="preserve"> 12,5 MG COMP REV CT BL AL/AL x 10</v>
          </cell>
          <cell r="H97">
            <v>27.63</v>
          </cell>
          <cell r="I97">
            <v>36.81</v>
          </cell>
          <cell r="J97">
            <v>24.008176710000001</v>
          </cell>
          <cell r="K97">
            <v>33.189895888342981</v>
          </cell>
          <cell r="L97">
            <v>25.48</v>
          </cell>
          <cell r="M97">
            <v>34.04</v>
          </cell>
          <cell r="N97">
            <v>27.25</v>
          </cell>
          <cell r="O97">
            <v>36.32</v>
          </cell>
          <cell r="P97">
            <v>27.44</v>
          </cell>
          <cell r="Q97">
            <v>36.57</v>
          </cell>
          <cell r="R97">
            <v>28.42994376</v>
          </cell>
          <cell r="S97">
            <v>37.841202082800919</v>
          </cell>
          <cell r="T97">
            <v>23.72</v>
          </cell>
          <cell r="U97">
            <v>32.79</v>
          </cell>
          <cell r="V97">
            <v>23.862677129999998</v>
          </cell>
          <cell r="W97">
            <v>32.988751254565514</v>
          </cell>
        </row>
        <row r="98">
          <cell r="F98">
            <v>501114030022102</v>
          </cell>
          <cell r="G98" t="str">
            <v xml:space="preserve"> 12,5 MG COMP REV CT BL AL/AL x 30</v>
          </cell>
          <cell r="H98">
            <v>82.92</v>
          </cell>
          <cell r="I98">
            <v>110.48</v>
          </cell>
          <cell r="J98">
            <v>72.050597640000007</v>
          </cell>
          <cell r="K98">
            <v>99.605724468382206</v>
          </cell>
          <cell r="L98">
            <v>76.47</v>
          </cell>
          <cell r="M98">
            <v>102.15</v>
          </cell>
          <cell r="N98">
            <v>81.77</v>
          </cell>
          <cell r="O98">
            <v>108.99</v>
          </cell>
          <cell r="P98">
            <v>82.34</v>
          </cell>
          <cell r="Q98">
            <v>109.73</v>
          </cell>
          <cell r="R98">
            <v>85.320699840000003</v>
          </cell>
          <cell r="S98">
            <v>113.5646933299259</v>
          </cell>
          <cell r="T98">
            <v>71.180000000000007</v>
          </cell>
          <cell r="U98">
            <v>98.4</v>
          </cell>
          <cell r="V98">
            <v>71.61394091999999</v>
          </cell>
          <cell r="W98">
            <v>99.002072168967501</v>
          </cell>
        </row>
        <row r="99">
          <cell r="F99">
            <v>501114030022202</v>
          </cell>
          <cell r="G99" t="str">
            <v xml:space="preserve"> 12,5 MG COMP REV CT BL AL/AL x 60</v>
          </cell>
          <cell r="H99">
            <v>165.86</v>
          </cell>
          <cell r="I99">
            <v>220.97</v>
          </cell>
          <cell r="J99">
            <v>144.11857362000001</v>
          </cell>
          <cell r="K99">
            <v>199.23547347233321</v>
          </cell>
          <cell r="L99">
            <v>152.94999999999999</v>
          </cell>
          <cell r="M99">
            <v>204.31</v>
          </cell>
          <cell r="N99">
            <v>163.55000000000001</v>
          </cell>
          <cell r="O99">
            <v>218</v>
          </cell>
          <cell r="P99">
            <v>164.7</v>
          </cell>
          <cell r="Q99">
            <v>219.48</v>
          </cell>
          <cell r="R99">
            <v>170.66197872000004</v>
          </cell>
          <cell r="S99">
            <v>227.15677804753392</v>
          </cell>
          <cell r="T99">
            <v>142.38</v>
          </cell>
          <cell r="U99">
            <v>196.83</v>
          </cell>
          <cell r="V99">
            <v>143.24515486000001</v>
          </cell>
          <cell r="W99">
            <v>198.02802327478236</v>
          </cell>
        </row>
        <row r="100">
          <cell r="F100">
            <v>501114030022302</v>
          </cell>
          <cell r="G100" t="str">
            <v xml:space="preserve"> 25 MG COMP REV CT BL AL/AL x 10</v>
          </cell>
          <cell r="H100">
            <v>53.74</v>
          </cell>
          <cell r="I100">
            <v>71.599999999999994</v>
          </cell>
          <cell r="J100">
            <v>46.695599580000007</v>
          </cell>
          <cell r="K100">
            <v>64.553927073454659</v>
          </cell>
          <cell r="L100">
            <v>49.56</v>
          </cell>
          <cell r="M100">
            <v>66.2</v>
          </cell>
          <cell r="N100">
            <v>53</v>
          </cell>
          <cell r="O100">
            <v>70.650000000000006</v>
          </cell>
          <cell r="P100">
            <v>53.37</v>
          </cell>
          <cell r="Q100">
            <v>71.12</v>
          </cell>
          <cell r="R100">
            <v>55.295880480000008</v>
          </cell>
          <cell r="S100">
            <v>73.600658701763365</v>
          </cell>
          <cell r="T100">
            <v>46.13</v>
          </cell>
          <cell r="U100">
            <v>63.77</v>
          </cell>
          <cell r="V100">
            <v>46.412604739999999</v>
          </cell>
          <cell r="W100">
            <v>64.162703308735104</v>
          </cell>
        </row>
        <row r="101">
          <cell r="F101">
            <v>501114030022402</v>
          </cell>
          <cell r="G101" t="str">
            <v xml:space="preserve"> 25 MG COMP REV CT BL AL/AL x 30</v>
          </cell>
          <cell r="H101">
            <v>161.25</v>
          </cell>
          <cell r="I101">
            <v>214.84</v>
          </cell>
          <cell r="J101">
            <v>140.11286625</v>
          </cell>
          <cell r="K101">
            <v>193.69781802371716</v>
          </cell>
          <cell r="L101">
            <v>148.69999999999999</v>
          </cell>
          <cell r="M101">
            <v>198.63</v>
          </cell>
          <cell r="N101">
            <v>159.02000000000001</v>
          </cell>
          <cell r="O101">
            <v>211.96</v>
          </cell>
          <cell r="P101">
            <v>160.13</v>
          </cell>
          <cell r="Q101">
            <v>213.39</v>
          </cell>
          <cell r="R101">
            <v>165.91851000000003</v>
          </cell>
          <cell r="S101">
            <v>220.84306318681323</v>
          </cell>
          <cell r="T101">
            <v>138.43</v>
          </cell>
          <cell r="U101">
            <v>191.37</v>
          </cell>
          <cell r="V101">
            <v>139.26372375</v>
          </cell>
          <cell r="W101">
            <v>192.52392833147627</v>
          </cell>
        </row>
        <row r="102">
          <cell r="F102">
            <v>501114030022502</v>
          </cell>
          <cell r="G102" t="str">
            <v xml:space="preserve"> 25 MG COMP REV CT BL AL/AL x 60</v>
          </cell>
          <cell r="H102">
            <v>322.52999999999997</v>
          </cell>
          <cell r="I102">
            <v>429.71</v>
          </cell>
          <cell r="J102">
            <v>280.25180001000001</v>
          </cell>
          <cell r="K102">
            <v>387.43167285078761</v>
          </cell>
          <cell r="L102">
            <v>297.43</v>
          </cell>
          <cell r="M102">
            <v>397.3</v>
          </cell>
          <cell r="N102">
            <v>318.05</v>
          </cell>
          <cell r="O102">
            <v>423.94</v>
          </cell>
          <cell r="P102">
            <v>320.27</v>
          </cell>
          <cell r="Q102">
            <v>426.8</v>
          </cell>
          <cell r="R102">
            <v>331.86788855999998</v>
          </cell>
          <cell r="S102">
            <v>441.72721345514952</v>
          </cell>
          <cell r="T102">
            <v>276.87</v>
          </cell>
          <cell r="U102">
            <v>382.76</v>
          </cell>
          <cell r="V102">
            <v>278.55335702999997</v>
          </cell>
          <cell r="W102">
            <v>385.08367506822344</v>
          </cell>
        </row>
        <row r="103">
          <cell r="F103">
            <v>501115110025605</v>
          </cell>
          <cell r="G103" t="str">
            <v xml:space="preserve"> 12,5 MG + 1000 MG COM REV CT BL AL AL X 10</v>
          </cell>
          <cell r="H103">
            <v>27.64</v>
          </cell>
          <cell r="I103">
            <v>36.83</v>
          </cell>
          <cell r="J103">
            <v>24.016865880000001</v>
          </cell>
          <cell r="K103">
            <v>33.201908156127402</v>
          </cell>
          <cell r="L103">
            <v>25.49</v>
          </cell>
          <cell r="M103">
            <v>34.049999999999997</v>
          </cell>
          <cell r="N103">
            <v>27.26</v>
          </cell>
          <cell r="O103">
            <v>36.340000000000003</v>
          </cell>
          <cell r="P103">
            <v>27.45</v>
          </cell>
          <cell r="Q103">
            <v>36.58</v>
          </cell>
          <cell r="R103">
            <v>28.440233280000005</v>
          </cell>
          <cell r="S103">
            <v>37.85489777664197</v>
          </cell>
          <cell r="T103">
            <v>23.73</v>
          </cell>
          <cell r="U103">
            <v>32.81</v>
          </cell>
          <cell r="V103">
            <v>23.87131364</v>
          </cell>
          <cell r="W103">
            <v>33.00069072298917</v>
          </cell>
        </row>
        <row r="104">
          <cell r="F104">
            <v>501115110025705</v>
          </cell>
          <cell r="G104" t="str">
            <v xml:space="preserve"> 12,5 MG + 1000 MG COM REV CT BL AL AL X 60</v>
          </cell>
          <cell r="H104">
            <v>165.83</v>
          </cell>
          <cell r="I104">
            <v>220.93</v>
          </cell>
          <cell r="J104">
            <v>144.09250611000002</v>
          </cell>
          <cell r="K104">
            <v>199.19943666897998</v>
          </cell>
          <cell r="L104">
            <v>152.91999999999999</v>
          </cell>
          <cell r="M104">
            <v>204.27</v>
          </cell>
          <cell r="N104">
            <v>163.52000000000001</v>
          </cell>
          <cell r="O104">
            <v>217.96</v>
          </cell>
          <cell r="P104">
            <v>164.67</v>
          </cell>
          <cell r="Q104">
            <v>219.44</v>
          </cell>
          <cell r="R104">
            <v>170.63111016000002</v>
          </cell>
          <cell r="S104">
            <v>227.11569096601076</v>
          </cell>
          <cell r="T104">
            <v>142.35</v>
          </cell>
          <cell r="U104">
            <v>196.79</v>
          </cell>
          <cell r="V104">
            <v>143.21924533000001</v>
          </cell>
          <cell r="W104">
            <v>197.9922048695114</v>
          </cell>
        </row>
        <row r="105">
          <cell r="F105">
            <v>501115110025805</v>
          </cell>
          <cell r="G105" t="str">
            <v xml:space="preserve"> 12,5 MG + 1000 MG COM REV CT BL AL AL X 90</v>
          </cell>
          <cell r="H105">
            <v>248.74</v>
          </cell>
          <cell r="I105">
            <v>331.39</v>
          </cell>
          <cell r="J105">
            <v>216.13441458000003</v>
          </cell>
          <cell r="K105">
            <v>298.79314886957781</v>
          </cell>
          <cell r="L105">
            <v>229.38</v>
          </cell>
          <cell r="M105">
            <v>306.39999999999998</v>
          </cell>
          <cell r="N105">
            <v>245.29</v>
          </cell>
          <cell r="O105">
            <v>326.95</v>
          </cell>
          <cell r="P105">
            <v>247</v>
          </cell>
          <cell r="Q105">
            <v>329.16</v>
          </cell>
          <cell r="R105">
            <v>255.94152048000004</v>
          </cell>
          <cell r="S105">
            <v>340.66668860209563</v>
          </cell>
          <cell r="T105">
            <v>213.53</v>
          </cell>
          <cell r="U105">
            <v>295.19</v>
          </cell>
          <cell r="V105">
            <v>214.82454973999998</v>
          </cell>
          <cell r="W105">
            <v>296.98233757005522</v>
          </cell>
        </row>
        <row r="106">
          <cell r="F106">
            <v>501115110025905</v>
          </cell>
          <cell r="G106" t="str">
            <v xml:space="preserve"> 12,5 MG + 1000 MG COM REV CT BL AL AL X 180</v>
          </cell>
          <cell r="H106">
            <v>497.47</v>
          </cell>
          <cell r="I106">
            <v>662.79</v>
          </cell>
          <cell r="J106">
            <v>432.26013999000003</v>
          </cell>
          <cell r="K106">
            <v>597.57428547137113</v>
          </cell>
          <cell r="L106">
            <v>458.76</v>
          </cell>
          <cell r="M106">
            <v>612.79999999999995</v>
          </cell>
          <cell r="N106">
            <v>490.57</v>
          </cell>
          <cell r="O106">
            <v>653.89</v>
          </cell>
          <cell r="P106">
            <v>494</v>
          </cell>
          <cell r="Q106">
            <v>658.31</v>
          </cell>
          <cell r="R106">
            <v>511.87275144000006</v>
          </cell>
          <cell r="S106">
            <v>681.31968151035028</v>
          </cell>
          <cell r="T106">
            <v>427.06</v>
          </cell>
          <cell r="U106">
            <v>590.39</v>
          </cell>
          <cell r="V106">
            <v>429.64046296999999</v>
          </cell>
          <cell r="W106">
            <v>593.95273567168681</v>
          </cell>
        </row>
        <row r="107">
          <cell r="F107">
            <v>501115110026005</v>
          </cell>
          <cell r="G107" t="str">
            <v xml:space="preserve"> 12,5 MG + 1000 MG COM REV CT BL AL AL X 360</v>
          </cell>
          <cell r="H107">
            <v>994.96</v>
          </cell>
          <cell r="I107">
            <v>1325.59</v>
          </cell>
          <cell r="J107">
            <v>864.53765832000011</v>
          </cell>
          <cell r="K107">
            <v>1195.1725954783112</v>
          </cell>
          <cell r="L107">
            <v>917.53</v>
          </cell>
          <cell r="M107">
            <v>1225.6199999999999</v>
          </cell>
          <cell r="N107">
            <v>981.16</v>
          </cell>
          <cell r="O107">
            <v>1307.81</v>
          </cell>
          <cell r="P107">
            <v>988.01</v>
          </cell>
          <cell r="Q107">
            <v>1316.64</v>
          </cell>
          <cell r="R107">
            <v>1023.7660819200001</v>
          </cell>
          <cell r="S107">
            <v>1362.6667544083825</v>
          </cell>
          <cell r="T107">
            <v>854.12</v>
          </cell>
          <cell r="U107">
            <v>1180.77</v>
          </cell>
          <cell r="V107">
            <v>859.29819895999992</v>
          </cell>
          <cell r="W107">
            <v>1187.9293502802209</v>
          </cell>
        </row>
        <row r="108">
          <cell r="F108">
            <v>501115110026805</v>
          </cell>
          <cell r="G108" t="str">
            <v xml:space="preserve"> 12,5 MG + 1000 MG COM REV CT BL AL AL X 120</v>
          </cell>
          <cell r="H108">
            <v>331.66</v>
          </cell>
          <cell r="I108">
            <v>441.87</v>
          </cell>
          <cell r="J108">
            <v>288.18501222000003</v>
          </cell>
          <cell r="K108">
            <v>398.39887333795997</v>
          </cell>
          <cell r="L108">
            <v>305.85000000000002</v>
          </cell>
          <cell r="M108">
            <v>408.55</v>
          </cell>
          <cell r="N108">
            <v>327.06</v>
          </cell>
          <cell r="O108">
            <v>435.95</v>
          </cell>
          <cell r="P108">
            <v>329.34</v>
          </cell>
          <cell r="Q108">
            <v>438.88</v>
          </cell>
          <cell r="R108">
            <v>341.26222032000004</v>
          </cell>
          <cell r="S108">
            <v>454.23138193202152</v>
          </cell>
          <cell r="T108">
            <v>284.70999999999998</v>
          </cell>
          <cell r="U108">
            <v>393.59</v>
          </cell>
          <cell r="V108">
            <v>286.43849066000001</v>
          </cell>
          <cell r="W108">
            <v>395.98440973902279</v>
          </cell>
        </row>
        <row r="109">
          <cell r="F109">
            <v>501115110026905</v>
          </cell>
          <cell r="G109" t="str">
            <v xml:space="preserve"> 12,5 MG + 1000 MG COM REV CT BL AL AL X 30</v>
          </cell>
          <cell r="H109">
            <v>82.91</v>
          </cell>
          <cell r="I109">
            <v>110.46</v>
          </cell>
          <cell r="J109">
            <v>72.041908469999996</v>
          </cell>
          <cell r="K109">
            <v>99.593712200597764</v>
          </cell>
          <cell r="L109">
            <v>76.459999999999994</v>
          </cell>
          <cell r="M109">
            <v>102.13</v>
          </cell>
          <cell r="N109">
            <v>81.760000000000005</v>
          </cell>
          <cell r="O109">
            <v>108.98</v>
          </cell>
          <cell r="P109">
            <v>82.33</v>
          </cell>
          <cell r="Q109">
            <v>109.71</v>
          </cell>
          <cell r="R109">
            <v>85.310410320000003</v>
          </cell>
          <cell r="S109">
            <v>113.55099763608486</v>
          </cell>
          <cell r="T109">
            <v>71.180000000000007</v>
          </cell>
          <cell r="U109">
            <v>98.4</v>
          </cell>
          <cell r="V109">
            <v>71.605304409999988</v>
          </cell>
          <cell r="W109">
            <v>98.990132700543839</v>
          </cell>
        </row>
        <row r="110">
          <cell r="F110">
            <v>501115110025005</v>
          </cell>
          <cell r="G110" t="str">
            <v xml:space="preserve"> 12,5 MG + 500 MG COM REV CT BL AL AL X 120</v>
          </cell>
          <cell r="H110">
            <v>331.66</v>
          </cell>
          <cell r="I110">
            <v>441.87</v>
          </cell>
          <cell r="J110">
            <v>288.18501222000003</v>
          </cell>
          <cell r="K110">
            <v>398.39887333795997</v>
          </cell>
          <cell r="L110">
            <v>305.85000000000002</v>
          </cell>
          <cell r="M110">
            <v>408.55</v>
          </cell>
          <cell r="N110">
            <v>327.06</v>
          </cell>
          <cell r="O110">
            <v>435.95</v>
          </cell>
          <cell r="P110">
            <v>329.34</v>
          </cell>
          <cell r="Q110">
            <v>438.88</v>
          </cell>
          <cell r="R110">
            <v>341.26222032000004</v>
          </cell>
          <cell r="S110">
            <v>454.23138193202152</v>
          </cell>
          <cell r="T110">
            <v>284.70999999999998</v>
          </cell>
          <cell r="U110">
            <v>393.59</v>
          </cell>
          <cell r="V110">
            <v>286.43849066000001</v>
          </cell>
          <cell r="W110">
            <v>395.98440973902279</v>
          </cell>
        </row>
        <row r="111">
          <cell r="F111">
            <v>501115110025105</v>
          </cell>
          <cell r="G111" t="str">
            <v xml:space="preserve"> 12,5 MG + 500 MG COM REV CT BL AL AL X 10</v>
          </cell>
          <cell r="H111">
            <v>27.64</v>
          </cell>
          <cell r="I111">
            <v>36.83</v>
          </cell>
          <cell r="J111">
            <v>24.016865880000001</v>
          </cell>
          <cell r="K111">
            <v>33.201908156127402</v>
          </cell>
          <cell r="L111">
            <v>25.49</v>
          </cell>
          <cell r="M111">
            <v>34.049999999999997</v>
          </cell>
          <cell r="N111">
            <v>27.26</v>
          </cell>
          <cell r="O111">
            <v>36.340000000000003</v>
          </cell>
          <cell r="P111">
            <v>27.45</v>
          </cell>
          <cell r="Q111">
            <v>36.58</v>
          </cell>
          <cell r="R111">
            <v>28.440233280000005</v>
          </cell>
          <cell r="S111">
            <v>37.85489777664197</v>
          </cell>
          <cell r="T111">
            <v>23.73</v>
          </cell>
          <cell r="U111">
            <v>32.81</v>
          </cell>
          <cell r="V111">
            <v>23.87131364</v>
          </cell>
          <cell r="W111">
            <v>33.00069072298917</v>
          </cell>
        </row>
        <row r="112">
          <cell r="F112">
            <v>501115110025205</v>
          </cell>
          <cell r="G112" t="str">
            <v xml:space="preserve"> 12,5 MG + 500 MG COM REV CT BL AL AL X 60</v>
          </cell>
          <cell r="H112">
            <v>165.83</v>
          </cell>
          <cell r="I112">
            <v>220.93</v>
          </cell>
          <cell r="J112">
            <v>144.09250611000002</v>
          </cell>
          <cell r="K112">
            <v>199.19943666897998</v>
          </cell>
          <cell r="L112">
            <v>152.91999999999999</v>
          </cell>
          <cell r="M112">
            <v>204.27</v>
          </cell>
          <cell r="N112">
            <v>163.52000000000001</v>
          </cell>
          <cell r="O112">
            <v>217.96</v>
          </cell>
          <cell r="P112">
            <v>164.67</v>
          </cell>
          <cell r="Q112">
            <v>219.44</v>
          </cell>
          <cell r="R112">
            <v>170.63111016000002</v>
          </cell>
          <cell r="S112">
            <v>227.11569096601076</v>
          </cell>
          <cell r="T112">
            <v>142.35</v>
          </cell>
          <cell r="U112">
            <v>196.79</v>
          </cell>
          <cell r="V112">
            <v>143.21924533000001</v>
          </cell>
          <cell r="W112">
            <v>197.9922048695114</v>
          </cell>
        </row>
        <row r="113">
          <cell r="F113">
            <v>501115110025305</v>
          </cell>
          <cell r="G113" t="str">
            <v xml:space="preserve"> 12,5 MG + 500 MG COM REV CT BL AL AL X 90</v>
          </cell>
          <cell r="H113">
            <v>248.74</v>
          </cell>
          <cell r="I113">
            <v>331.39</v>
          </cell>
          <cell r="J113">
            <v>216.13441458000003</v>
          </cell>
          <cell r="K113">
            <v>298.79314886957781</v>
          </cell>
          <cell r="L113">
            <v>229.38</v>
          </cell>
          <cell r="M113">
            <v>306.39999999999998</v>
          </cell>
          <cell r="N113">
            <v>245.29</v>
          </cell>
          <cell r="O113">
            <v>326.95</v>
          </cell>
          <cell r="P113">
            <v>247</v>
          </cell>
          <cell r="Q113">
            <v>329.16</v>
          </cell>
          <cell r="R113">
            <v>255.94152048000004</v>
          </cell>
          <cell r="S113">
            <v>340.66668860209563</v>
          </cell>
          <cell r="T113">
            <v>213.53</v>
          </cell>
          <cell r="U113">
            <v>295.19</v>
          </cell>
          <cell r="V113">
            <v>214.82454973999998</v>
          </cell>
          <cell r="W113">
            <v>296.98233757005522</v>
          </cell>
        </row>
        <row r="114">
          <cell r="F114">
            <v>501115110025405</v>
          </cell>
          <cell r="G114" t="str">
            <v xml:space="preserve"> 12,5 MG + 500 MG COM REV CT BL AL AL X 180</v>
          </cell>
          <cell r="H114">
            <v>497.47</v>
          </cell>
          <cell r="I114">
            <v>662.79</v>
          </cell>
          <cell r="J114">
            <v>432.26013999000003</v>
          </cell>
          <cell r="K114">
            <v>597.57428547137113</v>
          </cell>
          <cell r="L114">
            <v>458.76</v>
          </cell>
          <cell r="M114">
            <v>612.79999999999995</v>
          </cell>
          <cell r="N114">
            <v>490.57</v>
          </cell>
          <cell r="O114">
            <v>653.89</v>
          </cell>
          <cell r="P114">
            <v>494</v>
          </cell>
          <cell r="Q114">
            <v>658.31</v>
          </cell>
          <cell r="R114">
            <v>511.87275144000006</v>
          </cell>
          <cell r="S114">
            <v>681.31968151035028</v>
          </cell>
          <cell r="T114">
            <v>427.06</v>
          </cell>
          <cell r="U114">
            <v>590.39</v>
          </cell>
          <cell r="V114">
            <v>429.64046296999999</v>
          </cell>
          <cell r="W114">
            <v>593.95273567168681</v>
          </cell>
        </row>
        <row r="115">
          <cell r="F115">
            <v>501115110025505</v>
          </cell>
          <cell r="G115" t="str">
            <v xml:space="preserve"> 12,5 MG + 500 MG COM REV CT BL AL AL X 360</v>
          </cell>
          <cell r="H115">
            <v>994.96</v>
          </cell>
          <cell r="I115">
            <v>1325.59</v>
          </cell>
          <cell r="J115">
            <v>864.53765832000011</v>
          </cell>
          <cell r="K115">
            <v>1195.1725954783112</v>
          </cell>
          <cell r="L115">
            <v>917.53</v>
          </cell>
          <cell r="M115">
            <v>1225.6199999999999</v>
          </cell>
          <cell r="N115">
            <v>981.16</v>
          </cell>
          <cell r="O115">
            <v>1307.81</v>
          </cell>
          <cell r="P115">
            <v>988.01</v>
          </cell>
          <cell r="Q115">
            <v>1316.64</v>
          </cell>
          <cell r="R115">
            <v>1023.7660819200001</v>
          </cell>
          <cell r="S115">
            <v>1362.6667544083825</v>
          </cell>
          <cell r="T115">
            <v>854.12</v>
          </cell>
          <cell r="U115">
            <v>1180.77</v>
          </cell>
          <cell r="V115">
            <v>859.29819895999992</v>
          </cell>
          <cell r="W115">
            <v>1187.9293502802209</v>
          </cell>
        </row>
        <row r="116">
          <cell r="F116">
            <v>501115110027005</v>
          </cell>
          <cell r="G116" t="str">
            <v xml:space="preserve"> 12,5 MG + 500 MG COM REV CT BL AL AL X 30</v>
          </cell>
          <cell r="H116">
            <v>82.91</v>
          </cell>
          <cell r="I116">
            <v>110.46</v>
          </cell>
          <cell r="J116">
            <v>72.041908469999996</v>
          </cell>
          <cell r="K116">
            <v>99.593712200597764</v>
          </cell>
          <cell r="L116">
            <v>76.459999999999994</v>
          </cell>
          <cell r="M116">
            <v>102.13</v>
          </cell>
          <cell r="N116">
            <v>81.760000000000005</v>
          </cell>
          <cell r="O116">
            <v>108.98</v>
          </cell>
          <cell r="P116">
            <v>82.33</v>
          </cell>
          <cell r="Q116">
            <v>109.71</v>
          </cell>
          <cell r="R116">
            <v>85.310410320000003</v>
          </cell>
          <cell r="S116">
            <v>113.55099763608486</v>
          </cell>
          <cell r="T116">
            <v>71.180000000000007</v>
          </cell>
          <cell r="U116">
            <v>98.4</v>
          </cell>
          <cell r="V116">
            <v>71.605304409999988</v>
          </cell>
          <cell r="W116">
            <v>98.990132700543839</v>
          </cell>
        </row>
        <row r="117">
          <cell r="F117">
            <v>501115110026105</v>
          </cell>
          <cell r="G117" t="str">
            <v xml:space="preserve"> 12,5 MG + 850 MG COM REV CT BL AL AL X 10</v>
          </cell>
          <cell r="H117">
            <v>27.64</v>
          </cell>
          <cell r="I117">
            <v>36.83</v>
          </cell>
          <cell r="J117">
            <v>24.016865880000001</v>
          </cell>
          <cell r="K117">
            <v>33.201908156127402</v>
          </cell>
          <cell r="L117">
            <v>25.49</v>
          </cell>
          <cell r="M117">
            <v>34.049999999999997</v>
          </cell>
          <cell r="N117">
            <v>27.26</v>
          </cell>
          <cell r="O117">
            <v>36.340000000000003</v>
          </cell>
          <cell r="P117">
            <v>27.45</v>
          </cell>
          <cell r="Q117">
            <v>36.58</v>
          </cell>
          <cell r="R117">
            <v>28.440233280000005</v>
          </cell>
          <cell r="S117">
            <v>37.85489777664197</v>
          </cell>
          <cell r="T117">
            <v>23.73</v>
          </cell>
          <cell r="U117">
            <v>32.81</v>
          </cell>
          <cell r="V117">
            <v>23.87131364</v>
          </cell>
          <cell r="W117">
            <v>33.00069072298917</v>
          </cell>
        </row>
        <row r="118">
          <cell r="F118">
            <v>501115110026205</v>
          </cell>
          <cell r="G118" t="str">
            <v xml:space="preserve"> 12,5 MG + 850 MG COM REV CT BL AL AL X 30</v>
          </cell>
          <cell r="H118">
            <v>82.91</v>
          </cell>
          <cell r="I118">
            <v>110.46</v>
          </cell>
          <cell r="J118">
            <v>72.041908469999996</v>
          </cell>
          <cell r="K118">
            <v>99.593712200597764</v>
          </cell>
          <cell r="L118">
            <v>76.459999999999994</v>
          </cell>
          <cell r="M118">
            <v>102.13</v>
          </cell>
          <cell r="N118">
            <v>81.760000000000005</v>
          </cell>
          <cell r="O118">
            <v>108.98</v>
          </cell>
          <cell r="P118">
            <v>82.33</v>
          </cell>
          <cell r="Q118">
            <v>109.71</v>
          </cell>
          <cell r="R118">
            <v>85.310410320000003</v>
          </cell>
          <cell r="S118">
            <v>113.55099763608486</v>
          </cell>
          <cell r="T118">
            <v>71.180000000000007</v>
          </cell>
          <cell r="U118">
            <v>98.4</v>
          </cell>
          <cell r="V118">
            <v>71.605304409999988</v>
          </cell>
          <cell r="W118">
            <v>98.990132700543839</v>
          </cell>
        </row>
        <row r="119">
          <cell r="F119">
            <v>501115110026305</v>
          </cell>
          <cell r="G119" t="str">
            <v xml:space="preserve"> 12,5 MG + 850 MG COM REV CT BL AL AL X 60</v>
          </cell>
          <cell r="H119">
            <v>165.83</v>
          </cell>
          <cell r="I119">
            <v>220.93</v>
          </cell>
          <cell r="J119">
            <v>144.09250611000002</v>
          </cell>
          <cell r="K119">
            <v>199.19943666897998</v>
          </cell>
          <cell r="L119">
            <v>152.91999999999999</v>
          </cell>
          <cell r="M119">
            <v>204.27</v>
          </cell>
          <cell r="N119">
            <v>163.52000000000001</v>
          </cell>
          <cell r="O119">
            <v>217.96</v>
          </cell>
          <cell r="P119">
            <v>164.67</v>
          </cell>
          <cell r="Q119">
            <v>219.44</v>
          </cell>
          <cell r="R119">
            <v>170.63111016000002</v>
          </cell>
          <cell r="S119">
            <v>227.11569096601076</v>
          </cell>
          <cell r="T119">
            <v>142.35</v>
          </cell>
          <cell r="U119">
            <v>196.79</v>
          </cell>
          <cell r="V119">
            <v>143.21924533000001</v>
          </cell>
          <cell r="W119">
            <v>197.9922048695114</v>
          </cell>
        </row>
        <row r="120">
          <cell r="F120">
            <v>501115110026405</v>
          </cell>
          <cell r="G120" t="str">
            <v xml:space="preserve"> 12,5 MG + 850 MG COM REV CT BL AL AL X 90</v>
          </cell>
          <cell r="H120">
            <v>248.74</v>
          </cell>
          <cell r="I120">
            <v>331.39</v>
          </cell>
          <cell r="J120">
            <v>216.13441458000003</v>
          </cell>
          <cell r="K120">
            <v>298.79314886957781</v>
          </cell>
          <cell r="L120">
            <v>229.38</v>
          </cell>
          <cell r="M120">
            <v>306.39999999999998</v>
          </cell>
          <cell r="N120">
            <v>245.29</v>
          </cell>
          <cell r="O120">
            <v>326.95</v>
          </cell>
          <cell r="P120">
            <v>247</v>
          </cell>
          <cell r="Q120">
            <v>329.16</v>
          </cell>
          <cell r="R120">
            <v>255.94152048000004</v>
          </cell>
          <cell r="S120">
            <v>340.66668860209563</v>
          </cell>
          <cell r="T120">
            <v>213.53</v>
          </cell>
          <cell r="U120">
            <v>295.19</v>
          </cell>
          <cell r="V120">
            <v>214.82454973999998</v>
          </cell>
          <cell r="W120">
            <v>296.98233757005522</v>
          </cell>
        </row>
        <row r="121">
          <cell r="F121">
            <v>501115110026505</v>
          </cell>
          <cell r="G121" t="str">
            <v xml:space="preserve"> 12,5 MG + 850 MG COM REV CT BL AL AL X 120</v>
          </cell>
          <cell r="H121">
            <v>331.66</v>
          </cell>
          <cell r="I121">
            <v>441.87</v>
          </cell>
          <cell r="J121">
            <v>288.18501222000003</v>
          </cell>
          <cell r="K121">
            <v>398.39887333795997</v>
          </cell>
          <cell r="L121">
            <v>305.85000000000002</v>
          </cell>
          <cell r="M121">
            <v>408.55</v>
          </cell>
          <cell r="N121">
            <v>327.06</v>
          </cell>
          <cell r="O121">
            <v>435.95</v>
          </cell>
          <cell r="P121">
            <v>329.34</v>
          </cell>
          <cell r="Q121">
            <v>438.88</v>
          </cell>
          <cell r="R121">
            <v>341.26222032000004</v>
          </cell>
          <cell r="S121">
            <v>454.23138193202152</v>
          </cell>
          <cell r="T121">
            <v>284.70999999999998</v>
          </cell>
          <cell r="U121">
            <v>393.59</v>
          </cell>
          <cell r="V121">
            <v>286.43849066000001</v>
          </cell>
          <cell r="W121">
            <v>395.98440973902279</v>
          </cell>
        </row>
        <row r="122">
          <cell r="F122">
            <v>501115110026605</v>
          </cell>
          <cell r="G122" t="str">
            <v xml:space="preserve"> 12,5 MG + 850 MG COM REV CT BL AL AL X 180</v>
          </cell>
          <cell r="H122">
            <v>497.47</v>
          </cell>
          <cell r="I122">
            <v>662.79</v>
          </cell>
          <cell r="J122">
            <v>432.26013999000003</v>
          </cell>
          <cell r="K122">
            <v>597.57428547137113</v>
          </cell>
          <cell r="L122">
            <v>458.76</v>
          </cell>
          <cell r="M122">
            <v>612.79999999999995</v>
          </cell>
          <cell r="N122">
            <v>490.57</v>
          </cell>
          <cell r="O122">
            <v>653.89</v>
          </cell>
          <cell r="P122">
            <v>494</v>
          </cell>
          <cell r="Q122">
            <v>658.31</v>
          </cell>
          <cell r="R122">
            <v>511.87275144000006</v>
          </cell>
          <cell r="S122">
            <v>681.31968151035028</v>
          </cell>
          <cell r="T122">
            <v>427.06</v>
          </cell>
          <cell r="U122">
            <v>590.39</v>
          </cell>
          <cell r="V122">
            <v>429.64046296999999</v>
          </cell>
          <cell r="W122">
            <v>593.95273567168681</v>
          </cell>
        </row>
        <row r="123">
          <cell r="F123">
            <v>501115110026705</v>
          </cell>
          <cell r="G123" t="str">
            <v xml:space="preserve"> 12,5 MG + 850 MG COM REV CT BL AL AL X 360</v>
          </cell>
          <cell r="H123">
            <v>994.96</v>
          </cell>
          <cell r="I123">
            <v>1325.59</v>
          </cell>
          <cell r="J123">
            <v>864.53765832000011</v>
          </cell>
          <cell r="K123">
            <v>1195.1725954783112</v>
          </cell>
          <cell r="L123">
            <v>917.53</v>
          </cell>
          <cell r="M123">
            <v>1225.6199999999999</v>
          </cell>
          <cell r="N123">
            <v>981.16</v>
          </cell>
          <cell r="O123">
            <v>1307.81</v>
          </cell>
          <cell r="P123">
            <v>988.01</v>
          </cell>
          <cell r="Q123">
            <v>1316.64</v>
          </cell>
          <cell r="R123">
            <v>1023.7660819200001</v>
          </cell>
          <cell r="S123">
            <v>1362.6667544083825</v>
          </cell>
          <cell r="T123">
            <v>854.12</v>
          </cell>
          <cell r="U123">
            <v>1180.77</v>
          </cell>
          <cell r="V123">
            <v>859.29819895999992</v>
          </cell>
          <cell r="W123">
            <v>1187.9293502802209</v>
          </cell>
        </row>
        <row r="124">
          <cell r="F124">
            <v>501116070027105</v>
          </cell>
          <cell r="G124" t="str">
            <v xml:space="preserve"> 25 MG + 15 MG COM REV CT BL AL AL X 10 </v>
          </cell>
          <cell r="H124">
            <v>54.89</v>
          </cell>
          <cell r="I124">
            <v>73.13</v>
          </cell>
          <cell r="J124">
            <v>47.694854130000003</v>
          </cell>
          <cell r="K124">
            <v>65.935337868662558</v>
          </cell>
          <cell r="L124">
            <v>50.61</v>
          </cell>
          <cell r="M124">
            <v>67.599999999999994</v>
          </cell>
          <cell r="N124">
            <v>54.12</v>
          </cell>
          <cell r="O124">
            <v>72.14</v>
          </cell>
          <cell r="P124">
            <v>54.5</v>
          </cell>
          <cell r="Q124">
            <v>72.63</v>
          </cell>
          <cell r="R124">
            <v>56.479175280000007</v>
          </cell>
          <cell r="S124">
            <v>75.17566349348327</v>
          </cell>
          <cell r="T124">
            <v>47.12</v>
          </cell>
          <cell r="U124">
            <v>65.14</v>
          </cell>
          <cell r="V124">
            <v>47.405803389999996</v>
          </cell>
          <cell r="W124">
            <v>65.535742177455703</v>
          </cell>
        </row>
        <row r="125">
          <cell r="F125">
            <v>501116070027305</v>
          </cell>
          <cell r="G125" t="str">
            <v xml:space="preserve"> 25 MG + 15 MG COM REV CT BL AL AL X 60</v>
          </cell>
          <cell r="H125">
            <v>329.31</v>
          </cell>
          <cell r="I125">
            <v>438.74</v>
          </cell>
          <cell r="J125">
            <v>286.14305727000004</v>
          </cell>
          <cell r="K125">
            <v>395.57599040862209</v>
          </cell>
          <cell r="L125">
            <v>303.68</v>
          </cell>
          <cell r="M125">
            <v>405.65</v>
          </cell>
          <cell r="N125">
            <v>324.74</v>
          </cell>
          <cell r="O125">
            <v>432.85</v>
          </cell>
          <cell r="P125">
            <v>327.01</v>
          </cell>
          <cell r="Q125">
            <v>435.78</v>
          </cell>
          <cell r="R125">
            <v>338.84418312000003</v>
          </cell>
          <cell r="S125">
            <v>451.01289387937652</v>
          </cell>
          <cell r="T125">
            <v>282.69</v>
          </cell>
          <cell r="U125">
            <v>390.8</v>
          </cell>
          <cell r="V125">
            <v>284.40891081000001</v>
          </cell>
          <cell r="W125">
            <v>393.17863465946328</v>
          </cell>
        </row>
        <row r="126">
          <cell r="F126">
            <v>501116070027405</v>
          </cell>
          <cell r="G126" t="str">
            <v xml:space="preserve"> 25 MG + 15 MG COM REV CT BL AL AL X 90</v>
          </cell>
          <cell r="H126">
            <v>493.97</v>
          </cell>
          <cell r="I126">
            <v>658.12</v>
          </cell>
          <cell r="J126">
            <v>429.21893049000005</v>
          </cell>
          <cell r="K126">
            <v>593.36999174682535</v>
          </cell>
          <cell r="L126">
            <v>455.52</v>
          </cell>
          <cell r="M126">
            <v>608.48</v>
          </cell>
          <cell r="N126">
            <v>487.11</v>
          </cell>
          <cell r="O126">
            <v>649.28</v>
          </cell>
          <cell r="P126">
            <v>490.52</v>
          </cell>
          <cell r="Q126">
            <v>653.67999999999995</v>
          </cell>
          <cell r="R126">
            <v>508.27141944000005</v>
          </cell>
          <cell r="S126">
            <v>676.52618866598527</v>
          </cell>
          <cell r="T126">
            <v>424.04</v>
          </cell>
          <cell r="U126">
            <v>586.21</v>
          </cell>
          <cell r="V126">
            <v>426.61768446999997</v>
          </cell>
          <cell r="W126">
            <v>589.77392172340672</v>
          </cell>
        </row>
        <row r="127">
          <cell r="F127">
            <v>501116070027505</v>
          </cell>
          <cell r="G127" t="str">
            <v xml:space="preserve"> 25 MG + 30 MG COM REV CT BL AL AL X 10 - tem preços reduzidos</v>
          </cell>
          <cell r="H127">
            <v>54.89</v>
          </cell>
          <cell r="I127">
            <v>73.13</v>
          </cell>
          <cell r="J127">
            <v>47.694854130000003</v>
          </cell>
          <cell r="K127">
            <v>65.935337868662558</v>
          </cell>
          <cell r="L127">
            <v>50.61</v>
          </cell>
          <cell r="M127">
            <v>67.599999999999994</v>
          </cell>
          <cell r="N127">
            <v>54.12</v>
          </cell>
          <cell r="O127">
            <v>72.14</v>
          </cell>
          <cell r="P127">
            <v>54.5</v>
          </cell>
          <cell r="Q127">
            <v>72.63</v>
          </cell>
          <cell r="R127">
            <v>56.479175280000007</v>
          </cell>
          <cell r="S127">
            <v>75.17566349348327</v>
          </cell>
          <cell r="T127">
            <v>47.12</v>
          </cell>
          <cell r="U127">
            <v>65.14</v>
          </cell>
          <cell r="V127">
            <v>47.405803389999996</v>
          </cell>
          <cell r="W127">
            <v>65.535742177455703</v>
          </cell>
        </row>
        <row r="128">
          <cell r="F128">
            <v>501116070027705</v>
          </cell>
          <cell r="G128" t="str">
            <v xml:space="preserve"> 25 MG + 30 MG COM REV CT BL AL AL X 60</v>
          </cell>
          <cell r="H128">
            <v>329.31</v>
          </cell>
          <cell r="I128">
            <v>438.74</v>
          </cell>
          <cell r="J128">
            <v>286.14305727000004</v>
          </cell>
          <cell r="K128">
            <v>395.57599040862209</v>
          </cell>
          <cell r="L128">
            <v>303.68</v>
          </cell>
          <cell r="M128">
            <v>405.65</v>
          </cell>
          <cell r="N128">
            <v>324.74</v>
          </cell>
          <cell r="O128">
            <v>432.85</v>
          </cell>
          <cell r="P128">
            <v>327.01</v>
          </cell>
          <cell r="Q128">
            <v>435.78</v>
          </cell>
          <cell r="R128">
            <v>338.84418312000003</v>
          </cell>
          <cell r="S128">
            <v>451.01289387937652</v>
          </cell>
          <cell r="T128">
            <v>282.69</v>
          </cell>
          <cell r="U128">
            <v>390.8</v>
          </cell>
          <cell r="V128">
            <v>284.40891081000001</v>
          </cell>
          <cell r="W128">
            <v>393.17863465946328</v>
          </cell>
        </row>
        <row r="129">
          <cell r="F129">
            <v>501116070027805</v>
          </cell>
          <cell r="G129" t="str">
            <v xml:space="preserve"> 25 MG + 30 MG COM REV CT BL AL AL X 90</v>
          </cell>
          <cell r="H129">
            <v>493.97</v>
          </cell>
          <cell r="I129">
            <v>658.12</v>
          </cell>
          <cell r="J129">
            <v>429.21893049000005</v>
          </cell>
          <cell r="K129">
            <v>593.36999174682535</v>
          </cell>
          <cell r="L129">
            <v>455.52</v>
          </cell>
          <cell r="M129">
            <v>608.48</v>
          </cell>
          <cell r="N129">
            <v>487.11</v>
          </cell>
          <cell r="O129">
            <v>649.28</v>
          </cell>
          <cell r="P129">
            <v>490.52</v>
          </cell>
          <cell r="Q129">
            <v>653.67999999999995</v>
          </cell>
          <cell r="R129">
            <v>508.27141944000005</v>
          </cell>
          <cell r="S129">
            <v>676.52618866598527</v>
          </cell>
          <cell r="T129">
            <v>424.04</v>
          </cell>
          <cell r="U129">
            <v>586.21</v>
          </cell>
          <cell r="V129">
            <v>426.61768446999997</v>
          </cell>
          <cell r="W129">
            <v>589.77392172340672</v>
          </cell>
        </row>
        <row r="130">
          <cell r="F130">
            <v>501116070027905</v>
          </cell>
          <cell r="G130" t="str">
            <v xml:space="preserve"> 25 MG + 45 MG COM REV CT BL AL AL X 10</v>
          </cell>
          <cell r="H130">
            <v>66.790000000000006</v>
          </cell>
          <cell r="I130">
            <v>88.98</v>
          </cell>
          <cell r="J130">
            <v>58.034966430000011</v>
          </cell>
          <cell r="K130">
            <v>80.229936532118288</v>
          </cell>
          <cell r="L130">
            <v>61.59</v>
          </cell>
          <cell r="M130">
            <v>82.27</v>
          </cell>
          <cell r="N130">
            <v>65.86</v>
          </cell>
          <cell r="O130">
            <v>87.79</v>
          </cell>
          <cell r="P130">
            <v>66.319999999999993</v>
          </cell>
          <cell r="Q130">
            <v>88.38</v>
          </cell>
          <cell r="R130">
            <v>68.723704080000019</v>
          </cell>
          <cell r="S130">
            <v>91.47353916432408</v>
          </cell>
          <cell r="T130">
            <v>57.33</v>
          </cell>
          <cell r="U130">
            <v>79.260000000000005</v>
          </cell>
          <cell r="V130">
            <v>57.683250290000004</v>
          </cell>
          <cell r="W130">
            <v>79.74370960160806</v>
          </cell>
        </row>
        <row r="131">
          <cell r="F131">
            <v>501116070028005</v>
          </cell>
          <cell r="G131" t="str">
            <v xml:space="preserve"> 25 MG + 45 MG COM REV CT BL AL AL X 30</v>
          </cell>
          <cell r="H131">
            <v>200.36</v>
          </cell>
          <cell r="I131">
            <v>266.94</v>
          </cell>
          <cell r="J131">
            <v>174.09621012000002</v>
          </cell>
          <cell r="K131">
            <v>240.67779732857042</v>
          </cell>
          <cell r="L131">
            <v>184.77</v>
          </cell>
          <cell r="M131">
            <v>246.81</v>
          </cell>
          <cell r="N131">
            <v>197.58</v>
          </cell>
          <cell r="O131">
            <v>263.36</v>
          </cell>
          <cell r="P131">
            <v>198.96</v>
          </cell>
          <cell r="Q131">
            <v>265.14</v>
          </cell>
          <cell r="R131">
            <v>206.16082272000003</v>
          </cell>
          <cell r="S131">
            <v>274.40692179913117</v>
          </cell>
          <cell r="T131">
            <v>172</v>
          </cell>
          <cell r="U131">
            <v>237.78</v>
          </cell>
          <cell r="V131">
            <v>173.04111435999999</v>
          </cell>
          <cell r="W131">
            <v>239.21918933640052</v>
          </cell>
        </row>
        <row r="132">
          <cell r="F132">
            <v>501116070028105</v>
          </cell>
          <cell r="G132" t="str">
            <v xml:space="preserve"> 25 MG + 45 MG COM REV CT BL AL AL X 60</v>
          </cell>
          <cell r="H132">
            <v>400.72</v>
          </cell>
          <cell r="I132">
            <v>533.88</v>
          </cell>
          <cell r="J132">
            <v>348.19242024000005</v>
          </cell>
          <cell r="K132">
            <v>481.35559465714084</v>
          </cell>
          <cell r="L132">
            <v>369.53</v>
          </cell>
          <cell r="M132">
            <v>493.61</v>
          </cell>
          <cell r="N132">
            <v>395.16</v>
          </cell>
          <cell r="O132">
            <v>526.72</v>
          </cell>
          <cell r="P132">
            <v>397.92</v>
          </cell>
          <cell r="Q132">
            <v>530.28</v>
          </cell>
          <cell r="R132">
            <v>412.32164544000005</v>
          </cell>
          <cell r="S132">
            <v>548.81384359826234</v>
          </cell>
          <cell r="T132">
            <v>343.99</v>
          </cell>
          <cell r="U132">
            <v>475.55</v>
          </cell>
          <cell r="V132">
            <v>346.08222871999999</v>
          </cell>
          <cell r="W132">
            <v>478.43837867280104</v>
          </cell>
        </row>
        <row r="133">
          <cell r="F133">
            <v>501116070028205</v>
          </cell>
          <cell r="G133" t="str">
            <v xml:space="preserve"> 25 MG + 45 MG COM REV CT BL AL AL X 90</v>
          </cell>
          <cell r="H133">
            <v>601.07000000000005</v>
          </cell>
          <cell r="I133">
            <v>800.82</v>
          </cell>
          <cell r="J133">
            <v>522.27994119000005</v>
          </cell>
          <cell r="K133">
            <v>722.02137971792683</v>
          </cell>
          <cell r="L133">
            <v>554.29999999999995</v>
          </cell>
          <cell r="M133">
            <v>740.43</v>
          </cell>
          <cell r="N133">
            <v>592.74</v>
          </cell>
          <cell r="O133">
            <v>790.08</v>
          </cell>
          <cell r="P133">
            <v>596.88</v>
          </cell>
          <cell r="Q133">
            <v>795.41</v>
          </cell>
          <cell r="R133">
            <v>618.47217864000015</v>
          </cell>
          <cell r="S133">
            <v>823.20706970355252</v>
          </cell>
          <cell r="T133">
            <v>515.99</v>
          </cell>
          <cell r="U133">
            <v>713.33</v>
          </cell>
          <cell r="V133">
            <v>519.11470657000007</v>
          </cell>
          <cell r="W133">
            <v>717.64562854077803</v>
          </cell>
        </row>
        <row r="134">
          <cell r="F134">
            <v>501102201110411</v>
          </cell>
          <cell r="G134" t="str">
            <v xml:space="preserve"> COM MAST CX C/ 2 BL 10</v>
          </cell>
          <cell r="H134">
            <v>25.89</v>
          </cell>
          <cell r="I134">
            <v>34.49</v>
          </cell>
          <cell r="J134">
            <v>22.496261130000001</v>
          </cell>
          <cell r="K134">
            <v>31.099761293854499</v>
          </cell>
          <cell r="L134">
            <v>23.87</v>
          </cell>
          <cell r="M134">
            <v>31.89</v>
          </cell>
          <cell r="N134">
            <v>25.53</v>
          </cell>
          <cell r="O134">
            <v>34.03</v>
          </cell>
          <cell r="P134">
            <v>25.71</v>
          </cell>
          <cell r="Q134">
            <v>34.26</v>
          </cell>
          <cell r="R134">
            <v>26.639567280000001</v>
          </cell>
          <cell r="S134">
            <v>35.458151354459496</v>
          </cell>
          <cell r="T134">
            <v>22.22</v>
          </cell>
          <cell r="U134">
            <v>30.72</v>
          </cell>
          <cell r="V134">
            <v>22.35992439</v>
          </cell>
          <cell r="W134">
            <v>30.911283748849119</v>
          </cell>
        </row>
        <row r="135">
          <cell r="F135">
            <v>501112110020003</v>
          </cell>
          <cell r="G135" t="str">
            <v xml:space="preserve"> 100 MG COM MAST x 10</v>
          </cell>
          <cell r="H135">
            <v>12.94</v>
          </cell>
          <cell r="I135">
            <v>17.239999999999998</v>
          </cell>
          <cell r="J135">
            <v>11.24378598</v>
          </cell>
          <cell r="K135">
            <v>15.543874513035041</v>
          </cell>
          <cell r="L135">
            <v>11.94</v>
          </cell>
          <cell r="M135">
            <v>15.95</v>
          </cell>
          <cell r="N135">
            <v>12.76</v>
          </cell>
          <cell r="O135">
            <v>17.010000000000002</v>
          </cell>
          <cell r="P135">
            <v>12.85</v>
          </cell>
          <cell r="Q135">
            <v>17.12</v>
          </cell>
          <cell r="R135">
            <v>13.31463888</v>
          </cell>
          <cell r="S135">
            <v>17.722227830309226</v>
          </cell>
          <cell r="T135">
            <v>11.11</v>
          </cell>
          <cell r="U135">
            <v>15.36</v>
          </cell>
          <cell r="V135">
            <v>11.175643939999999</v>
          </cell>
          <cell r="W135">
            <v>15.44967214021273</v>
          </cell>
        </row>
        <row r="136">
          <cell r="F136">
            <v>501102202117411</v>
          </cell>
          <cell r="G136" t="str">
            <v xml:space="preserve"> COM CX C/ 20</v>
          </cell>
          <cell r="H136">
            <v>27.02</v>
          </cell>
          <cell r="I136">
            <v>36</v>
          </cell>
          <cell r="J136">
            <v>23.47813734</v>
          </cell>
          <cell r="K136">
            <v>32.45714755349357</v>
          </cell>
          <cell r="L136">
            <v>24.92</v>
          </cell>
          <cell r="M136">
            <v>33.29</v>
          </cell>
          <cell r="N136">
            <v>26.65</v>
          </cell>
          <cell r="O136">
            <v>35.520000000000003</v>
          </cell>
          <cell r="P136">
            <v>26.83</v>
          </cell>
          <cell r="Q136">
            <v>35.75</v>
          </cell>
          <cell r="R136">
            <v>27.802283040000003</v>
          </cell>
          <cell r="S136">
            <v>37.005764758497321</v>
          </cell>
          <cell r="T136">
            <v>23.2</v>
          </cell>
          <cell r="U136">
            <v>32.07</v>
          </cell>
          <cell r="V136">
            <v>23.335850019999999</v>
          </cell>
          <cell r="W136">
            <v>32.26044368072241</v>
          </cell>
        </row>
        <row r="137">
          <cell r="F137">
            <v>501112110019903</v>
          </cell>
          <cell r="G137" t="str">
            <v xml:space="preserve"> 100 MG + 0,35 MG COM MAST x 10</v>
          </cell>
          <cell r="H137">
            <v>13.52</v>
          </cell>
          <cell r="I137">
            <v>18.010000000000002</v>
          </cell>
          <cell r="J137">
            <v>11.74775784</v>
          </cell>
          <cell r="K137">
            <v>16.240586044531202</v>
          </cell>
          <cell r="L137">
            <v>12.47</v>
          </cell>
          <cell r="M137">
            <v>16.66</v>
          </cell>
          <cell r="N137">
            <v>13.33</v>
          </cell>
          <cell r="O137">
            <v>17.77</v>
          </cell>
          <cell r="P137">
            <v>13.43</v>
          </cell>
          <cell r="Q137">
            <v>17.899999999999999</v>
          </cell>
          <cell r="R137">
            <v>13.91143104</v>
          </cell>
          <cell r="S137">
            <v>18.5165780730897</v>
          </cell>
          <cell r="T137">
            <v>11.61</v>
          </cell>
          <cell r="U137">
            <v>16.05</v>
          </cell>
          <cell r="V137">
            <v>11.676561519999998</v>
          </cell>
          <cell r="W137">
            <v>16.142161308784861</v>
          </cell>
        </row>
        <row r="138">
          <cell r="F138">
            <v>501102805164411</v>
          </cell>
          <cell r="G138" t="str">
            <v xml:space="preserve"> POMADA CART C/ 5 BG X 3 G + 5 APLICADORES</v>
          </cell>
          <cell r="H138">
            <v>19.62</v>
          </cell>
          <cell r="I138">
            <v>26.14</v>
          </cell>
          <cell r="J138">
            <v>17.048151540000003</v>
          </cell>
          <cell r="K138">
            <v>23.568069393025311</v>
          </cell>
          <cell r="L138">
            <v>18.100000000000001</v>
          </cell>
          <cell r="M138">
            <v>24.18</v>
          </cell>
          <cell r="N138">
            <v>19.350000000000001</v>
          </cell>
          <cell r="O138">
            <v>25.79</v>
          </cell>
          <cell r="P138">
            <v>19.489999999999998</v>
          </cell>
          <cell r="Q138">
            <v>25.97</v>
          </cell>
          <cell r="R138">
            <v>20.188038240000004</v>
          </cell>
          <cell r="S138">
            <v>26.870951316125741</v>
          </cell>
          <cell r="T138">
            <v>16.850000000000001</v>
          </cell>
          <cell r="U138">
            <v>23.29</v>
          </cell>
          <cell r="V138">
            <v>16.94483262</v>
          </cell>
          <cell r="W138">
            <v>23.425237047215901</v>
          </cell>
        </row>
        <row r="139">
          <cell r="F139">
            <v>501102806144315</v>
          </cell>
          <cell r="G139" t="str">
            <v xml:space="preserve"> 100 MG + 27 MG SUP RET CT STR x 5</v>
          </cell>
          <cell r="H139">
            <v>14.05</v>
          </cell>
          <cell r="I139">
            <v>18.72</v>
          </cell>
          <cell r="J139">
            <v>12.208283850000001</v>
          </cell>
          <cell r="K139">
            <v>16.877236237105279</v>
          </cell>
          <cell r="L139">
            <v>12.95</v>
          </cell>
          <cell r="M139">
            <v>17.3</v>
          </cell>
          <cell r="N139">
            <v>13.85</v>
          </cell>
          <cell r="O139">
            <v>18.46</v>
          </cell>
          <cell r="P139">
            <v>13.95</v>
          </cell>
          <cell r="Q139">
            <v>18.59</v>
          </cell>
          <cell r="R139">
            <v>14.456775600000002</v>
          </cell>
          <cell r="S139">
            <v>19.242449846664968</v>
          </cell>
          <cell r="T139">
            <v>12.06</v>
          </cell>
          <cell r="U139">
            <v>16.670000000000002</v>
          </cell>
          <cell r="V139">
            <v>12.13429655</v>
          </cell>
          <cell r="W139">
            <v>16.774953135238707</v>
          </cell>
        </row>
        <row r="140">
          <cell r="F140">
            <v>501104802111419</v>
          </cell>
          <cell r="G140" t="str">
            <v xml:space="preserve"> 100 MG COM REV CT BL AL PLAS INC x 10</v>
          </cell>
          <cell r="H140">
            <v>18.57</v>
          </cell>
          <cell r="I140">
            <v>24.74</v>
          </cell>
          <cell r="J140">
            <v>16.135788690000002</v>
          </cell>
          <cell r="K140">
            <v>22.306781275661571</v>
          </cell>
          <cell r="L140">
            <v>17.13</v>
          </cell>
          <cell r="M140">
            <v>22.88</v>
          </cell>
          <cell r="N140">
            <v>18.309999999999999</v>
          </cell>
          <cell r="O140">
            <v>24.41</v>
          </cell>
          <cell r="P140">
            <v>18.440000000000001</v>
          </cell>
          <cell r="Q140">
            <v>24.57</v>
          </cell>
          <cell r="R140">
            <v>19.107638640000001</v>
          </cell>
          <cell r="S140">
            <v>25.432903462816256</v>
          </cell>
          <cell r="T140">
            <v>15.94</v>
          </cell>
          <cell r="U140">
            <v>22.04</v>
          </cell>
          <cell r="V140">
            <v>16.037999069999998</v>
          </cell>
          <cell r="W140">
            <v>22.17159286273187</v>
          </cell>
        </row>
        <row r="141">
          <cell r="F141">
            <v>501105001112415</v>
          </cell>
          <cell r="G141" t="str">
            <v xml:space="preserve"> COM REV CT BL AL/AL x 2</v>
          </cell>
          <cell r="H141">
            <v>18.77</v>
          </cell>
          <cell r="I141">
            <v>25.01</v>
          </cell>
          <cell r="J141">
            <v>16.30957209</v>
          </cell>
          <cell r="K141">
            <v>22.547026631349901</v>
          </cell>
          <cell r="L141">
            <v>17.309999999999999</v>
          </cell>
          <cell r="M141">
            <v>23.12</v>
          </cell>
          <cell r="N141">
            <v>18.510000000000002</v>
          </cell>
          <cell r="O141">
            <v>24.67</v>
          </cell>
          <cell r="P141">
            <v>18.64</v>
          </cell>
          <cell r="Q141">
            <v>24.84</v>
          </cell>
          <cell r="R141">
            <v>19.313429040000003</v>
          </cell>
          <cell r="S141">
            <v>25.706817339637112</v>
          </cell>
          <cell r="T141">
            <v>16.12</v>
          </cell>
          <cell r="U141">
            <v>22.28</v>
          </cell>
          <cell r="V141">
            <v>16.210729269999998</v>
          </cell>
          <cell r="W141">
            <v>22.410382231205016</v>
          </cell>
        </row>
        <row r="142">
          <cell r="F142">
            <v>501105005118418</v>
          </cell>
          <cell r="G142" t="str">
            <v xml:space="preserve"> COM REV CT BL AL/AL x 28 - tem preços reduzidos</v>
          </cell>
          <cell r="H142">
            <v>262.95999999999998</v>
          </cell>
          <cell r="I142">
            <v>350.34</v>
          </cell>
          <cell r="J142">
            <v>228.49041431999999</v>
          </cell>
          <cell r="K142">
            <v>315.8745936590181</v>
          </cell>
          <cell r="L142">
            <v>242.49</v>
          </cell>
          <cell r="M142">
            <v>323.91000000000003</v>
          </cell>
          <cell r="N142">
            <v>259.31</v>
          </cell>
          <cell r="O142">
            <v>345.64</v>
          </cell>
          <cell r="P142">
            <v>261.12</v>
          </cell>
          <cell r="Q142">
            <v>347.97</v>
          </cell>
          <cell r="R142">
            <v>270.57321791999999</v>
          </cell>
          <cell r="S142">
            <v>360.14196524405827</v>
          </cell>
          <cell r="T142">
            <v>225.74</v>
          </cell>
          <cell r="U142">
            <v>312.07</v>
          </cell>
          <cell r="V142">
            <v>227.10566695999998</v>
          </cell>
          <cell r="W142">
            <v>313.96026166849612</v>
          </cell>
        </row>
        <row r="143">
          <cell r="F143">
            <v>501105006114416</v>
          </cell>
          <cell r="G143" t="str">
            <v xml:space="preserve"> COM REV CT BL AL/AL x 30</v>
          </cell>
          <cell r="H143">
            <v>281.75</v>
          </cell>
          <cell r="I143">
            <v>375.38</v>
          </cell>
          <cell r="J143">
            <v>244.81736475000002</v>
          </cell>
          <cell r="K143">
            <v>338.44564482593688</v>
          </cell>
          <cell r="L143">
            <v>259.82</v>
          </cell>
          <cell r="M143">
            <v>347.06</v>
          </cell>
          <cell r="N143">
            <v>277.83999999999997</v>
          </cell>
          <cell r="O143">
            <v>370.34</v>
          </cell>
          <cell r="P143">
            <v>279.77999999999997</v>
          </cell>
          <cell r="Q143">
            <v>372.84</v>
          </cell>
          <cell r="R143">
            <v>289.90722600000004</v>
          </cell>
          <cell r="S143">
            <v>385.87617397137751</v>
          </cell>
          <cell r="T143">
            <v>241.87</v>
          </cell>
          <cell r="U143">
            <v>334.37</v>
          </cell>
          <cell r="V143">
            <v>243.33366924999999</v>
          </cell>
          <cell r="W143">
            <v>336.39452283654845</v>
          </cell>
        </row>
        <row r="144">
          <cell r="F144">
            <v>501105007110414</v>
          </cell>
          <cell r="G144" t="str">
            <v xml:space="preserve"> COM REV CT BL AL/AL x 60</v>
          </cell>
          <cell r="H144">
            <v>563.49</v>
          </cell>
          <cell r="I144">
            <v>750.75</v>
          </cell>
          <cell r="J144">
            <v>489.62604033000002</v>
          </cell>
          <cell r="K144">
            <v>676.87927738408928</v>
          </cell>
          <cell r="L144">
            <v>519.64</v>
          </cell>
          <cell r="M144">
            <v>694.13</v>
          </cell>
          <cell r="N144">
            <v>555.67999999999995</v>
          </cell>
          <cell r="O144">
            <v>740.68</v>
          </cell>
          <cell r="P144">
            <v>559.55999999999995</v>
          </cell>
          <cell r="Q144">
            <v>745.68</v>
          </cell>
          <cell r="R144">
            <v>579.80416248000006</v>
          </cell>
          <cell r="S144">
            <v>771.73865224891404</v>
          </cell>
          <cell r="T144">
            <v>483.73</v>
          </cell>
          <cell r="U144">
            <v>668.73</v>
          </cell>
          <cell r="V144">
            <v>486.65870199</v>
          </cell>
          <cell r="W144">
            <v>672.77710620467326</v>
          </cell>
        </row>
        <row r="145">
          <cell r="F145">
            <v>501105002119413</v>
          </cell>
          <cell r="G145" t="str">
            <v xml:space="preserve"> COM REV CT BL AL/AL x 7</v>
          </cell>
          <cell r="H145">
            <v>65.739999999999995</v>
          </cell>
          <cell r="I145">
            <v>87.58</v>
          </cell>
          <cell r="J145">
            <v>57.122603579999996</v>
          </cell>
          <cell r="K145">
            <v>78.968648414754526</v>
          </cell>
          <cell r="L145">
            <v>60.62</v>
          </cell>
          <cell r="M145">
            <v>80.98</v>
          </cell>
          <cell r="N145">
            <v>64.819999999999993</v>
          </cell>
          <cell r="O145">
            <v>86.4</v>
          </cell>
          <cell r="P145">
            <v>65.28</v>
          </cell>
          <cell r="Q145">
            <v>86.99</v>
          </cell>
          <cell r="R145">
            <v>67.643304479999998</v>
          </cell>
          <cell r="S145">
            <v>90.035491311014567</v>
          </cell>
          <cell r="T145">
            <v>56.43</v>
          </cell>
          <cell r="U145">
            <v>78.010000000000005</v>
          </cell>
          <cell r="V145">
            <v>56.776416739999995</v>
          </cell>
          <cell r="W145">
            <v>78.490065417124029</v>
          </cell>
        </row>
        <row r="146">
          <cell r="F146">
            <v>501105003115411</v>
          </cell>
          <cell r="G146" t="str">
            <v xml:space="preserve"> COM REV CT BL AL/AL x 14</v>
          </cell>
          <cell r="H146">
            <v>130.41999999999999</v>
          </cell>
          <cell r="I146">
            <v>173.75</v>
          </cell>
          <cell r="J146">
            <v>113.32415514</v>
          </cell>
          <cell r="K146">
            <v>156.66399644436089</v>
          </cell>
          <cell r="L146">
            <v>120.27</v>
          </cell>
          <cell r="M146">
            <v>160.65</v>
          </cell>
          <cell r="N146">
            <v>128.61000000000001</v>
          </cell>
          <cell r="O146">
            <v>171.43</v>
          </cell>
          <cell r="P146">
            <v>129.5</v>
          </cell>
          <cell r="Q146">
            <v>172.57</v>
          </cell>
          <cell r="R146">
            <v>134.19591983999999</v>
          </cell>
          <cell r="S146">
            <v>178.61923907487861</v>
          </cell>
          <cell r="T146">
            <v>111.95</v>
          </cell>
          <cell r="U146">
            <v>154.76</v>
          </cell>
          <cell r="V146">
            <v>112.63736341999999</v>
          </cell>
          <cell r="W146">
            <v>155.71454718134035</v>
          </cell>
        </row>
        <row r="147">
          <cell r="F147">
            <v>501105008117412</v>
          </cell>
          <cell r="G147" t="str">
            <v xml:space="preserve"> COM REV CT BL AL/AL x 15</v>
          </cell>
          <cell r="H147">
            <v>140.85</v>
          </cell>
          <cell r="I147">
            <v>187.65</v>
          </cell>
          <cell r="J147">
            <v>122.38695945000001</v>
          </cell>
          <cell r="K147">
            <v>169.1927917435074</v>
          </cell>
          <cell r="L147">
            <v>129.88999999999999</v>
          </cell>
          <cell r="M147">
            <v>173.5</v>
          </cell>
          <cell r="N147">
            <v>138.9</v>
          </cell>
          <cell r="O147">
            <v>185.14</v>
          </cell>
          <cell r="P147">
            <v>139.87</v>
          </cell>
          <cell r="Q147">
            <v>186.39</v>
          </cell>
          <cell r="R147">
            <v>144.92788920000001</v>
          </cell>
          <cell r="S147">
            <v>192.90384775108615</v>
          </cell>
          <cell r="T147">
            <v>120.91</v>
          </cell>
          <cell r="U147">
            <v>167.15</v>
          </cell>
          <cell r="V147">
            <v>121.64524334999999</v>
          </cell>
          <cell r="W147">
            <v>168.16741274721505</v>
          </cell>
        </row>
        <row r="148">
          <cell r="F148">
            <v>501105004111411</v>
          </cell>
          <cell r="G148" t="str">
            <v xml:space="preserve"> COM REV CT BL AL/AL x 45</v>
          </cell>
          <cell r="H148">
            <v>422.61</v>
          </cell>
          <cell r="I148">
            <v>563.04999999999995</v>
          </cell>
          <cell r="J148">
            <v>367.21301337000006</v>
          </cell>
          <cell r="K148">
            <v>507.65044883722868</v>
          </cell>
          <cell r="L148">
            <v>389.72</v>
          </cell>
          <cell r="M148">
            <v>520.58000000000004</v>
          </cell>
          <cell r="N148">
            <v>416.75</v>
          </cell>
          <cell r="O148">
            <v>555.5</v>
          </cell>
          <cell r="P148">
            <v>419.66</v>
          </cell>
          <cell r="Q148">
            <v>559.25</v>
          </cell>
          <cell r="R148">
            <v>434.84540472000003</v>
          </cell>
          <cell r="S148">
            <v>578.79371741630473</v>
          </cell>
          <cell r="T148">
            <v>362.79</v>
          </cell>
          <cell r="U148">
            <v>501.54</v>
          </cell>
          <cell r="V148">
            <v>364.98754910999997</v>
          </cell>
          <cell r="W148">
            <v>504.57387505218719</v>
          </cell>
        </row>
        <row r="149">
          <cell r="F149">
            <v>501103206116319</v>
          </cell>
          <cell r="G149" t="str">
            <v xml:space="preserve"> 15 MG + 90 MG CPR REV CT BL AL PLAS INC x 10</v>
          </cell>
          <cell r="H149">
            <v>12.34</v>
          </cell>
          <cell r="I149">
            <v>16.440000000000001</v>
          </cell>
          <cell r="J149">
            <v>10.72243578</v>
          </cell>
          <cell r="K149">
            <v>14.823138445970045</v>
          </cell>
          <cell r="L149">
            <v>11.38</v>
          </cell>
          <cell r="M149">
            <v>15.2</v>
          </cell>
          <cell r="N149">
            <v>12.16</v>
          </cell>
          <cell r="O149">
            <v>16.21</v>
          </cell>
          <cell r="P149">
            <v>12.25</v>
          </cell>
          <cell r="Q149">
            <v>16.32</v>
          </cell>
          <cell r="R149">
            <v>12.697267680000001</v>
          </cell>
          <cell r="S149">
            <v>16.900486199846668</v>
          </cell>
          <cell r="T149">
            <v>10.59</v>
          </cell>
          <cell r="U149">
            <v>14.64</v>
          </cell>
          <cell r="V149">
            <v>10.65745334</v>
          </cell>
          <cell r="W149">
            <v>14.733304034793285</v>
          </cell>
        </row>
        <row r="150">
          <cell r="F150">
            <v>501103302115417</v>
          </cell>
          <cell r="G150" t="str">
            <v>100 MG + 20 MG COM REV CT BL AL PLAS INC x 20</v>
          </cell>
          <cell r="H150">
            <v>4.74</v>
          </cell>
          <cell r="I150">
            <v>6.32</v>
          </cell>
          <cell r="J150">
            <v>4.1186665800000002</v>
          </cell>
          <cell r="K150">
            <v>5.6938149298134544</v>
          </cell>
          <cell r="L150">
            <v>4.37</v>
          </cell>
          <cell r="M150">
            <v>5.84</v>
          </cell>
          <cell r="N150">
            <v>4.68</v>
          </cell>
          <cell r="O150">
            <v>6.24</v>
          </cell>
          <cell r="P150">
            <v>4.71</v>
          </cell>
          <cell r="Q150">
            <v>6.28</v>
          </cell>
          <cell r="R150">
            <v>4.8772324800000009</v>
          </cell>
          <cell r="S150">
            <v>6.4917588806542312</v>
          </cell>
          <cell r="T150">
            <v>4.07</v>
          </cell>
          <cell r="U150">
            <v>5.63</v>
          </cell>
          <cell r="V150">
            <v>4.0937057399999999</v>
          </cell>
          <cell r="W150">
            <v>5.6593080328136276</v>
          </cell>
        </row>
        <row r="159">
          <cell r="F159">
            <v>501101902131425</v>
          </cell>
          <cell r="G159" t="str">
            <v xml:space="preserve"> 250 MG CART 15 ENV X 4 G      </v>
          </cell>
          <cell r="H159">
            <v>47.37</v>
          </cell>
          <cell r="I159">
            <v>63.111446260676779</v>
          </cell>
          <cell r="J159">
            <v>41.160598290000003</v>
          </cell>
          <cell r="K159">
            <v>56.902112494781292</v>
          </cell>
          <cell r="L159">
            <v>43.683429749999995</v>
          </cell>
          <cell r="M159">
            <v>58.35162878828357</v>
          </cell>
          <cell r="N159">
            <v>46.712883359999999</v>
          </cell>
          <cell r="O159">
            <v>62.264749956679957</v>
          </cell>
          <cell r="P159">
            <v>47.03912055</v>
          </cell>
          <cell r="Q159">
            <v>62.685228117728897</v>
          </cell>
          <cell r="R159">
            <v>48.741456240000005</v>
          </cell>
          <cell r="S159">
            <v>64.876501725019182</v>
          </cell>
          <cell r="T159">
            <v>40.664681760000001</v>
          </cell>
          <cell r="U159">
            <v>56.216536984453072</v>
          </cell>
          <cell r="V159">
            <v>40.911147869999994</v>
          </cell>
          <cell r="W159">
            <v>56.557261922865301</v>
          </cell>
        </row>
        <row r="160">
          <cell r="F160">
            <v>501101904134421</v>
          </cell>
          <cell r="G160" t="str">
            <v xml:space="preserve"> XPE ADULTO 100 ML</v>
          </cell>
          <cell r="H160">
            <v>38.659999999999997</v>
          </cell>
          <cell r="I160">
            <v>51.507040583444464</v>
          </cell>
          <cell r="J160">
            <v>33.592331219999998</v>
          </cell>
          <cell r="K160">
            <v>46.439427254554452</v>
          </cell>
          <cell r="L160">
            <v>35.651285499999993</v>
          </cell>
          <cell r="M160">
            <v>47.622418597319879</v>
          </cell>
          <cell r="N160">
            <v>38.123708479999998</v>
          </cell>
          <cell r="O160">
            <v>50.816027724831052</v>
          </cell>
          <cell r="P160">
            <v>38.389959899999994</v>
          </cell>
          <cell r="Q160">
            <v>51.159191873155976</v>
          </cell>
          <cell r="R160">
            <v>39.779284320000002</v>
          </cell>
          <cell r="S160">
            <v>52.947552389470999</v>
          </cell>
          <cell r="T160">
            <v>33.187599679999998</v>
          </cell>
          <cell r="U160">
            <v>45.879909643634271</v>
          </cell>
          <cell r="V160">
            <v>33.388747659999993</v>
          </cell>
          <cell r="W160">
            <v>46.157984925859665</v>
          </cell>
        </row>
        <row r="161">
          <cell r="F161">
            <v>501101905130421</v>
          </cell>
          <cell r="G161" t="str">
            <v xml:space="preserve"> XPE PEDIATRICO 100 ML</v>
          </cell>
          <cell r="H161">
            <v>25.55</v>
          </cell>
          <cell r="I161">
            <v>34.040478192110868</v>
          </cell>
          <cell r="J161">
            <v>22.200829350000003</v>
          </cell>
          <cell r="K161">
            <v>30.691344189184338</v>
          </cell>
          <cell r="L161">
            <v>23.56157125</v>
          </cell>
          <cell r="M161">
            <v>31.473171111265469</v>
          </cell>
          <cell r="N161">
            <v>25.195570400000001</v>
          </cell>
          <cell r="O161">
            <v>33.58379483625022</v>
          </cell>
          <cell r="P161">
            <v>25.371533249999999</v>
          </cell>
          <cell r="Q161">
            <v>33.810588524550838</v>
          </cell>
          <cell r="R161">
            <v>26.289723600000002</v>
          </cell>
          <cell r="S161">
            <v>34.992497763864044</v>
          </cell>
          <cell r="T161">
            <v>21.933346400000001</v>
          </cell>
          <cell r="U161">
            <v>30.321564702401858</v>
          </cell>
          <cell r="V161">
            <v>22.066283049999999</v>
          </cell>
          <cell r="W161">
            <v>30.505341822444766</v>
          </cell>
        </row>
        <row r="162">
          <cell r="F162">
            <v>501113100021003</v>
          </cell>
          <cell r="G162" t="str">
            <v xml:space="preserve"> 30 MG + 300 MG + 30 MG LT BL AL PLAS INC x 10</v>
          </cell>
          <cell r="H162">
            <v>6.96</v>
          </cell>
          <cell r="I162">
            <v>9.2728660750329404</v>
          </cell>
          <cell r="J162">
            <v>6.0476623200000006</v>
          </cell>
          <cell r="K162">
            <v>8.3605383779539331</v>
          </cell>
          <cell r="L162">
            <v>6.4183379999999994</v>
          </cell>
          <cell r="M162">
            <v>8.5735135395071485</v>
          </cell>
          <cell r="N162">
            <v>6.8634508800000003</v>
          </cell>
          <cell r="O162">
            <v>9.1484623115577897</v>
          </cell>
          <cell r="P162">
            <v>6.9113844000000002</v>
          </cell>
          <cell r="Q162">
            <v>9.2102425100146323</v>
          </cell>
          <cell r="R162">
            <v>7.1615059200000006</v>
          </cell>
          <cell r="S162">
            <v>9.5322029133657047</v>
          </cell>
          <cell r="T162">
            <v>5.9747980800000002</v>
          </cell>
          <cell r="U162">
            <v>8.2598078406542825</v>
          </cell>
          <cell r="V162">
            <v>6.0110109599999992</v>
          </cell>
          <cell r="W162">
            <v>8.3098700228655797</v>
          </cell>
        </row>
        <row r="163">
          <cell r="F163">
            <v>501113100021103</v>
          </cell>
          <cell r="G163" t="str">
            <v xml:space="preserve"> 30 MG + 300 MG + 30 MG LT BL AL PLAS INC x 20</v>
          </cell>
          <cell r="H163">
            <v>13.94</v>
          </cell>
          <cell r="I163">
            <v>18.572378316948161</v>
          </cell>
          <cell r="J163">
            <v>12.11270298</v>
          </cell>
          <cell r="K163">
            <v>16.745101291476697</v>
          </cell>
          <cell r="L163">
            <v>12.855119499999999</v>
          </cell>
          <cell r="M163">
            <v>17.171663612173802</v>
          </cell>
          <cell r="N163">
            <v>13.74662432</v>
          </cell>
          <cell r="O163">
            <v>18.323213307918905</v>
          </cell>
          <cell r="P163">
            <v>13.8426291</v>
          </cell>
          <cell r="Q163">
            <v>18.446951234138503</v>
          </cell>
          <cell r="R163">
            <v>14.343590880000001</v>
          </cell>
          <cell r="S163">
            <v>19.091797214413496</v>
          </cell>
          <cell r="T163">
            <v>11.96676512</v>
          </cell>
          <cell r="U163">
            <v>16.543350761310446</v>
          </cell>
          <cell r="V163">
            <v>12.03929494</v>
          </cell>
          <cell r="W163">
            <v>16.643618982578474</v>
          </cell>
        </row>
        <row r="164">
          <cell r="F164">
            <v>501113100021203</v>
          </cell>
          <cell r="G164" t="str">
            <v xml:space="preserve"> 30 MG + 300 MG + 30 MG LT BL AL PLAS INC x 30</v>
          </cell>
          <cell r="H164">
            <v>19.32</v>
          </cell>
          <cell r="I164">
            <v>25.740197208281096</v>
          </cell>
          <cell r="J164">
            <v>16.787476440000002</v>
          </cell>
          <cell r="K164">
            <v>23.207701359492816</v>
          </cell>
          <cell r="L164">
            <v>17.816420999999998</v>
          </cell>
          <cell r="M164">
            <v>23.798891032080189</v>
          </cell>
          <cell r="N164">
            <v>19.05199296</v>
          </cell>
          <cell r="O164">
            <v>25.394869520013863</v>
          </cell>
          <cell r="P164">
            <v>19.185049800000002</v>
          </cell>
          <cell r="Q164">
            <v>25.566362829523378</v>
          </cell>
          <cell r="R164">
            <v>19.87935264</v>
          </cell>
          <cell r="S164">
            <v>26.460080500894456</v>
          </cell>
          <cell r="T164">
            <v>16.585215359999999</v>
          </cell>
          <cell r="U164">
            <v>22.928087281816197</v>
          </cell>
          <cell r="V164">
            <v>16.685737319999998</v>
          </cell>
          <cell r="W164">
            <v>23.067052994506177</v>
          </cell>
        </row>
        <row r="165">
          <cell r="F165">
            <v>501113020020703</v>
          </cell>
          <cell r="G165" t="str">
            <v xml:space="preserve"> 30 MG + 300 MG + 30 MG LT BL AL PLAS INC x 40</v>
          </cell>
          <cell r="H165">
            <v>32.299999999999997</v>
          </cell>
          <cell r="I165">
            <v>43.033559514879876</v>
          </cell>
          <cell r="J165">
            <v>28.066019099999998</v>
          </cell>
          <cell r="K165">
            <v>38.799624943665513</v>
          </cell>
          <cell r="L165">
            <v>29.786252499999996</v>
          </cell>
          <cell r="M165">
            <v>39.788001052597828</v>
          </cell>
          <cell r="N165">
            <v>31.851934399999998</v>
          </cell>
          <cell r="O165">
            <v>42.456225957373071</v>
          </cell>
          <cell r="P165">
            <v>32.074384499999994</v>
          </cell>
          <cell r="Q165">
            <v>42.742935786418471</v>
          </cell>
          <cell r="R165">
            <v>33.2351496</v>
          </cell>
          <cell r="S165">
            <v>44.237091106567853</v>
          </cell>
          <cell r="T165">
            <v>27.727870399999997</v>
          </cell>
          <cell r="U165">
            <v>38.332154203036396</v>
          </cell>
          <cell r="V165">
            <v>27.895927299999997</v>
          </cell>
          <cell r="W165">
            <v>38.564483008413539</v>
          </cell>
        </row>
        <row r="166">
          <cell r="F166">
            <v>501115060024803</v>
          </cell>
          <cell r="G166" t="str">
            <v xml:space="preserve"> 30 MG + 300 MG + 30 MG LT BL AL PLAS INC x 80 (emb mult)</v>
          </cell>
          <cell r="H166">
            <v>56.28</v>
          </cell>
          <cell r="I166">
            <v>74.982313606731879</v>
          </cell>
          <cell r="J166">
            <v>48.902648760000005</v>
          </cell>
          <cell r="K166">
            <v>67.605043090696455</v>
          </cell>
          <cell r="L166">
            <v>51.900008999999997</v>
          </cell>
          <cell r="M166">
            <v>69.327204310842291</v>
          </cell>
          <cell r="N166">
            <v>55.499283840000004</v>
          </cell>
          <cell r="O166">
            <v>73.97635903656213</v>
          </cell>
          <cell r="P166">
            <v>55.886884199999997</v>
          </cell>
          <cell r="Q166">
            <v>74.475926503394177</v>
          </cell>
          <cell r="R166">
            <v>57.909418560000006</v>
          </cell>
          <cell r="S166">
            <v>77.079364937388206</v>
          </cell>
          <cell r="T166">
            <v>48.313453440000004</v>
          </cell>
          <cell r="U166">
            <v>66.790515125290668</v>
          </cell>
          <cell r="V166">
            <v>48.606278279999998</v>
          </cell>
          <cell r="W166">
            <v>67.195328288344086</v>
          </cell>
        </row>
        <row r="169">
          <cell r="G169" t="str">
            <v>PRODUTOS FITOTERÁPICOS - LIBERADOS</v>
          </cell>
        </row>
        <row r="171">
          <cell r="G171" t="str">
            <v xml:space="preserve"> CAIXA C/ 20 ENV X 5 G</v>
          </cell>
          <cell r="H171">
            <v>79.03</v>
          </cell>
          <cell r="I171">
            <v>105.29232843532375</v>
          </cell>
          <cell r="J171">
            <v>68.67051051</v>
          </cell>
          <cell r="K171">
            <v>94.932952300244139</v>
          </cell>
          <cell r="L171">
            <v>72.879490250000003</v>
          </cell>
          <cell r="M171">
            <v>97.351260779777306</v>
          </cell>
          <cell r="N171">
            <v>77.933695839999999</v>
          </cell>
          <cell r="O171">
            <v>103.87973800034656</v>
          </cell>
          <cell r="P171">
            <v>78.477975450000002</v>
          </cell>
          <cell r="Q171">
            <v>104.58124505265178</v>
          </cell>
          <cell r="R171">
            <v>81.318076560000009</v>
          </cell>
          <cell r="S171">
            <v>108.2370684257603</v>
          </cell>
          <cell r="T171">
            <v>67.843145440000001</v>
          </cell>
          <cell r="U171">
            <v>93.789168627429305</v>
          </cell>
          <cell r="V171">
            <v>68.254338529999998</v>
          </cell>
          <cell r="W171">
            <v>94.357618952164771</v>
          </cell>
        </row>
        <row r="172">
          <cell r="G172" t="str">
            <v xml:space="preserve"> LÍQ FR C/ 50 ML tradic Hortelã</v>
          </cell>
          <cell r="H172">
            <v>9.4600000000000009</v>
          </cell>
          <cell r="I172">
            <v>12.6</v>
          </cell>
          <cell r="J172">
            <v>8.2200000000000006</v>
          </cell>
          <cell r="K172">
            <v>11.36</v>
          </cell>
          <cell r="L172">
            <v>8.7200000000000006</v>
          </cell>
          <cell r="M172">
            <v>11.65</v>
          </cell>
          <cell r="N172">
            <v>9.33</v>
          </cell>
          <cell r="O172">
            <v>12.43</v>
          </cell>
          <cell r="P172">
            <v>9.39</v>
          </cell>
          <cell r="Q172">
            <v>12.52</v>
          </cell>
          <cell r="R172">
            <v>9.73</v>
          </cell>
          <cell r="S172">
            <v>12.96</v>
          </cell>
          <cell r="T172">
            <v>8.1199999999999992</v>
          </cell>
          <cell r="U172">
            <v>11.23</v>
          </cell>
          <cell r="V172">
            <v>8.17</v>
          </cell>
          <cell r="W172">
            <v>11.29</v>
          </cell>
        </row>
        <row r="173">
          <cell r="G173" t="str">
            <v xml:space="preserve"> CX C/  4 FLA X 10 ML tradic Hortelã</v>
          </cell>
          <cell r="H173">
            <v>8.4499999999999993</v>
          </cell>
          <cell r="I173">
            <v>11.258005507762693</v>
          </cell>
          <cell r="J173">
            <v>7.3423486499999999</v>
          </cell>
          <cell r="K173">
            <v>10.150366277832001</v>
          </cell>
          <cell r="L173">
            <v>7.7923787499999992</v>
          </cell>
          <cell r="M173">
            <v>10.408935259890145</v>
          </cell>
          <cell r="N173">
            <v>8.3327815999999988</v>
          </cell>
          <cell r="O173">
            <v>11.106969329405649</v>
          </cell>
          <cell r="P173">
            <v>8.3909767499999983</v>
          </cell>
          <cell r="Q173">
            <v>11.18197546115282</v>
          </cell>
          <cell r="R173">
            <v>8.6946443999999996</v>
          </cell>
          <cell r="S173">
            <v>11.572861295681063</v>
          </cell>
          <cell r="T173">
            <v>7.2538855999999994</v>
          </cell>
          <cell r="U173">
            <v>10.02807130079435</v>
          </cell>
          <cell r="V173">
            <v>7.2978509499999991</v>
          </cell>
          <cell r="W173">
            <v>10.088850817990538</v>
          </cell>
        </row>
        <row r="174">
          <cell r="G174" t="str">
            <v xml:space="preserve"> LARANJA - CX C/ 12 FLA x 10 ML</v>
          </cell>
          <cell r="H174">
            <v>29.45</v>
          </cell>
          <cell r="I174">
            <v>39.24</v>
          </cell>
          <cell r="J174">
            <v>25.59</v>
          </cell>
          <cell r="K174">
            <v>35.380000000000003</v>
          </cell>
          <cell r="L174">
            <v>27.16</v>
          </cell>
          <cell r="M174">
            <v>36.28</v>
          </cell>
          <cell r="N174">
            <v>29.04</v>
          </cell>
          <cell r="O174">
            <v>38.71</v>
          </cell>
          <cell r="P174">
            <v>29.24</v>
          </cell>
          <cell r="Q174">
            <v>38.97</v>
          </cell>
          <cell r="R174">
            <v>30.3</v>
          </cell>
          <cell r="S174">
            <v>40.33</v>
          </cell>
          <cell r="T174">
            <v>25.28</v>
          </cell>
          <cell r="U174">
            <v>34.950000000000003</v>
          </cell>
          <cell r="V174">
            <v>25.43</v>
          </cell>
          <cell r="W174">
            <v>35.159999999999997</v>
          </cell>
        </row>
        <row r="175">
          <cell r="G175" t="str">
            <v xml:space="preserve"> 40 MG GTS  60 ML     </v>
          </cell>
          <cell r="H175">
            <v>126.2</v>
          </cell>
          <cell r="I175">
            <v>168.13731302717775</v>
          </cell>
          <cell r="J175">
            <v>109.6573254</v>
          </cell>
          <cell r="K175">
            <v>151.5948194393371</v>
          </cell>
          <cell r="L175">
            <v>116.378485</v>
          </cell>
          <cell r="M175">
            <v>155.45652423646584</v>
          </cell>
          <cell r="N175">
            <v>124.44935360000001</v>
          </cell>
          <cell r="O175">
            <v>165.88160110899327</v>
          </cell>
          <cell r="P175">
            <v>125.318493</v>
          </cell>
          <cell r="Q175">
            <v>167.00181102928829</v>
          </cell>
          <cell r="R175">
            <v>129.85374240000002</v>
          </cell>
          <cell r="S175">
            <v>172.83965627395864</v>
          </cell>
          <cell r="T175">
            <v>108.3361376</v>
          </cell>
          <cell r="U175">
            <v>149.76835481186356</v>
          </cell>
          <cell r="V175">
            <v>108.9927562</v>
          </cell>
          <cell r="W175">
            <v>150.67609150655693</v>
          </cell>
        </row>
        <row r="176">
          <cell r="G176" t="str">
            <v xml:space="preserve"> 80 MG CPR  10</v>
          </cell>
          <cell r="H176">
            <v>37.33</v>
          </cell>
          <cell r="I176">
            <v>49.735070485772937</v>
          </cell>
          <cell r="J176">
            <v>32.436671609999998</v>
          </cell>
          <cell r="K176">
            <v>44.841795639227051</v>
          </cell>
          <cell r="L176">
            <v>34.424792749999995</v>
          </cell>
          <cell r="M176">
            <v>45.984089142212909</v>
          </cell>
          <cell r="N176">
            <v>36.812158239999995</v>
          </cell>
          <cell r="O176">
            <v>49.067830185409804</v>
          </cell>
          <cell r="P176">
            <v>37.06924995</v>
          </cell>
          <cell r="Q176">
            <v>49.399188634891694</v>
          </cell>
          <cell r="R176">
            <v>38.41077816</v>
          </cell>
          <cell r="S176">
            <v>51.126025108612318</v>
          </cell>
          <cell r="T176">
            <v>32.045863839999996</v>
          </cell>
          <cell r="U176">
            <v>44.301526823509242</v>
          </cell>
          <cell r="V176">
            <v>32.240091829999997</v>
          </cell>
          <cell r="W176">
            <v>44.570035625513228</v>
          </cell>
        </row>
        <row r="177">
          <cell r="G177" t="str">
            <v xml:space="preserve"> 80 MG CPR  20</v>
          </cell>
          <cell r="H177">
            <v>80.38</v>
          </cell>
          <cell r="I177">
            <v>107.09094469987755</v>
          </cell>
          <cell r="J177">
            <v>69.843548459999994</v>
          </cell>
          <cell r="K177">
            <v>96.554608451140368</v>
          </cell>
          <cell r="L177">
            <v>74.124426499999998</v>
          </cell>
          <cell r="M177">
            <v>99.01422676804377</v>
          </cell>
          <cell r="N177">
            <v>79.264968639999992</v>
          </cell>
          <cell r="O177">
            <v>105.65422422457112</v>
          </cell>
          <cell r="P177">
            <v>79.818545699999987</v>
          </cell>
          <cell r="Q177">
            <v>106.36771450502529</v>
          </cell>
          <cell r="R177">
            <v>82.707161760000005</v>
          </cell>
          <cell r="S177">
            <v>110.08598709430106</v>
          </cell>
          <cell r="T177">
            <v>69.002050239999988</v>
          </cell>
          <cell r="U177">
            <v>95.39128652755619</v>
          </cell>
          <cell r="V177">
            <v>69.420267379999999</v>
          </cell>
          <cell r="W177">
            <v>95.969447189358519</v>
          </cell>
        </row>
        <row r="178">
          <cell r="G178" t="str">
            <v xml:space="preserve"> 120 MG CPR  10</v>
          </cell>
          <cell r="H178">
            <v>53.65</v>
          </cell>
          <cell r="I178">
            <v>71.478342661712247</v>
          </cell>
          <cell r="J178">
            <v>46.617397050000001</v>
          </cell>
          <cell r="K178">
            <v>64.445816663394893</v>
          </cell>
          <cell r="L178">
            <v>49.474688749999999</v>
          </cell>
          <cell r="M178">
            <v>66.087500200367614</v>
          </cell>
          <cell r="N178">
            <v>52.9057672</v>
          </cell>
          <cell r="O178">
            <v>70.519396984924626</v>
          </cell>
          <cell r="P178">
            <v>53.275254749999995</v>
          </cell>
          <cell r="Q178">
            <v>70.99561934802945</v>
          </cell>
          <cell r="R178">
            <v>55.203274800000003</v>
          </cell>
          <cell r="S178">
            <v>73.477397457193973</v>
          </cell>
          <cell r="T178">
            <v>46.055735200000001</v>
          </cell>
          <cell r="U178">
            <v>63.66935210504343</v>
          </cell>
          <cell r="V178">
            <v>46.334876149999992</v>
          </cell>
          <cell r="W178">
            <v>64.05524809292217</v>
          </cell>
        </row>
        <row r="179">
          <cell r="G179" t="str">
            <v xml:space="preserve"> 120 MG CPR  20</v>
          </cell>
          <cell r="H179">
            <v>115.52</v>
          </cell>
          <cell r="I179">
            <v>153.90825991204099</v>
          </cell>
          <cell r="J179">
            <v>100.37729184</v>
          </cell>
          <cell r="K179">
            <v>138.76571744558021</v>
          </cell>
          <cell r="L179">
            <v>106.52965599999999</v>
          </cell>
          <cell r="M179">
            <v>142.30061552929106</v>
          </cell>
          <cell r="N179">
            <v>113.91750655999999</v>
          </cell>
          <cell r="O179">
            <v>151.84344342401664</v>
          </cell>
          <cell r="P179">
            <v>114.7130928</v>
          </cell>
          <cell r="Q179">
            <v>152.86885269495551</v>
          </cell>
          <cell r="R179">
            <v>118.86453504000001</v>
          </cell>
          <cell r="S179">
            <v>158.21265525172504</v>
          </cell>
          <cell r="T179">
            <v>99.167912959999995</v>
          </cell>
          <cell r="U179">
            <v>137.09382209085959</v>
          </cell>
          <cell r="V179">
            <v>99.768963519999986</v>
          </cell>
          <cell r="W179">
            <v>137.92473923009075</v>
          </cell>
        </row>
        <row r="183">
          <cell r="G183" t="str">
            <v>10ML MEL</v>
          </cell>
          <cell r="H183">
            <v>30.52</v>
          </cell>
          <cell r="J183">
            <v>26.52</v>
          </cell>
          <cell r="L183">
            <v>28.15</v>
          </cell>
          <cell r="N183">
            <v>30.09</v>
          </cell>
          <cell r="P183">
            <v>30.31</v>
          </cell>
          <cell r="R183">
            <v>31.4</v>
          </cell>
          <cell r="T183">
            <v>26.2</v>
          </cell>
          <cell r="V183">
            <v>26.35</v>
          </cell>
        </row>
        <row r="184">
          <cell r="G184" t="str">
            <v>20ML MEL</v>
          </cell>
          <cell r="H184">
            <v>50.4</v>
          </cell>
          <cell r="J184">
            <v>43.8</v>
          </cell>
          <cell r="L184">
            <v>46.48</v>
          </cell>
          <cell r="N184">
            <v>49.7</v>
          </cell>
          <cell r="P184">
            <v>50.05</v>
          </cell>
          <cell r="R184">
            <v>51.86</v>
          </cell>
          <cell r="T184">
            <v>43.27</v>
          </cell>
          <cell r="V184">
            <v>43.53</v>
          </cell>
        </row>
        <row r="185">
          <cell r="G185" t="str">
            <v>10ML MARACUJÁ</v>
          </cell>
          <cell r="H185">
            <v>30.52</v>
          </cell>
          <cell r="J185">
            <v>26.52</v>
          </cell>
          <cell r="L185">
            <v>28.15</v>
          </cell>
          <cell r="N185">
            <v>30.09</v>
          </cell>
          <cell r="P185">
            <v>30.31</v>
          </cell>
          <cell r="R185">
            <v>31.4</v>
          </cell>
          <cell r="T185">
            <v>26.2</v>
          </cell>
          <cell r="V185">
            <v>26.35</v>
          </cell>
        </row>
        <row r="186">
          <cell r="G186" t="str">
            <v>20ML MARACUJÁ</v>
          </cell>
          <cell r="H186">
            <v>50.4</v>
          </cell>
          <cell r="J186">
            <v>43.8</v>
          </cell>
          <cell r="L186">
            <v>46.48</v>
          </cell>
          <cell r="N186">
            <v>49.7</v>
          </cell>
          <cell r="P186">
            <v>50.05</v>
          </cell>
          <cell r="R186">
            <v>51.86</v>
          </cell>
          <cell r="T186">
            <v>43.27</v>
          </cell>
          <cell r="V186">
            <v>43.53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S"/>
      <sheetName val="RETIRADOS DA REVISTA"/>
    </sheetNames>
    <sheetDataSet>
      <sheetData sheetId="0">
        <row r="11">
          <cell r="Y11">
            <v>87.96</v>
          </cell>
          <cell r="Z11">
            <v>121.59</v>
          </cell>
          <cell r="AA11">
            <v>87.96</v>
          </cell>
          <cell r="AB11">
            <v>121.59</v>
          </cell>
          <cell r="AC11">
            <v>81.96</v>
          </cell>
          <cell r="AD11">
            <v>113.3</v>
          </cell>
          <cell r="AE11">
            <v>86.9</v>
          </cell>
          <cell r="AF11">
            <v>120.13</v>
          </cell>
          <cell r="AG11">
            <v>87.426874439999992</v>
          </cell>
          <cell r="AH11">
            <v>120.86252511204687</v>
          </cell>
          <cell r="AI11">
            <v>90.158999999999992</v>
          </cell>
          <cell r="AJ11">
            <v>124.63952842161143</v>
          </cell>
          <cell r="AK11">
            <v>86.9</v>
          </cell>
          <cell r="AL11">
            <v>120.13</v>
          </cell>
          <cell r="AM11">
            <v>87.426874439999992</v>
          </cell>
          <cell r="AN11">
            <v>120.86252511204687</v>
          </cell>
        </row>
        <row r="12">
          <cell r="Y12">
            <v>92.61</v>
          </cell>
          <cell r="Z12">
            <v>128.02000000000001</v>
          </cell>
          <cell r="AA12">
            <v>92.61</v>
          </cell>
          <cell r="AB12">
            <v>128.02000000000001</v>
          </cell>
          <cell r="AC12">
            <v>86.29</v>
          </cell>
          <cell r="AD12">
            <v>119.28</v>
          </cell>
          <cell r="AE12">
            <v>91.5</v>
          </cell>
          <cell r="AF12">
            <v>126.49</v>
          </cell>
          <cell r="AG12">
            <v>92.048690789999995</v>
          </cell>
          <cell r="AH12">
            <v>127.25191508215849</v>
          </cell>
          <cell r="AI12">
            <v>94.925249999999991</v>
          </cell>
          <cell r="AJ12">
            <v>131.22858943980711</v>
          </cell>
          <cell r="AK12">
            <v>91.5</v>
          </cell>
          <cell r="AL12">
            <v>126.49</v>
          </cell>
          <cell r="AM12">
            <v>92.048690789999995</v>
          </cell>
          <cell r="AN12">
            <v>127.25191508215849</v>
          </cell>
        </row>
        <row r="13">
          <cell r="Y13">
            <v>36.19</v>
          </cell>
          <cell r="Z13">
            <v>50.03</v>
          </cell>
          <cell r="AA13">
            <v>36.19</v>
          </cell>
          <cell r="AB13">
            <v>50.03</v>
          </cell>
          <cell r="AC13">
            <v>33.72</v>
          </cell>
          <cell r="AD13">
            <v>46.61</v>
          </cell>
          <cell r="AE13">
            <v>35.76</v>
          </cell>
          <cell r="AF13">
            <v>49.43</v>
          </cell>
          <cell r="AG13">
            <v>35.97065241</v>
          </cell>
          <cell r="AH13">
            <v>49.727316778137521</v>
          </cell>
          <cell r="AI13">
            <v>37.094749999999998</v>
          </cell>
          <cell r="AJ13">
            <v>51.281315752366048</v>
          </cell>
          <cell r="AK13">
            <v>35.76</v>
          </cell>
          <cell r="AL13">
            <v>49.43</v>
          </cell>
          <cell r="AM13">
            <v>35.97065241</v>
          </cell>
          <cell r="AN13">
            <v>49.727316778137521</v>
          </cell>
        </row>
        <row r="14">
          <cell r="Y14">
            <v>53.58</v>
          </cell>
          <cell r="Z14">
            <v>74.069999999999993</v>
          </cell>
          <cell r="AA14">
            <v>53.58</v>
          </cell>
          <cell r="AB14">
            <v>74.069999999999993</v>
          </cell>
          <cell r="AC14">
            <v>49.93</v>
          </cell>
          <cell r="AD14">
            <v>69.02</v>
          </cell>
          <cell r="AE14">
            <v>52.94</v>
          </cell>
          <cell r="AF14">
            <v>73.180000000000007</v>
          </cell>
          <cell r="AG14">
            <v>53.255251619999996</v>
          </cell>
          <cell r="AH14">
            <v>73.622261203995805</v>
          </cell>
          <cell r="AI14">
            <v>54.919499999999992</v>
          </cell>
          <cell r="AJ14">
            <v>75.922986958048426</v>
          </cell>
          <cell r="AK14">
            <v>52.94</v>
          </cell>
          <cell r="AL14">
            <v>73.180000000000007</v>
          </cell>
          <cell r="AM14">
            <v>53.255251619999996</v>
          </cell>
          <cell r="AN14">
            <v>73.622261203995805</v>
          </cell>
        </row>
        <row r="15">
          <cell r="Y15">
            <v>153.9</v>
          </cell>
          <cell r="Z15">
            <v>212.75</v>
          </cell>
          <cell r="AA15">
            <v>153.9</v>
          </cell>
          <cell r="AB15">
            <v>212.75</v>
          </cell>
          <cell r="AC15">
            <v>143.4</v>
          </cell>
          <cell r="AD15">
            <v>198.23</v>
          </cell>
          <cell r="AE15">
            <v>152.05000000000001</v>
          </cell>
          <cell r="AF15">
            <v>210.19</v>
          </cell>
          <cell r="AG15">
            <v>152.96721210000001</v>
          </cell>
          <cell r="AH15">
            <v>211.46819707530713</v>
          </cell>
          <cell r="AI15">
            <v>157.7475</v>
          </cell>
          <cell r="AJ15">
            <v>218.0766646667349</v>
          </cell>
          <cell r="AK15">
            <v>152.05000000000001</v>
          </cell>
          <cell r="AL15">
            <v>210.19</v>
          </cell>
          <cell r="AM15">
            <v>152.96721210000001</v>
          </cell>
          <cell r="AN15">
            <v>211.46819707530713</v>
          </cell>
        </row>
        <row r="16">
          <cell r="Y16">
            <v>103.89</v>
          </cell>
          <cell r="Z16">
            <v>143.61000000000001</v>
          </cell>
          <cell r="AA16">
            <v>103.89</v>
          </cell>
          <cell r="AB16">
            <v>143.61000000000001</v>
          </cell>
          <cell r="AC16">
            <v>96.8</v>
          </cell>
          <cell r="AD16">
            <v>133.81</v>
          </cell>
          <cell r="AE16">
            <v>102.64</v>
          </cell>
          <cell r="AF16">
            <v>141.88999999999999</v>
          </cell>
          <cell r="AG16">
            <v>103.26032271</v>
          </cell>
          <cell r="AH16">
            <v>142.75133849352602</v>
          </cell>
          <cell r="AI16">
            <v>106.48724999999999</v>
          </cell>
          <cell r="AJ16">
            <v>147.21237616781733</v>
          </cell>
          <cell r="AK16">
            <v>102.64</v>
          </cell>
          <cell r="AL16">
            <v>141.88999999999999</v>
          </cell>
          <cell r="AM16">
            <v>103.26032271</v>
          </cell>
          <cell r="AN16">
            <v>142.75133849352602</v>
          </cell>
        </row>
        <row r="17">
          <cell r="Y17">
            <v>34.64</v>
          </cell>
          <cell r="Z17">
            <v>47.88</v>
          </cell>
          <cell r="AA17">
            <v>34.64</v>
          </cell>
          <cell r="AB17">
            <v>47.88</v>
          </cell>
          <cell r="AC17">
            <v>32.28</v>
          </cell>
          <cell r="AD17">
            <v>44.62</v>
          </cell>
          <cell r="AE17">
            <v>34.22</v>
          </cell>
          <cell r="AF17">
            <v>47.3</v>
          </cell>
          <cell r="AG17">
            <v>34.430046959999999</v>
          </cell>
          <cell r="AH17">
            <v>47.597520121433647</v>
          </cell>
          <cell r="AI17">
            <v>35.506</v>
          </cell>
          <cell r="AJ17">
            <v>49.084962079634153</v>
          </cell>
          <cell r="AK17">
            <v>34.22</v>
          </cell>
          <cell r="AL17">
            <v>47.3</v>
          </cell>
          <cell r="AM17">
            <v>34.430046959999999</v>
          </cell>
          <cell r="AN17">
            <v>47.597520121433647</v>
          </cell>
        </row>
        <row r="18">
          <cell r="Y18">
            <v>81.569999999999993</v>
          </cell>
          <cell r="Z18">
            <v>112.76</v>
          </cell>
          <cell r="AA18">
            <v>81.569999999999993</v>
          </cell>
          <cell r="AB18">
            <v>112.76</v>
          </cell>
          <cell r="AC18">
            <v>76.010000000000005</v>
          </cell>
          <cell r="AD18">
            <v>105.07</v>
          </cell>
          <cell r="AE18">
            <v>80.59</v>
          </cell>
          <cell r="AF18">
            <v>111.4</v>
          </cell>
          <cell r="AG18">
            <v>81.075604229999996</v>
          </cell>
          <cell r="AH18">
            <v>112.08226663699027</v>
          </cell>
          <cell r="AI18">
            <v>83.609249999999989</v>
          </cell>
          <cell r="AJ18">
            <v>115.58488328047798</v>
          </cell>
          <cell r="AK18">
            <v>80.59</v>
          </cell>
          <cell r="AL18">
            <v>111.4</v>
          </cell>
          <cell r="AM18">
            <v>81.075604229999996</v>
          </cell>
          <cell r="AN18">
            <v>112.08226663699027</v>
          </cell>
        </row>
        <row r="19">
          <cell r="Y19">
            <v>43.15</v>
          </cell>
          <cell r="Z19">
            <v>59.65</v>
          </cell>
          <cell r="AA19">
            <v>43.15</v>
          </cell>
          <cell r="AB19">
            <v>59.65</v>
          </cell>
          <cell r="AC19">
            <v>40.21</v>
          </cell>
          <cell r="AD19">
            <v>55.58</v>
          </cell>
          <cell r="AE19">
            <v>42.63</v>
          </cell>
          <cell r="AF19">
            <v>58.93</v>
          </cell>
          <cell r="AG19">
            <v>42.888467849999998</v>
          </cell>
          <cell r="AH19">
            <v>59.290790797917495</v>
          </cell>
          <cell r="AI19">
            <v>44.228749999999998</v>
          </cell>
          <cell r="AJ19">
            <v>61.143652244117021</v>
          </cell>
          <cell r="AK19">
            <v>42.63</v>
          </cell>
          <cell r="AL19">
            <v>58.93</v>
          </cell>
          <cell r="AM19">
            <v>42.888467849999998</v>
          </cell>
          <cell r="AN19">
            <v>59.290790797917495</v>
          </cell>
        </row>
        <row r="20">
          <cell r="Y20">
            <v>129.49</v>
          </cell>
          <cell r="Z20">
            <v>179</v>
          </cell>
          <cell r="AA20">
            <v>129.49</v>
          </cell>
          <cell r="AB20">
            <v>179</v>
          </cell>
          <cell r="AC20">
            <v>120.66</v>
          </cell>
          <cell r="AD20">
            <v>166.8</v>
          </cell>
          <cell r="AE20">
            <v>127.94</v>
          </cell>
          <cell r="AF20">
            <v>176.86</v>
          </cell>
          <cell r="AG20">
            <v>128.70516111000001</v>
          </cell>
          <cell r="AH20">
            <v>177.92733488811905</v>
          </cell>
          <cell r="AI20">
            <v>132.72725</v>
          </cell>
          <cell r="AJ20">
            <v>183.48763682713124</v>
          </cell>
          <cell r="AK20">
            <v>127.94</v>
          </cell>
          <cell r="AL20">
            <v>176.86</v>
          </cell>
          <cell r="AM20">
            <v>128.70516111000001</v>
          </cell>
          <cell r="AN20">
            <v>177.92733488811905</v>
          </cell>
        </row>
        <row r="21">
          <cell r="Y21">
            <v>25.83</v>
          </cell>
          <cell r="Z21">
            <v>35.71</v>
          </cell>
          <cell r="AA21">
            <v>25.83</v>
          </cell>
          <cell r="AB21">
            <v>35.71</v>
          </cell>
          <cell r="AC21">
            <v>24.07</v>
          </cell>
          <cell r="AD21">
            <v>33.270000000000003</v>
          </cell>
          <cell r="AE21">
            <v>25.52</v>
          </cell>
          <cell r="AF21">
            <v>35.28</v>
          </cell>
          <cell r="AG21">
            <v>25.673444369999999</v>
          </cell>
          <cell r="AH21">
            <v>35.492030737200665</v>
          </cell>
          <cell r="AI21">
            <v>26.475749999999994</v>
          </cell>
          <cell r="AJ21">
            <v>36.601171204299938</v>
          </cell>
          <cell r="AK21">
            <v>25.52</v>
          </cell>
          <cell r="AL21">
            <v>35.28</v>
          </cell>
          <cell r="AM21">
            <v>25.673444369999999</v>
          </cell>
          <cell r="AN21">
            <v>35.492030737200665</v>
          </cell>
        </row>
        <row r="22">
          <cell r="Y22">
            <v>51.73</v>
          </cell>
          <cell r="Z22">
            <v>71.510000000000005</v>
          </cell>
          <cell r="AA22">
            <v>51.73</v>
          </cell>
          <cell r="AB22">
            <v>71.510000000000005</v>
          </cell>
          <cell r="AC22">
            <v>48.2</v>
          </cell>
          <cell r="AD22">
            <v>66.63</v>
          </cell>
          <cell r="AE22">
            <v>51.11</v>
          </cell>
          <cell r="AF22">
            <v>70.650000000000006</v>
          </cell>
          <cell r="AG22">
            <v>51.416464470000001</v>
          </cell>
          <cell r="AH22">
            <v>71.080245839542812</v>
          </cell>
          <cell r="AI22">
            <v>53.02324999999999</v>
          </cell>
          <cell r="AJ22">
            <v>73.301532574465199</v>
          </cell>
          <cell r="AK22">
            <v>51.11</v>
          </cell>
          <cell r="AL22">
            <v>70.650000000000006</v>
          </cell>
          <cell r="AM22">
            <v>51.416464470000001</v>
          </cell>
          <cell r="AN22">
            <v>71.080245839542812</v>
          </cell>
        </row>
        <row r="23">
          <cell r="Y23">
            <v>70.36</v>
          </cell>
          <cell r="Z23">
            <v>97.26</v>
          </cell>
          <cell r="AA23">
            <v>70.36</v>
          </cell>
          <cell r="AB23">
            <v>97.26</v>
          </cell>
          <cell r="AC23">
            <v>65.56</v>
          </cell>
          <cell r="AD23">
            <v>90.63</v>
          </cell>
          <cell r="AE23">
            <v>69.52</v>
          </cell>
          <cell r="AF23">
            <v>96.1</v>
          </cell>
          <cell r="AG23">
            <v>69.933548040000005</v>
          </cell>
          <cell r="AH23">
            <v>96.679027590764207</v>
          </cell>
          <cell r="AI23">
            <v>72.119</v>
          </cell>
          <cell r="AJ23">
            <v>99.700286718333118</v>
          </cell>
          <cell r="AK23">
            <v>69.52</v>
          </cell>
          <cell r="AL23">
            <v>96.1</v>
          </cell>
          <cell r="AM23">
            <v>69.933548040000005</v>
          </cell>
          <cell r="AN23">
            <v>96.679027590764207</v>
          </cell>
        </row>
        <row r="24">
          <cell r="Y24">
            <v>211.06</v>
          </cell>
          <cell r="Z24">
            <v>291.76</v>
          </cell>
          <cell r="AA24">
            <v>211.06</v>
          </cell>
          <cell r="AB24">
            <v>291.76</v>
          </cell>
          <cell r="AC24">
            <v>196.67</v>
          </cell>
          <cell r="AD24">
            <v>271.87</v>
          </cell>
          <cell r="AE24">
            <v>208.53</v>
          </cell>
          <cell r="AF24">
            <v>288.26</v>
          </cell>
          <cell r="AG24">
            <v>209.78076534000002</v>
          </cell>
          <cell r="AH24">
            <v>290.0096015251093</v>
          </cell>
          <cell r="AI24">
            <v>216.33649999999997</v>
          </cell>
          <cell r="AJ24">
            <v>299.07252010760919</v>
          </cell>
          <cell r="AK24">
            <v>208.53</v>
          </cell>
          <cell r="AL24">
            <v>288.26</v>
          </cell>
          <cell r="AM24">
            <v>209.78076534000002</v>
          </cell>
          <cell r="AN24">
            <v>290.0096015251093</v>
          </cell>
        </row>
        <row r="25">
          <cell r="Y25">
            <v>16.75</v>
          </cell>
          <cell r="Z25">
            <v>23.15</v>
          </cell>
          <cell r="AA25">
            <v>16.75</v>
          </cell>
          <cell r="AB25">
            <v>23.15</v>
          </cell>
          <cell r="AC25">
            <v>15.61</v>
          </cell>
          <cell r="AD25">
            <v>21.58</v>
          </cell>
          <cell r="AE25">
            <v>16.55</v>
          </cell>
          <cell r="AF25">
            <v>22.88</v>
          </cell>
          <cell r="AG25">
            <v>16.64847825</v>
          </cell>
          <cell r="AH25">
            <v>23.015544515993465</v>
          </cell>
          <cell r="AI25">
            <v>17.168749999999999</v>
          </cell>
          <cell r="AJ25">
            <v>23.734789689199541</v>
          </cell>
          <cell r="AK25">
            <v>16.55</v>
          </cell>
          <cell r="AL25">
            <v>22.88</v>
          </cell>
          <cell r="AM25">
            <v>16.64847825</v>
          </cell>
          <cell r="AN25">
            <v>23.015544515993465</v>
          </cell>
        </row>
        <row r="26">
          <cell r="Y26">
            <v>46.97</v>
          </cell>
          <cell r="Z26">
            <v>64.933269556706364</v>
          </cell>
          <cell r="AA26">
            <v>46.97</v>
          </cell>
          <cell r="AB26">
            <v>64.933269556706364</v>
          </cell>
          <cell r="AC26">
            <v>43.77</v>
          </cell>
          <cell r="AD26">
            <v>60.509457281180282</v>
          </cell>
          <cell r="AE26">
            <v>46.41</v>
          </cell>
          <cell r="AF26">
            <v>64.159102408489289</v>
          </cell>
          <cell r="AG26">
            <v>46.685314830000003</v>
          </cell>
          <cell r="AH26">
            <v>64.539709009923172</v>
          </cell>
          <cell r="AI26">
            <v>48.144249999999992</v>
          </cell>
          <cell r="AJ26">
            <v>66.55660129562402</v>
          </cell>
          <cell r="AK26">
            <v>46.41</v>
          </cell>
          <cell r="AL26">
            <v>64.159102408489289</v>
          </cell>
          <cell r="AM26">
            <v>46.685314830000003</v>
          </cell>
          <cell r="AN26">
            <v>64.539709009923172</v>
          </cell>
        </row>
        <row r="27">
          <cell r="Y27">
            <v>37.92</v>
          </cell>
          <cell r="Z27">
            <v>52.42</v>
          </cell>
          <cell r="AA27">
            <v>37.92</v>
          </cell>
          <cell r="AB27">
            <v>52.42</v>
          </cell>
          <cell r="AC27">
            <v>35.33</v>
          </cell>
          <cell r="AD27">
            <v>48.84</v>
          </cell>
          <cell r="AE27">
            <v>37.46</v>
          </cell>
          <cell r="AF27">
            <v>51.78</v>
          </cell>
          <cell r="AG27">
            <v>37.69016688</v>
          </cell>
          <cell r="AH27">
            <v>52.104444659490881</v>
          </cell>
          <cell r="AI27">
            <v>38.867999999999995</v>
          </cell>
          <cell r="AJ27">
            <v>53.732729851608745</v>
          </cell>
          <cell r="AK27">
            <v>37.46</v>
          </cell>
          <cell r="AL27">
            <v>51.78</v>
          </cell>
          <cell r="AM27">
            <v>37.69016688</v>
          </cell>
          <cell r="AN27">
            <v>52.104444659490881</v>
          </cell>
        </row>
        <row r="28">
          <cell r="Y28">
            <v>35.22</v>
          </cell>
          <cell r="Z28">
            <v>48.69</v>
          </cell>
          <cell r="AA28">
            <v>35.22</v>
          </cell>
          <cell r="AB28">
            <v>48.69</v>
          </cell>
          <cell r="AC28">
            <v>32.82</v>
          </cell>
          <cell r="AD28">
            <v>45.37</v>
          </cell>
          <cell r="AE28">
            <v>34.799999999999997</v>
          </cell>
          <cell r="AF28">
            <v>48.11</v>
          </cell>
          <cell r="AG28">
            <v>35.006531580000001</v>
          </cell>
          <cell r="AH28">
            <v>48.394476289748653</v>
          </cell>
          <cell r="AI28">
            <v>36.100499999999997</v>
          </cell>
          <cell r="AJ28">
            <v>49.906823453946728</v>
          </cell>
          <cell r="AK28">
            <v>34.799999999999997</v>
          </cell>
          <cell r="AL28">
            <v>48.11</v>
          </cell>
          <cell r="AM28">
            <v>35.006531580000001</v>
          </cell>
          <cell r="AN28">
            <v>48.394476289748653</v>
          </cell>
        </row>
        <row r="29">
          <cell r="Y29">
            <v>60.79</v>
          </cell>
          <cell r="Z29">
            <v>84.03</v>
          </cell>
          <cell r="AA29">
            <v>60.79</v>
          </cell>
          <cell r="AB29">
            <v>84.03</v>
          </cell>
          <cell r="AC29">
            <v>56.64</v>
          </cell>
          <cell r="AD29">
            <v>78.3</v>
          </cell>
          <cell r="AE29">
            <v>60.06</v>
          </cell>
          <cell r="AF29">
            <v>83.02</v>
          </cell>
          <cell r="AG29">
            <v>60.421551809999997</v>
          </cell>
          <cell r="AH29">
            <v>83.529250813566733</v>
          </cell>
          <cell r="AI29">
            <v>62.309749999999994</v>
          </cell>
          <cell r="AJ29">
            <v>86.139574042175525</v>
          </cell>
          <cell r="AK29">
            <v>60.06</v>
          </cell>
          <cell r="AL29">
            <v>83.02</v>
          </cell>
          <cell r="AM29">
            <v>60.421551809999997</v>
          </cell>
          <cell r="AN29">
            <v>83.529250813566733</v>
          </cell>
        </row>
        <row r="30">
          <cell r="Y30">
            <v>114.46</v>
          </cell>
          <cell r="Z30">
            <v>158.22999999999999</v>
          </cell>
          <cell r="AA30">
            <v>114.46</v>
          </cell>
          <cell r="AB30">
            <v>158.22999999999999</v>
          </cell>
          <cell r="AC30">
            <v>106.65</v>
          </cell>
          <cell r="AD30">
            <v>147.43</v>
          </cell>
          <cell r="AE30">
            <v>113.09</v>
          </cell>
          <cell r="AF30">
            <v>156.33000000000001</v>
          </cell>
          <cell r="AG30">
            <v>113.76625794</v>
          </cell>
          <cell r="AH30">
            <v>157.27517762988728</v>
          </cell>
          <cell r="AI30">
            <v>117.32149999999999</v>
          </cell>
          <cell r="AJ30">
            <v>162.19009121347935</v>
          </cell>
          <cell r="AK30">
            <v>113.09</v>
          </cell>
          <cell r="AL30">
            <v>156.33000000000001</v>
          </cell>
          <cell r="AM30">
            <v>113.76625794</v>
          </cell>
          <cell r="AN30">
            <v>157.27517762988728</v>
          </cell>
        </row>
        <row r="31">
          <cell r="Y31">
            <v>188.41</v>
          </cell>
          <cell r="Z31">
            <v>260.45</v>
          </cell>
          <cell r="AA31">
            <v>188.41</v>
          </cell>
          <cell r="AB31">
            <v>260.45</v>
          </cell>
          <cell r="AC31">
            <v>175.56</v>
          </cell>
          <cell r="AD31">
            <v>242.69</v>
          </cell>
          <cell r="AE31">
            <v>186.15</v>
          </cell>
          <cell r="AF31">
            <v>257.33</v>
          </cell>
          <cell r="AG31">
            <v>187.26804698999999</v>
          </cell>
          <cell r="AH31">
            <v>258.88708909004947</v>
          </cell>
          <cell r="AI31">
            <v>193.12024999999997</v>
          </cell>
          <cell r="AJ31">
            <v>266.97741643833342</v>
          </cell>
          <cell r="AK31">
            <v>186.15</v>
          </cell>
          <cell r="AL31">
            <v>257.33</v>
          </cell>
          <cell r="AM31">
            <v>187.26804698999999</v>
          </cell>
          <cell r="AN31">
            <v>258.88708909004947</v>
          </cell>
        </row>
        <row r="32">
          <cell r="Y32">
            <v>251.08</v>
          </cell>
          <cell r="Z32">
            <v>347.08</v>
          </cell>
          <cell r="AA32">
            <v>251.08</v>
          </cell>
          <cell r="AB32">
            <v>347.08</v>
          </cell>
          <cell r="AC32">
            <v>233.96</v>
          </cell>
          <cell r="AD32">
            <v>323.42</v>
          </cell>
          <cell r="AE32">
            <v>248.07</v>
          </cell>
          <cell r="AF32">
            <v>342.92</v>
          </cell>
          <cell r="AG32">
            <v>249.55820412000003</v>
          </cell>
          <cell r="AH32">
            <v>344.99957713884419</v>
          </cell>
          <cell r="AI32">
            <v>257.35699999999997</v>
          </cell>
          <cell r="AJ32">
            <v>355.78095493517731</v>
          </cell>
          <cell r="AK32">
            <v>248.07</v>
          </cell>
          <cell r="AL32">
            <v>342.92</v>
          </cell>
          <cell r="AM32">
            <v>249.55820412000003</v>
          </cell>
          <cell r="AN32">
            <v>344.99957713884419</v>
          </cell>
        </row>
        <row r="33">
          <cell r="Y33">
            <v>59.03</v>
          </cell>
          <cell r="Z33">
            <v>81.599999999999994</v>
          </cell>
          <cell r="AA33">
            <v>59.03</v>
          </cell>
          <cell r="AB33">
            <v>81.599999999999994</v>
          </cell>
          <cell r="AC33">
            <v>55</v>
          </cell>
          <cell r="AD33">
            <v>76.03</v>
          </cell>
          <cell r="AE33">
            <v>58.32</v>
          </cell>
          <cell r="AF33">
            <v>80.62</v>
          </cell>
          <cell r="AG33">
            <v>58.672219170000005</v>
          </cell>
          <cell r="AH33">
            <v>81.110901061438469</v>
          </cell>
          <cell r="AI33">
            <v>60.505749999999999</v>
          </cell>
          <cell r="AJ33">
            <v>83.645649871847695</v>
          </cell>
          <cell r="AK33">
            <v>58.32</v>
          </cell>
          <cell r="AL33">
            <v>80.62</v>
          </cell>
          <cell r="AM33">
            <v>58.672219170000005</v>
          </cell>
          <cell r="AN33">
            <v>81.110901061438469</v>
          </cell>
        </row>
        <row r="34">
          <cell r="Y34">
            <v>108.1</v>
          </cell>
          <cell r="Z34">
            <v>149.43</v>
          </cell>
          <cell r="AA34">
            <v>108.1</v>
          </cell>
          <cell r="AB34">
            <v>149.43</v>
          </cell>
          <cell r="AC34">
            <v>100.73</v>
          </cell>
          <cell r="AD34">
            <v>139.25</v>
          </cell>
          <cell r="AE34">
            <v>106.8</v>
          </cell>
          <cell r="AF34">
            <v>147.63999999999999</v>
          </cell>
          <cell r="AG34">
            <v>107.44480589999999</v>
          </cell>
          <cell r="AH34">
            <v>148.53614102560559</v>
          </cell>
          <cell r="AI34">
            <v>110.80249999999998</v>
          </cell>
          <cell r="AJ34">
            <v>153.17795614343103</v>
          </cell>
          <cell r="AK34">
            <v>106.8</v>
          </cell>
          <cell r="AL34">
            <v>147.63999999999999</v>
          </cell>
          <cell r="AM34">
            <v>107.44480589999999</v>
          </cell>
          <cell r="AN34">
            <v>148.53614102560559</v>
          </cell>
        </row>
        <row r="35">
          <cell r="Y35">
            <v>201.71</v>
          </cell>
          <cell r="Z35">
            <v>278.83999999999997</v>
          </cell>
          <cell r="AA35">
            <v>201.71</v>
          </cell>
          <cell r="AB35">
            <v>278.83999999999997</v>
          </cell>
          <cell r="AC35">
            <v>187.95</v>
          </cell>
          <cell r="AD35">
            <v>259.81</v>
          </cell>
          <cell r="AE35">
            <v>199.29</v>
          </cell>
          <cell r="AF35">
            <v>275.49</v>
          </cell>
          <cell r="AG35">
            <v>200.48743569000001</v>
          </cell>
          <cell r="AH35">
            <v>277.16211846692789</v>
          </cell>
          <cell r="AI35">
            <v>206.75274999999999</v>
          </cell>
          <cell r="AJ35">
            <v>285.82354795274262</v>
          </cell>
          <cell r="AK35">
            <v>199.29</v>
          </cell>
          <cell r="AL35">
            <v>275.49</v>
          </cell>
          <cell r="AM35">
            <v>200.48743569000001</v>
          </cell>
          <cell r="AN35">
            <v>277.16211846692789</v>
          </cell>
        </row>
        <row r="36">
          <cell r="Y36">
            <v>327.02999999999997</v>
          </cell>
          <cell r="Z36">
            <v>452.07</v>
          </cell>
          <cell r="AA36">
            <v>327.02999999999997</v>
          </cell>
          <cell r="AB36">
            <v>452.07</v>
          </cell>
          <cell r="AC36">
            <v>304.73</v>
          </cell>
          <cell r="AD36">
            <v>421.25</v>
          </cell>
          <cell r="AE36">
            <v>323.11</v>
          </cell>
          <cell r="AF36">
            <v>446.65</v>
          </cell>
          <cell r="AG36">
            <v>325.04787116999995</v>
          </cell>
          <cell r="AH36">
            <v>449.35961331733387</v>
          </cell>
          <cell r="AI36">
            <v>335.20574999999997</v>
          </cell>
          <cell r="AJ36">
            <v>463.4022848990403</v>
          </cell>
          <cell r="AK36">
            <v>323.11</v>
          </cell>
          <cell r="AL36">
            <v>446.65</v>
          </cell>
          <cell r="AM36">
            <v>325.04787116999995</v>
          </cell>
          <cell r="AN36">
            <v>449.35961331733387</v>
          </cell>
        </row>
        <row r="37">
          <cell r="Y37">
            <v>435.78</v>
          </cell>
          <cell r="Z37">
            <v>602.41</v>
          </cell>
          <cell r="AA37">
            <v>435.78</v>
          </cell>
          <cell r="AB37">
            <v>602.41</v>
          </cell>
          <cell r="AC37">
            <v>406.06</v>
          </cell>
          <cell r="AD37">
            <v>561.32000000000005</v>
          </cell>
          <cell r="AE37">
            <v>430.55</v>
          </cell>
          <cell r="AF37">
            <v>595.17999999999995</v>
          </cell>
          <cell r="AG37">
            <v>433.13873741999998</v>
          </cell>
          <cell r="AH37">
            <v>598.78889487639594</v>
          </cell>
          <cell r="AI37">
            <v>446.67449999999991</v>
          </cell>
          <cell r="AJ37">
            <v>617.50129258264917</v>
          </cell>
          <cell r="AK37">
            <v>430.55</v>
          </cell>
          <cell r="AL37">
            <v>595.17999999999995</v>
          </cell>
          <cell r="AM37">
            <v>433.13873741999998</v>
          </cell>
          <cell r="AN37">
            <v>598.78889487639594</v>
          </cell>
        </row>
        <row r="38">
          <cell r="Y38">
            <v>94.11</v>
          </cell>
          <cell r="Z38">
            <v>130.09</v>
          </cell>
          <cell r="AA38">
            <v>94.11</v>
          </cell>
          <cell r="AB38">
            <v>130.09</v>
          </cell>
          <cell r="AC38">
            <v>87.69</v>
          </cell>
          <cell r="AD38">
            <v>121.22</v>
          </cell>
          <cell r="AE38">
            <v>92.98</v>
          </cell>
          <cell r="AF38">
            <v>128.53</v>
          </cell>
          <cell r="AG38">
            <v>93.539599289999998</v>
          </cell>
          <cell r="AH38">
            <v>129.31300862090418</v>
          </cell>
          <cell r="AI38">
            <v>96.462749999999986</v>
          </cell>
          <cell r="AJ38">
            <v>133.35409299406379</v>
          </cell>
          <cell r="AK38">
            <v>92.98</v>
          </cell>
          <cell r="AL38">
            <v>128.53</v>
          </cell>
          <cell r="AM38">
            <v>93.539599289999998</v>
          </cell>
          <cell r="AN38">
            <v>129.31300862090418</v>
          </cell>
        </row>
        <row r="39">
          <cell r="Y39">
            <v>201.71</v>
          </cell>
          <cell r="Z39">
            <v>278.83999999999997</v>
          </cell>
          <cell r="AA39">
            <v>201.71</v>
          </cell>
          <cell r="AB39">
            <v>278.83999999999997</v>
          </cell>
          <cell r="AC39">
            <v>187.95</v>
          </cell>
          <cell r="AD39">
            <v>259.81</v>
          </cell>
          <cell r="AE39">
            <v>199.29</v>
          </cell>
          <cell r="AF39">
            <v>275.49</v>
          </cell>
          <cell r="AG39">
            <v>200.48743569000001</v>
          </cell>
          <cell r="AH39">
            <v>277.16211846692789</v>
          </cell>
          <cell r="AI39">
            <v>206.75274999999999</v>
          </cell>
          <cell r="AJ39">
            <v>285.82354795274262</v>
          </cell>
          <cell r="AK39">
            <v>199.29</v>
          </cell>
          <cell r="AL39">
            <v>275.49</v>
          </cell>
          <cell r="AM39">
            <v>200.48743569000001</v>
          </cell>
          <cell r="AN39">
            <v>277.16211846692789</v>
          </cell>
        </row>
        <row r="40">
          <cell r="Y40">
            <v>6.86</v>
          </cell>
          <cell r="Z40">
            <v>9.48</v>
          </cell>
          <cell r="AA40">
            <v>6.86</v>
          </cell>
          <cell r="AB40">
            <v>9.48</v>
          </cell>
          <cell r="AC40">
            <v>6.39</v>
          </cell>
          <cell r="AD40">
            <v>8.83</v>
          </cell>
          <cell r="AE40">
            <v>6.78</v>
          </cell>
          <cell r="AF40">
            <v>9.3699999999999992</v>
          </cell>
          <cell r="AG40">
            <v>6.8184215400000001</v>
          </cell>
          <cell r="AH40">
            <v>9.4260677838635925</v>
          </cell>
          <cell r="AI40">
            <v>7.0314999999999994</v>
          </cell>
          <cell r="AJ40">
            <v>9.7206362548005281</v>
          </cell>
          <cell r="AK40">
            <v>6.78</v>
          </cell>
          <cell r="AL40">
            <v>9.3699999999999992</v>
          </cell>
          <cell r="AM40">
            <v>6.8184215400000001</v>
          </cell>
          <cell r="AN40">
            <v>9.4260677838635925</v>
          </cell>
        </row>
        <row r="41">
          <cell r="Y41">
            <v>20.6</v>
          </cell>
          <cell r="Z41">
            <v>28.48</v>
          </cell>
          <cell r="AA41">
            <v>20.6</v>
          </cell>
          <cell r="AB41">
            <v>28.48</v>
          </cell>
          <cell r="AC41">
            <v>19.2</v>
          </cell>
          <cell r="AD41">
            <v>26.54</v>
          </cell>
          <cell r="AE41">
            <v>20.350000000000001</v>
          </cell>
          <cell r="AF41">
            <v>28.13</v>
          </cell>
          <cell r="AG41">
            <v>20.4751434</v>
          </cell>
          <cell r="AH41">
            <v>28.305684598774054</v>
          </cell>
          <cell r="AI41">
            <v>21.114999999999998</v>
          </cell>
          <cell r="AJ41">
            <v>29.190248811791673</v>
          </cell>
          <cell r="AK41">
            <v>20.350000000000001</v>
          </cell>
          <cell r="AL41">
            <v>28.13</v>
          </cell>
          <cell r="AM41">
            <v>20.4751434</v>
          </cell>
          <cell r="AN41">
            <v>28.305684598774054</v>
          </cell>
        </row>
        <row r="42">
          <cell r="Y42">
            <v>32.96</v>
          </cell>
          <cell r="Z42">
            <v>45.565266437918709</v>
          </cell>
          <cell r="AA42">
            <v>32.96</v>
          </cell>
          <cell r="AB42">
            <v>45.565266437918709</v>
          </cell>
          <cell r="AC42">
            <v>30.71272128</v>
          </cell>
          <cell r="AD42">
            <v>42.458535441648536</v>
          </cell>
          <cell r="AE42">
            <v>32.562897920000005</v>
          </cell>
          <cell r="AF42">
            <v>45.016296107874673</v>
          </cell>
          <cell r="AG42">
            <v>32.760229440000003</v>
          </cell>
          <cell r="AH42">
            <v>45.289095358038487</v>
          </cell>
          <cell r="AI42">
            <v>33.783999999999999</v>
          </cell>
          <cell r="AJ42">
            <v>46.704398098866676</v>
          </cell>
          <cell r="AK42">
            <v>32.562897920000005</v>
          </cell>
          <cell r="AL42">
            <v>45.016296107874673</v>
          </cell>
          <cell r="AM42">
            <v>32.760229440000003</v>
          </cell>
          <cell r="AN42">
            <v>45.289095358038487</v>
          </cell>
        </row>
        <row r="43">
          <cell r="Y43">
            <v>918.09</v>
          </cell>
          <cell r="AA43">
            <v>918.09</v>
          </cell>
          <cell r="AC43">
            <v>855.48</v>
          </cell>
          <cell r="AE43">
            <v>907.07</v>
          </cell>
          <cell r="AG43">
            <v>912.52545651000003</v>
          </cell>
          <cell r="AI43">
            <v>941.04224999999997</v>
          </cell>
          <cell r="AK43">
            <v>907.07</v>
          </cell>
          <cell r="AM43">
            <v>912.52545651000003</v>
          </cell>
        </row>
        <row r="47">
          <cell r="Y47">
            <v>5.87</v>
          </cell>
          <cell r="Z47">
            <v>7.82</v>
          </cell>
          <cell r="AA47">
            <v>5.1005427900000004</v>
          </cell>
          <cell r="AB47">
            <v>7.0512011894525264</v>
          </cell>
          <cell r="AC47">
            <v>5.41</v>
          </cell>
          <cell r="AD47">
            <v>7.23</v>
          </cell>
          <cell r="AE47">
            <v>5.79</v>
          </cell>
          <cell r="AF47">
            <v>7.72</v>
          </cell>
          <cell r="AG47">
            <v>5.82899805</v>
          </cell>
          <cell r="AH47">
            <v>7.7678338410611909</v>
          </cell>
          <cell r="AI47">
            <v>6.0399482400000002</v>
          </cell>
          <cell r="AJ47">
            <v>8.0393722846920532</v>
          </cell>
          <cell r="AK47">
            <v>5.04</v>
          </cell>
          <cell r="AL47">
            <v>6.97</v>
          </cell>
          <cell r="AM47">
            <v>5.0696313699999997</v>
          </cell>
          <cell r="AN47">
            <v>7.0084679646869184</v>
          </cell>
        </row>
        <row r="48">
          <cell r="Y48">
            <v>11.74</v>
          </cell>
          <cell r="Z48">
            <v>15.64</v>
          </cell>
          <cell r="AA48">
            <v>10.201085580000001</v>
          </cell>
          <cell r="AB48">
            <v>14.102402378905053</v>
          </cell>
          <cell r="AC48">
            <v>10.83</v>
          </cell>
          <cell r="AD48">
            <v>14.47</v>
          </cell>
          <cell r="AE48">
            <v>11.58</v>
          </cell>
          <cell r="AF48">
            <v>15.44</v>
          </cell>
          <cell r="AG48">
            <v>11.6579961</v>
          </cell>
          <cell r="AH48">
            <v>15.535667682122382</v>
          </cell>
          <cell r="AI48">
            <v>12.07989648</v>
          </cell>
          <cell r="AJ48">
            <v>16.078744569384106</v>
          </cell>
          <cell r="AK48">
            <v>10.08</v>
          </cell>
          <cell r="AL48">
            <v>13.93</v>
          </cell>
          <cell r="AM48">
            <v>10.139262739999999</v>
          </cell>
          <cell r="AN48">
            <v>14.016935929373837</v>
          </cell>
        </row>
        <row r="49">
          <cell r="Y49">
            <v>15850.11</v>
          </cell>
          <cell r="AA49">
            <v>13772.430030870002</v>
          </cell>
          <cell r="AC49">
            <v>14616.97</v>
          </cell>
          <cell r="AE49">
            <v>15629.79</v>
          </cell>
          <cell r="AG49">
            <v>15739.396981650001</v>
          </cell>
          <cell r="AI49">
            <v>16309.002384720003</v>
          </cell>
          <cell r="AK49">
            <v>13605.73</v>
          </cell>
          <cell r="AM49">
            <v>13688.96335161</v>
          </cell>
        </row>
        <row r="50">
          <cell r="Y50">
            <v>16.98</v>
          </cell>
          <cell r="Z50">
            <v>22.62</v>
          </cell>
          <cell r="AA50">
            <v>14.754210660000002</v>
          </cell>
          <cell r="AB50">
            <v>20.396830697939336</v>
          </cell>
          <cell r="AC50">
            <v>15.66</v>
          </cell>
          <cell r="AD50">
            <v>20.92</v>
          </cell>
          <cell r="AE50">
            <v>16.739999999999998</v>
          </cell>
          <cell r="AF50">
            <v>22.31</v>
          </cell>
          <cell r="AG50">
            <v>16.861394700000002</v>
          </cell>
          <cell r="AH50">
            <v>22.469815778742596</v>
          </cell>
          <cell r="AI50">
            <v>17.471604960000001</v>
          </cell>
          <cell r="AJ50">
            <v>23.255288142090471</v>
          </cell>
          <cell r="AK50">
            <v>14.58</v>
          </cell>
          <cell r="AL50">
            <v>20.149999999999999</v>
          </cell>
          <cell r="AM50">
            <v>14.664793979999999</v>
          </cell>
          <cell r="AN50">
            <v>20.273217383370337</v>
          </cell>
        </row>
        <row r="51">
          <cell r="Y51">
            <v>11</v>
          </cell>
          <cell r="Z51">
            <v>14.65</v>
          </cell>
          <cell r="AA51">
            <v>9.5580870000000004</v>
          </cell>
          <cell r="AB51">
            <v>13.213494562858227</v>
          </cell>
          <cell r="AC51">
            <v>10.14</v>
          </cell>
          <cell r="AD51">
            <v>13.55</v>
          </cell>
          <cell r="AE51">
            <v>10.85</v>
          </cell>
          <cell r="AF51">
            <v>14.46</v>
          </cell>
          <cell r="AG51">
            <v>10.923164999999999</v>
          </cell>
          <cell r="AH51">
            <v>14.556417760080596</v>
          </cell>
          <cell r="AI51">
            <v>11.318472000000002</v>
          </cell>
          <cell r="AJ51">
            <v>15.06526322514695</v>
          </cell>
          <cell r="AK51">
            <v>9.44</v>
          </cell>
          <cell r="AL51">
            <v>13.05</v>
          </cell>
          <cell r="AM51">
            <v>9.5001609999999985</v>
          </cell>
          <cell r="AN51">
            <v>13.133415266023185</v>
          </cell>
        </row>
        <row r="52">
          <cell r="Y52">
            <v>17.11</v>
          </cell>
          <cell r="Z52">
            <v>22.8</v>
          </cell>
          <cell r="AA52">
            <v>14.86716987</v>
          </cell>
          <cell r="AB52">
            <v>20.552990179136749</v>
          </cell>
          <cell r="AC52">
            <v>15.78</v>
          </cell>
          <cell r="AD52">
            <v>21.08</v>
          </cell>
          <cell r="AE52">
            <v>16.87</v>
          </cell>
          <cell r="AF52">
            <v>22.49</v>
          </cell>
          <cell r="AG52">
            <v>16.990486649999998</v>
          </cell>
          <cell r="AH52">
            <v>22.641846170452634</v>
          </cell>
          <cell r="AI52">
            <v>17.605368720000001</v>
          </cell>
          <cell r="AJ52">
            <v>23.433332162024026</v>
          </cell>
          <cell r="AK52">
            <v>14.69</v>
          </cell>
          <cell r="AL52">
            <v>20.309999999999999</v>
          </cell>
          <cell r="AM52">
            <v>14.777068609999999</v>
          </cell>
          <cell r="AN52">
            <v>20.428430472877885</v>
          </cell>
        </row>
        <row r="53">
          <cell r="Y53">
            <v>22.16</v>
          </cell>
          <cell r="Z53">
            <v>29.52</v>
          </cell>
          <cell r="AA53">
            <v>19.255200720000001</v>
          </cell>
          <cell r="AB53">
            <v>26.619185410267118</v>
          </cell>
          <cell r="AC53">
            <v>20.440000000000001</v>
          </cell>
          <cell r="AD53">
            <v>27.3</v>
          </cell>
          <cell r="AE53">
            <v>21.85</v>
          </cell>
          <cell r="AF53">
            <v>29.13</v>
          </cell>
          <cell r="AG53">
            <v>22.005212400000001</v>
          </cell>
          <cell r="AH53">
            <v>29.324565233035095</v>
          </cell>
          <cell r="AI53">
            <v>22.801576320000002</v>
          </cell>
          <cell r="AJ53">
            <v>30.349657551750578</v>
          </cell>
          <cell r="AK53">
            <v>19.02</v>
          </cell>
          <cell r="AL53">
            <v>26.29</v>
          </cell>
          <cell r="AM53">
            <v>19.138506159999999</v>
          </cell>
          <cell r="AN53">
            <v>26.457862026824891</v>
          </cell>
        </row>
        <row r="54">
          <cell r="Y54">
            <v>33.22</v>
          </cell>
          <cell r="Z54">
            <v>44.26</v>
          </cell>
          <cell r="AA54">
            <v>28.86542274</v>
          </cell>
          <cell r="AB54">
            <v>39.904753579831841</v>
          </cell>
          <cell r="AC54">
            <v>30.64</v>
          </cell>
          <cell r="AD54">
            <v>40.93</v>
          </cell>
          <cell r="AE54">
            <v>32.76</v>
          </cell>
          <cell r="AF54">
            <v>43.67</v>
          </cell>
          <cell r="AG54">
            <v>32.987958299999995</v>
          </cell>
          <cell r="AH54">
            <v>43.960381635443397</v>
          </cell>
          <cell r="AI54">
            <v>34.181785439999999</v>
          </cell>
          <cell r="AJ54">
            <v>45.497094939943779</v>
          </cell>
          <cell r="AK54">
            <v>28.52</v>
          </cell>
          <cell r="AL54">
            <v>39.42</v>
          </cell>
          <cell r="AM54">
            <v>28.690486219999997</v>
          </cell>
          <cell r="AN54">
            <v>39.662914103390023</v>
          </cell>
        </row>
        <row r="55">
          <cell r="Y55">
            <v>66.459999999999994</v>
          </cell>
          <cell r="Z55">
            <v>88.54</v>
          </cell>
          <cell r="AA55">
            <v>57.74822382</v>
          </cell>
          <cell r="AB55">
            <v>79.833531695232523</v>
          </cell>
          <cell r="AC55">
            <v>61.29</v>
          </cell>
          <cell r="AD55">
            <v>81.87</v>
          </cell>
          <cell r="AE55">
            <v>65.540000000000006</v>
          </cell>
          <cell r="AF55">
            <v>87.36</v>
          </cell>
          <cell r="AG55">
            <v>65.995776899999996</v>
          </cell>
          <cell r="AH55">
            <v>87.947229484996029</v>
          </cell>
          <cell r="AI55">
            <v>68.384149919999999</v>
          </cell>
          <cell r="AJ55">
            <v>91.021581267569644</v>
          </cell>
          <cell r="AK55">
            <v>57.05</v>
          </cell>
          <cell r="AL55">
            <v>78.86</v>
          </cell>
          <cell r="AM55">
            <v>57.398245459999991</v>
          </cell>
          <cell r="AN55">
            <v>79.349707143627356</v>
          </cell>
        </row>
        <row r="56">
          <cell r="Y56">
            <v>164.7</v>
          </cell>
          <cell r="Z56">
            <v>219.42</v>
          </cell>
          <cell r="AA56">
            <v>143.11062989999999</v>
          </cell>
          <cell r="AB56">
            <v>197.84205040934089</v>
          </cell>
          <cell r="AC56">
            <v>151.88999999999999</v>
          </cell>
          <cell r="AD56">
            <v>202.9</v>
          </cell>
          <cell r="AE56">
            <v>162.41</v>
          </cell>
          <cell r="AF56">
            <v>216.49</v>
          </cell>
          <cell r="AG56">
            <v>163.54957049999999</v>
          </cell>
          <cell r="AH56">
            <v>217.94927318957036</v>
          </cell>
          <cell r="AI56">
            <v>169.46839439999999</v>
          </cell>
          <cell r="AJ56">
            <v>225.56807756197293</v>
          </cell>
          <cell r="AK56">
            <v>141.38</v>
          </cell>
          <cell r="AL56">
            <v>195.44</v>
          </cell>
          <cell r="AM56">
            <v>142.24331969999997</v>
          </cell>
          <cell r="AN56">
            <v>196.64304493763805</v>
          </cell>
        </row>
        <row r="57">
          <cell r="Y57">
            <v>21.1</v>
          </cell>
          <cell r="Z57">
            <v>28.11</v>
          </cell>
          <cell r="AA57">
            <v>18.334148700000004</v>
          </cell>
          <cell r="AB57">
            <v>25.345885025118967</v>
          </cell>
          <cell r="AC57">
            <v>19.46</v>
          </cell>
          <cell r="AD57">
            <v>26</v>
          </cell>
          <cell r="AE57">
            <v>20.81</v>
          </cell>
          <cell r="AF57">
            <v>27.74</v>
          </cell>
          <cell r="AG57">
            <v>20.952616500000001</v>
          </cell>
          <cell r="AH57">
            <v>27.92185588524551</v>
          </cell>
          <cell r="AI57">
            <v>21.710887200000002</v>
          </cell>
          <cell r="AJ57">
            <v>28.897914004600054</v>
          </cell>
          <cell r="AK57">
            <v>18.11</v>
          </cell>
          <cell r="AL57">
            <v>25.03</v>
          </cell>
          <cell r="AM57">
            <v>18.223036100000002</v>
          </cell>
          <cell r="AN57">
            <v>25.192278373917208</v>
          </cell>
        </row>
        <row r="58">
          <cell r="Y58">
            <v>42.2</v>
          </cell>
          <cell r="Z58">
            <v>56.22</v>
          </cell>
          <cell r="AA58">
            <v>36.668297400000007</v>
          </cell>
          <cell r="AB58">
            <v>50.691770050237935</v>
          </cell>
          <cell r="AC58">
            <v>38.92</v>
          </cell>
          <cell r="AD58">
            <v>51.99</v>
          </cell>
          <cell r="AE58">
            <v>41.61</v>
          </cell>
          <cell r="AF58">
            <v>55.47</v>
          </cell>
          <cell r="AG58">
            <v>41.905233000000003</v>
          </cell>
          <cell r="AH58">
            <v>55.843711770491019</v>
          </cell>
          <cell r="AI58">
            <v>43.421774400000004</v>
          </cell>
          <cell r="AJ58">
            <v>57.795828009200108</v>
          </cell>
          <cell r="AK58">
            <v>36.22</v>
          </cell>
          <cell r="AL58">
            <v>50.07</v>
          </cell>
          <cell r="AM58">
            <v>36.446072200000003</v>
          </cell>
          <cell r="AN58">
            <v>50.384556747834417</v>
          </cell>
        </row>
        <row r="59">
          <cell r="Y59">
            <v>6.69</v>
          </cell>
          <cell r="Z59">
            <v>8.91</v>
          </cell>
          <cell r="AA59">
            <v>5.8130547300000011</v>
          </cell>
          <cell r="AB59">
            <v>8.0362071477746859</v>
          </cell>
          <cell r="AC59">
            <v>6.17</v>
          </cell>
          <cell r="AD59">
            <v>8.24</v>
          </cell>
          <cell r="AE59">
            <v>6.6</v>
          </cell>
          <cell r="AF59">
            <v>8.8000000000000007</v>
          </cell>
          <cell r="AG59">
            <v>6.6432703499999999</v>
          </cell>
          <cell r="AH59">
            <v>8.8529486195399265</v>
          </cell>
          <cell r="AI59">
            <v>6.8836888800000011</v>
          </cell>
          <cell r="AJ59">
            <v>9.1624191796575545</v>
          </cell>
          <cell r="AK59">
            <v>5.74</v>
          </cell>
          <cell r="AL59">
            <v>7.93</v>
          </cell>
          <cell r="AM59">
            <v>5.7778251899999997</v>
          </cell>
          <cell r="AN59">
            <v>7.9875043754268287</v>
          </cell>
        </row>
        <row r="60">
          <cell r="Y60">
            <v>133.75</v>
          </cell>
          <cell r="Z60">
            <v>178.19</v>
          </cell>
          <cell r="AA60">
            <v>116.21764875000001</v>
          </cell>
          <cell r="AB60">
            <v>160.66408161657162</v>
          </cell>
          <cell r="AC60">
            <v>123.34</v>
          </cell>
          <cell r="AD60">
            <v>164.76</v>
          </cell>
          <cell r="AE60">
            <v>131.88999999999999</v>
          </cell>
          <cell r="AF60">
            <v>175.81</v>
          </cell>
          <cell r="AG60">
            <v>132.81575624999999</v>
          </cell>
          <cell r="AH60">
            <v>176.99280685552543</v>
          </cell>
          <cell r="AI60">
            <v>137.62233000000001</v>
          </cell>
          <cell r="AJ60">
            <v>183.17990512394584</v>
          </cell>
          <cell r="AK60">
            <v>114.81</v>
          </cell>
          <cell r="AL60">
            <v>158.71</v>
          </cell>
          <cell r="AM60">
            <v>115.51332124999999</v>
          </cell>
          <cell r="AN60">
            <v>159.6903901664183</v>
          </cell>
        </row>
        <row r="61">
          <cell r="Z61">
            <v>4.4547499999999998</v>
          </cell>
          <cell r="AB61">
            <v>4.0166020404142904</v>
          </cell>
          <cell r="AD61">
            <v>4.1189999999999998</v>
          </cell>
          <cell r="AF61">
            <v>4.3952499999999999</v>
          </cell>
          <cell r="AH61">
            <v>4.4248201713881361</v>
          </cell>
          <cell r="AJ61">
            <v>4.5794976280986459</v>
          </cell>
          <cell r="AL61">
            <v>3.9677500000000001</v>
          </cell>
          <cell r="AN61">
            <v>3.9922597541604574</v>
          </cell>
        </row>
        <row r="62">
          <cell r="Y62">
            <v>19.71</v>
          </cell>
          <cell r="Z62">
            <v>26.26</v>
          </cell>
          <cell r="AA62">
            <v>17.126354070000001</v>
          </cell>
          <cell r="AB62">
            <v>23.676179803085059</v>
          </cell>
          <cell r="AC62">
            <v>18.18</v>
          </cell>
          <cell r="AD62">
            <v>24.29</v>
          </cell>
          <cell r="AE62">
            <v>19.440000000000001</v>
          </cell>
          <cell r="AF62">
            <v>25.91</v>
          </cell>
          <cell r="AG62">
            <v>19.57232565</v>
          </cell>
          <cell r="AH62">
            <v>26.082454004653506</v>
          </cell>
          <cell r="AI62">
            <v>20.280643920000003</v>
          </cell>
          <cell r="AJ62">
            <v>26.994212560695125</v>
          </cell>
          <cell r="AK62">
            <v>16.920000000000002</v>
          </cell>
          <cell r="AL62">
            <v>23.39</v>
          </cell>
          <cell r="AM62">
            <v>17.022561209999999</v>
          </cell>
          <cell r="AN62">
            <v>23.532692263028817</v>
          </cell>
        </row>
        <row r="63">
          <cell r="Y63">
            <v>18.89</v>
          </cell>
          <cell r="Z63">
            <v>25.17</v>
          </cell>
          <cell r="AA63">
            <v>16.413842130000003</v>
          </cell>
          <cell r="AB63">
            <v>22.691173844762904</v>
          </cell>
          <cell r="AC63">
            <v>17.420000000000002</v>
          </cell>
          <cell r="AD63">
            <v>23.27</v>
          </cell>
          <cell r="AE63">
            <v>18.63</v>
          </cell>
          <cell r="AF63">
            <v>24.83</v>
          </cell>
          <cell r="AG63">
            <v>18.758053350000001</v>
          </cell>
          <cell r="AH63">
            <v>24.99733922617477</v>
          </cell>
          <cell r="AI63">
            <v>19.436903280000003</v>
          </cell>
          <cell r="AJ63">
            <v>25.871165665729624</v>
          </cell>
          <cell r="AK63">
            <v>16.22</v>
          </cell>
          <cell r="AL63">
            <v>22.42</v>
          </cell>
          <cell r="AM63">
            <v>16.314367390000001</v>
          </cell>
          <cell r="AN63">
            <v>22.553655852288912</v>
          </cell>
        </row>
        <row r="64">
          <cell r="Y64">
            <v>7.55</v>
          </cell>
          <cell r="Z64">
            <v>10.06</v>
          </cell>
          <cell r="AA64">
            <v>6.56032335</v>
          </cell>
          <cell r="AB64">
            <v>9.0692621772345099</v>
          </cell>
          <cell r="AC64">
            <v>6.96</v>
          </cell>
          <cell r="AD64">
            <v>9.3000000000000007</v>
          </cell>
          <cell r="AE64">
            <v>7.45</v>
          </cell>
          <cell r="AF64">
            <v>9.93</v>
          </cell>
          <cell r="AG64">
            <v>7.4972632499999996</v>
          </cell>
          <cell r="AH64">
            <v>9.9909958262371354</v>
          </cell>
          <cell r="AI64">
            <v>7.7685876000000009</v>
          </cell>
          <cell r="AJ64">
            <v>10.340248849987224</v>
          </cell>
          <cell r="AK64">
            <v>6.48</v>
          </cell>
          <cell r="AL64">
            <v>8.9600000000000009</v>
          </cell>
          <cell r="AM64">
            <v>6.5205650499999992</v>
          </cell>
          <cell r="AN64">
            <v>9.0142986598613675</v>
          </cell>
        </row>
        <row r="65">
          <cell r="Y65">
            <v>13.14</v>
          </cell>
          <cell r="Z65">
            <v>17.50653164165702</v>
          </cell>
          <cell r="AA65">
            <v>11.417569380000002</v>
          </cell>
          <cell r="AB65">
            <v>15.784119868723375</v>
          </cell>
          <cell r="AC65">
            <v>12.12</v>
          </cell>
          <cell r="AD65">
            <v>16.189702707901429</v>
          </cell>
          <cell r="AE65">
            <v>12.96</v>
          </cell>
          <cell r="AF65">
            <v>17.274702424589794</v>
          </cell>
          <cell r="AG65">
            <v>13.0482171</v>
          </cell>
          <cell r="AH65">
            <v>17.388302669769004</v>
          </cell>
          <cell r="AI65">
            <v>13.520429280000002</v>
          </cell>
          <cell r="AJ65">
            <v>17.996141707130082</v>
          </cell>
          <cell r="AK65">
            <v>11.28</v>
          </cell>
          <cell r="AL65">
            <v>15.59393827122946</v>
          </cell>
          <cell r="AM65">
            <v>11.348374140000001</v>
          </cell>
          <cell r="AN65">
            <v>15.688461508685881</v>
          </cell>
        </row>
        <row r="66">
          <cell r="Y66">
            <v>32.85</v>
          </cell>
          <cell r="Z66">
            <v>43.76</v>
          </cell>
          <cell r="AA66">
            <v>28.543923450000001</v>
          </cell>
          <cell r="AB66">
            <v>39.460299671808428</v>
          </cell>
          <cell r="AC66">
            <v>30.29</v>
          </cell>
          <cell r="AD66">
            <v>40.46</v>
          </cell>
          <cell r="AE66">
            <v>32.39</v>
          </cell>
          <cell r="AF66">
            <v>43.18</v>
          </cell>
          <cell r="AG66">
            <v>32.620542749999998</v>
          </cell>
          <cell r="AH66">
            <v>43.470756674422503</v>
          </cell>
          <cell r="AI66">
            <v>33.801073200000005</v>
          </cell>
          <cell r="AJ66">
            <v>44.990354267825204</v>
          </cell>
          <cell r="AK66">
            <v>28.2</v>
          </cell>
          <cell r="AL66">
            <v>38.979999999999997</v>
          </cell>
          <cell r="AM66">
            <v>28.37093535</v>
          </cell>
          <cell r="AN66">
            <v>39.221153771714697</v>
          </cell>
        </row>
        <row r="67">
          <cell r="Y67">
            <v>327.62</v>
          </cell>
          <cell r="Z67">
            <v>436.49085969860516</v>
          </cell>
          <cell r="AA67">
            <v>284.67458754</v>
          </cell>
          <cell r="AB67">
            <v>393.54591715305565</v>
          </cell>
          <cell r="AC67">
            <v>302.13</v>
          </cell>
          <cell r="AD67">
            <v>403.58043557246361</v>
          </cell>
          <cell r="AE67">
            <v>323.07</v>
          </cell>
          <cell r="AF67">
            <v>430.62794076483215</v>
          </cell>
          <cell r="AG67">
            <v>325.3315743</v>
          </cell>
          <cell r="AH67">
            <v>433.54305332341863</v>
          </cell>
          <cell r="AI67">
            <v>337.10525424000002</v>
          </cell>
          <cell r="AJ67">
            <v>448.69832162024028</v>
          </cell>
          <cell r="AK67">
            <v>281.23</v>
          </cell>
          <cell r="AL67">
            <v>388.78397695193809</v>
          </cell>
          <cell r="AM67">
            <v>282.94934061999999</v>
          </cell>
          <cell r="AN67">
            <v>391.16086449586516</v>
          </cell>
        </row>
        <row r="68">
          <cell r="Z68">
            <v>17.459634387944206</v>
          </cell>
          <cell r="AB68">
            <v>15.741836686122227</v>
          </cell>
          <cell r="AD68">
            <v>16.143217422898545</v>
          </cell>
          <cell r="AF68">
            <v>17.225117630593285</v>
          </cell>
          <cell r="AH68">
            <v>17.341722132936745</v>
          </cell>
          <cell r="AJ68">
            <v>17.947932864809612</v>
          </cell>
          <cell r="AL68">
            <v>15.551359078077523</v>
          </cell>
          <cell r="AN68">
            <v>15.646434579834606</v>
          </cell>
        </row>
        <row r="69">
          <cell r="Y69">
            <v>182</v>
          </cell>
          <cell r="Z69">
            <v>242.47</v>
          </cell>
          <cell r="AA69">
            <v>158.14289400000001</v>
          </cell>
          <cell r="AB69">
            <v>218.62327367638159</v>
          </cell>
          <cell r="AC69">
            <v>167.84</v>
          </cell>
          <cell r="AD69">
            <v>224.21</v>
          </cell>
          <cell r="AE69">
            <v>179.47</v>
          </cell>
          <cell r="AF69">
            <v>239.23</v>
          </cell>
          <cell r="AG69">
            <v>180.72872999999998</v>
          </cell>
          <cell r="AH69">
            <v>240.84254839406077</v>
          </cell>
          <cell r="AI69">
            <v>187.26926400000002</v>
          </cell>
          <cell r="AJ69">
            <v>249.2616279069768</v>
          </cell>
          <cell r="AK69">
            <v>156.22999999999999</v>
          </cell>
          <cell r="AL69">
            <v>215.97</v>
          </cell>
          <cell r="AM69">
            <v>157.184482</v>
          </cell>
          <cell r="AN69">
            <v>217.29832531056547</v>
          </cell>
        </row>
        <row r="70">
          <cell r="Z70">
            <v>2.4247000000000001</v>
          </cell>
          <cell r="AB70">
            <v>2.1862327367638157</v>
          </cell>
          <cell r="AD70">
            <v>2.2421000000000002</v>
          </cell>
          <cell r="AF70">
            <v>2.3923000000000001</v>
          </cell>
          <cell r="AH70">
            <v>2.4084254839406078</v>
          </cell>
          <cell r="AJ70">
            <v>2.4926162790697681</v>
          </cell>
          <cell r="AL70">
            <v>2.1597</v>
          </cell>
          <cell r="AN70">
            <v>2.1729832531056545</v>
          </cell>
        </row>
        <row r="71">
          <cell r="Y71">
            <v>19.77</v>
          </cell>
          <cell r="Z71">
            <v>26.34</v>
          </cell>
          <cell r="AA71">
            <v>17.178489089999999</v>
          </cell>
          <cell r="AB71">
            <v>23.748253409791555</v>
          </cell>
          <cell r="AC71">
            <v>18.23</v>
          </cell>
          <cell r="AD71">
            <v>24.35</v>
          </cell>
          <cell r="AE71">
            <v>19.5</v>
          </cell>
          <cell r="AF71">
            <v>25.99</v>
          </cell>
          <cell r="AG71">
            <v>19.63190655</v>
          </cell>
          <cell r="AH71">
            <v>26.161852646981217</v>
          </cell>
          <cell r="AI71">
            <v>20.342381040000003</v>
          </cell>
          <cell r="AJ71">
            <v>27.076386723741379</v>
          </cell>
          <cell r="AK71">
            <v>16.97</v>
          </cell>
          <cell r="AL71">
            <v>23.46</v>
          </cell>
          <cell r="AM71">
            <v>17.074380269999999</v>
          </cell>
          <cell r="AN71">
            <v>23.604329073570764</v>
          </cell>
        </row>
        <row r="72">
          <cell r="Y72">
            <v>13.08</v>
          </cell>
          <cell r="Z72">
            <v>17.43</v>
          </cell>
          <cell r="AA72">
            <v>11.36543436</v>
          </cell>
          <cell r="AB72">
            <v>15.712046262016873</v>
          </cell>
          <cell r="AC72">
            <v>12.06</v>
          </cell>
          <cell r="AD72">
            <v>16.11</v>
          </cell>
          <cell r="AE72">
            <v>12.9</v>
          </cell>
          <cell r="AF72">
            <v>17.2</v>
          </cell>
          <cell r="AG72">
            <v>12.9886362</v>
          </cell>
          <cell r="AH72">
            <v>17.30890402744129</v>
          </cell>
          <cell r="AI72">
            <v>13.458692160000002</v>
          </cell>
          <cell r="AJ72">
            <v>17.913967544083825</v>
          </cell>
          <cell r="AK72">
            <v>11.23</v>
          </cell>
          <cell r="AL72">
            <v>15.52</v>
          </cell>
          <cell r="AM72">
            <v>11.296555079999999</v>
          </cell>
          <cell r="AN72">
            <v>15.616824698143935</v>
          </cell>
        </row>
        <row r="73">
          <cell r="Y73">
            <v>8.3000000000000007</v>
          </cell>
          <cell r="Z73">
            <v>11.06</v>
          </cell>
          <cell r="AA73">
            <v>7.2120111000000007</v>
          </cell>
          <cell r="AB73">
            <v>9.9701822610657533</v>
          </cell>
          <cell r="AC73">
            <v>7.65</v>
          </cell>
          <cell r="AD73">
            <v>10.220000000000001</v>
          </cell>
          <cell r="AE73">
            <v>8.18</v>
          </cell>
          <cell r="AF73">
            <v>10.9</v>
          </cell>
          <cell r="AG73">
            <v>8.2420245000000012</v>
          </cell>
          <cell r="AH73">
            <v>10.983478855333543</v>
          </cell>
          <cell r="AI73">
            <v>8.5403016000000012</v>
          </cell>
          <cell r="AJ73">
            <v>11.367425888065425</v>
          </cell>
          <cell r="AK73">
            <v>7.12</v>
          </cell>
          <cell r="AL73">
            <v>9.84</v>
          </cell>
          <cell r="AM73">
            <v>7.1683032999999998</v>
          </cell>
          <cell r="AN73">
            <v>9.909758791635678</v>
          </cell>
        </row>
        <row r="74">
          <cell r="Y74">
            <v>12.48</v>
          </cell>
          <cell r="Z74">
            <v>16.63</v>
          </cell>
          <cell r="AA74">
            <v>10.844084160000001</v>
          </cell>
          <cell r="AB74">
            <v>14.991310194951881</v>
          </cell>
          <cell r="AC74">
            <v>11.51</v>
          </cell>
          <cell r="AD74">
            <v>15.38</v>
          </cell>
          <cell r="AE74">
            <v>12.31</v>
          </cell>
          <cell r="AF74">
            <v>16.41</v>
          </cell>
          <cell r="AG74">
            <v>12.392827200000001</v>
          </cell>
          <cell r="AH74">
            <v>16.514917604164168</v>
          </cell>
          <cell r="AI74">
            <v>12.841320960000001</v>
          </cell>
          <cell r="AJ74">
            <v>17.092225913621263</v>
          </cell>
          <cell r="AK74">
            <v>10.71</v>
          </cell>
          <cell r="AL74">
            <v>14.81</v>
          </cell>
          <cell r="AM74">
            <v>10.77836448</v>
          </cell>
          <cell r="AN74">
            <v>14.90045659272449</v>
          </cell>
        </row>
        <row r="75">
          <cell r="Y75">
            <v>221.57</v>
          </cell>
          <cell r="Z75">
            <v>295.19</v>
          </cell>
          <cell r="AA75">
            <v>192.52593969</v>
          </cell>
          <cell r="AB75">
            <v>266.1558172993179</v>
          </cell>
          <cell r="AC75">
            <v>204.33</v>
          </cell>
          <cell r="AD75">
            <v>272.95</v>
          </cell>
          <cell r="AE75">
            <v>218.49</v>
          </cell>
          <cell r="AF75">
            <v>291.24</v>
          </cell>
          <cell r="AG75">
            <v>220.02233354999998</v>
          </cell>
          <cell r="AH75">
            <v>293.20595300918706</v>
          </cell>
          <cell r="AI75">
            <v>227.98489464000002</v>
          </cell>
          <cell r="AJ75">
            <v>303.45548843598266</v>
          </cell>
          <cell r="AK75">
            <v>190.2</v>
          </cell>
          <cell r="AL75">
            <v>262.93</v>
          </cell>
          <cell r="AM75">
            <v>191.35915206999999</v>
          </cell>
          <cell r="AN75">
            <v>264.54280186297797</v>
          </cell>
        </row>
        <row r="76">
          <cell r="Z76">
            <v>2.9519000000000002</v>
          </cell>
          <cell r="AB76">
            <v>2.6615581729931792</v>
          </cell>
          <cell r="AD76">
            <v>2.7294999999999998</v>
          </cell>
          <cell r="AF76">
            <v>2.9123999999999999</v>
          </cell>
          <cell r="AH76">
            <v>2.9320595300918706</v>
          </cell>
          <cell r="AJ76">
            <v>3.0345548843598267</v>
          </cell>
          <cell r="AL76">
            <v>2.6293000000000002</v>
          </cell>
          <cell r="AN76">
            <v>2.6454280186297798</v>
          </cell>
        </row>
        <row r="77">
          <cell r="Y77">
            <v>13454.47</v>
          </cell>
          <cell r="Z77">
            <v>17924.95</v>
          </cell>
          <cell r="AA77">
            <v>11690.81770899</v>
          </cell>
          <cell r="AB77">
            <v>16161.869653739919</v>
          </cell>
          <cell r="AC77">
            <v>12407.71</v>
          </cell>
          <cell r="AD77">
            <v>16574.55</v>
          </cell>
          <cell r="AE77">
            <v>13267.45</v>
          </cell>
          <cell r="AF77">
            <v>17685.22</v>
          </cell>
          <cell r="AG77">
            <v>13360.490527049998</v>
          </cell>
          <cell r="AH77">
            <v>17804.444187315596</v>
          </cell>
          <cell r="AI77">
            <v>13844.003815440001</v>
          </cell>
          <cell r="AJ77">
            <v>18426.830191349349</v>
          </cell>
          <cell r="AK77">
            <v>11549.32</v>
          </cell>
          <cell r="AL77">
            <v>15965.33</v>
          </cell>
          <cell r="AM77">
            <v>11619.966469969999</v>
          </cell>
          <cell r="AN77">
            <v>16063.921972204635</v>
          </cell>
        </row>
        <row r="78">
          <cell r="Y78">
            <v>417.34</v>
          </cell>
          <cell r="Z78">
            <v>556.01</v>
          </cell>
          <cell r="AA78">
            <v>362.63382078000001</v>
          </cell>
          <cell r="AB78">
            <v>501.3199837148411</v>
          </cell>
          <cell r="AC78">
            <v>384.87</v>
          </cell>
          <cell r="AD78">
            <v>514.12</v>
          </cell>
          <cell r="AE78">
            <v>411.54</v>
          </cell>
          <cell r="AF78">
            <v>548.57000000000005</v>
          </cell>
          <cell r="AG78">
            <v>414.42488009999994</v>
          </cell>
          <cell r="AH78">
            <v>552.2704898174577</v>
          </cell>
          <cell r="AI78">
            <v>429.42282768000001</v>
          </cell>
          <cell r="AJ78">
            <v>571.57608676207519</v>
          </cell>
          <cell r="AK78">
            <v>358.24</v>
          </cell>
          <cell r="AL78">
            <v>495.22</v>
          </cell>
          <cell r="AM78">
            <v>360.43610833999998</v>
          </cell>
          <cell r="AN78">
            <v>498.28177519291967</v>
          </cell>
        </row>
        <row r="79">
          <cell r="Y79">
            <v>6.9</v>
          </cell>
          <cell r="Z79">
            <v>9.19</v>
          </cell>
          <cell r="AA79">
            <v>5.9955273000000009</v>
          </cell>
          <cell r="AB79">
            <v>8.2884647712474333</v>
          </cell>
          <cell r="AC79">
            <v>6.36</v>
          </cell>
          <cell r="AD79">
            <v>8.5</v>
          </cell>
          <cell r="AE79">
            <v>6.8</v>
          </cell>
          <cell r="AF79">
            <v>9.06</v>
          </cell>
          <cell r="AG79">
            <v>6.8518034999999999</v>
          </cell>
          <cell r="AH79">
            <v>9.1308438676869201</v>
          </cell>
          <cell r="AI79">
            <v>7.0997688000000005</v>
          </cell>
          <cell r="AJ79">
            <v>9.4500287503194489</v>
          </cell>
          <cell r="AK79">
            <v>5.92</v>
          </cell>
          <cell r="AL79">
            <v>8.18</v>
          </cell>
          <cell r="AM79">
            <v>5.9591918999999995</v>
          </cell>
          <cell r="AN79">
            <v>8.2382332123236353</v>
          </cell>
        </row>
        <row r="80">
          <cell r="Y80">
            <v>6.9</v>
          </cell>
          <cell r="Z80">
            <v>9.19</v>
          </cell>
          <cell r="AA80">
            <v>5.9955273000000009</v>
          </cell>
          <cell r="AB80">
            <v>8.2884647712474333</v>
          </cell>
          <cell r="AC80">
            <v>6.36</v>
          </cell>
          <cell r="AD80">
            <v>8.5</v>
          </cell>
          <cell r="AE80">
            <v>6.8</v>
          </cell>
          <cell r="AF80">
            <v>9.06</v>
          </cell>
          <cell r="AG80">
            <v>6.8518034999999999</v>
          </cell>
          <cell r="AH80">
            <v>9.1308438676869201</v>
          </cell>
          <cell r="AI80">
            <v>7.0997688000000005</v>
          </cell>
          <cell r="AJ80">
            <v>9.4500287503194489</v>
          </cell>
          <cell r="AK80">
            <v>5.92</v>
          </cell>
          <cell r="AL80">
            <v>8.18</v>
          </cell>
          <cell r="AM80">
            <v>5.9591918999999995</v>
          </cell>
          <cell r="AN80">
            <v>8.2382332123236353</v>
          </cell>
        </row>
        <row r="81">
          <cell r="Y81">
            <v>9.7799999999999994</v>
          </cell>
          <cell r="Z81">
            <v>13.03</v>
          </cell>
          <cell r="AA81">
            <v>8.4980082600000006</v>
          </cell>
          <cell r="AB81">
            <v>11.747997893159406</v>
          </cell>
          <cell r="AC81">
            <v>9.02</v>
          </cell>
          <cell r="AD81">
            <v>12.05</v>
          </cell>
          <cell r="AE81">
            <v>9.64</v>
          </cell>
          <cell r="AF81">
            <v>12.85</v>
          </cell>
          <cell r="AG81">
            <v>9.7116866999999996</v>
          </cell>
          <cell r="AH81">
            <v>12.941978699417112</v>
          </cell>
          <cell r="AI81">
            <v>10.06315056</v>
          </cell>
          <cell r="AJ81">
            <v>13.39438857653974</v>
          </cell>
          <cell r="AK81">
            <v>8.4</v>
          </cell>
          <cell r="AL81">
            <v>11.61</v>
          </cell>
          <cell r="AM81">
            <v>8.4465067799999982</v>
          </cell>
          <cell r="AN81">
            <v>11.676800118336978</v>
          </cell>
        </row>
        <row r="82">
          <cell r="Y82">
            <v>9.7799999999999994</v>
          </cell>
          <cell r="Z82">
            <v>13.03</v>
          </cell>
          <cell r="AA82">
            <v>8.4980082600000006</v>
          </cell>
          <cell r="AB82">
            <v>11.747997893159406</v>
          </cell>
          <cell r="AC82">
            <v>9.02</v>
          </cell>
          <cell r="AD82">
            <v>12.05</v>
          </cell>
          <cell r="AE82">
            <v>9.64</v>
          </cell>
          <cell r="AF82">
            <v>12.85</v>
          </cell>
          <cell r="AG82">
            <v>9.7116866999999996</v>
          </cell>
          <cell r="AH82">
            <v>12.941978699417112</v>
          </cell>
          <cell r="AI82">
            <v>10.06315056</v>
          </cell>
          <cell r="AJ82">
            <v>13.39438857653974</v>
          </cell>
          <cell r="AK82">
            <v>8.4</v>
          </cell>
          <cell r="AL82">
            <v>11.61</v>
          </cell>
          <cell r="AM82">
            <v>8.4465067799999982</v>
          </cell>
          <cell r="AN82">
            <v>11.676800118336978</v>
          </cell>
        </row>
        <row r="83">
          <cell r="Y83">
            <v>6.9</v>
          </cell>
          <cell r="Z83">
            <v>9.19</v>
          </cell>
          <cell r="AA83">
            <v>5.9955273000000009</v>
          </cell>
          <cell r="AB83">
            <v>8.2884647712474333</v>
          </cell>
          <cell r="AC83">
            <v>6.36</v>
          </cell>
          <cell r="AD83">
            <v>8.5</v>
          </cell>
          <cell r="AE83">
            <v>6.8</v>
          </cell>
          <cell r="AF83">
            <v>9.06</v>
          </cell>
          <cell r="AG83">
            <v>6.8518034999999999</v>
          </cell>
          <cell r="AH83">
            <v>9.1308438676869201</v>
          </cell>
          <cell r="AI83">
            <v>7.0997688000000005</v>
          </cell>
          <cell r="AJ83">
            <v>9.4500287503194489</v>
          </cell>
          <cell r="AK83">
            <v>5.92</v>
          </cell>
          <cell r="AL83">
            <v>8.18</v>
          </cell>
          <cell r="AM83">
            <v>5.9591918999999995</v>
          </cell>
          <cell r="AN83">
            <v>8.2382332123236353</v>
          </cell>
        </row>
        <row r="84">
          <cell r="Y84">
            <v>9.7799999999999994</v>
          </cell>
          <cell r="Z84">
            <v>13.03</v>
          </cell>
          <cell r="AA84">
            <v>8.4980082600000006</v>
          </cell>
          <cell r="AB84">
            <v>11.747997893159406</v>
          </cell>
          <cell r="AC84">
            <v>9.02</v>
          </cell>
          <cell r="AD84">
            <v>12.05</v>
          </cell>
          <cell r="AE84">
            <v>9.64</v>
          </cell>
          <cell r="AF84">
            <v>12.85</v>
          </cell>
          <cell r="AG84">
            <v>9.7116866999999996</v>
          </cell>
          <cell r="AH84">
            <v>12.941978699417112</v>
          </cell>
          <cell r="AI84">
            <v>10.06315056</v>
          </cell>
          <cell r="AJ84">
            <v>13.39438857653974</v>
          </cell>
          <cell r="AK84">
            <v>8.4</v>
          </cell>
          <cell r="AL84">
            <v>11.61</v>
          </cell>
          <cell r="AM84">
            <v>8.4465067799999982</v>
          </cell>
          <cell r="AN84">
            <v>11.676800118336978</v>
          </cell>
        </row>
        <row r="85">
          <cell r="Y85">
            <v>16.59</v>
          </cell>
          <cell r="Z85">
            <v>22.1</v>
          </cell>
          <cell r="AA85">
            <v>14.415333030000001</v>
          </cell>
          <cell r="AB85">
            <v>19.928352254347089</v>
          </cell>
          <cell r="AC85">
            <v>15.3</v>
          </cell>
          <cell r="AD85">
            <v>20.440000000000001</v>
          </cell>
          <cell r="AE85">
            <v>16.36</v>
          </cell>
          <cell r="AF85">
            <v>21.81</v>
          </cell>
          <cell r="AG85">
            <v>16.47411885</v>
          </cell>
          <cell r="AH85">
            <v>21.953724603612464</v>
          </cell>
          <cell r="AI85">
            <v>17.070313680000002</v>
          </cell>
          <cell r="AJ85">
            <v>22.721156082289806</v>
          </cell>
          <cell r="AK85">
            <v>14.24</v>
          </cell>
          <cell r="AL85">
            <v>19.68</v>
          </cell>
          <cell r="AM85">
            <v>14.327970089999999</v>
          </cell>
          <cell r="AN85">
            <v>19.807578114847697</v>
          </cell>
        </row>
        <row r="86">
          <cell r="Y86">
            <v>14380.69</v>
          </cell>
          <cell r="Z86">
            <v>19158.93</v>
          </cell>
          <cell r="AA86">
            <v>12495.626012730001</v>
          </cell>
          <cell r="AB86">
            <v>17274.469920468153</v>
          </cell>
          <cell r="AC86">
            <v>13261.87</v>
          </cell>
          <cell r="AD86">
            <v>17715.560000000001</v>
          </cell>
          <cell r="AE86">
            <v>14180.8</v>
          </cell>
          <cell r="AF86">
            <v>18902.689999999999</v>
          </cell>
          <cell r="AG86">
            <v>14280.24088035</v>
          </cell>
          <cell r="AH86">
            <v>19030.121028928494</v>
          </cell>
          <cell r="AI86">
            <v>14797.039736880002</v>
          </cell>
          <cell r="AJ86">
            <v>19695.352746294408</v>
          </cell>
          <cell r="AK86">
            <v>12344.38</v>
          </cell>
          <cell r="AL86">
            <v>17064.39</v>
          </cell>
          <cell r="AM86">
            <v>12419.897299189999</v>
          </cell>
          <cell r="AN86">
            <v>17169.779416540634</v>
          </cell>
        </row>
        <row r="87">
          <cell r="Y87">
            <v>11.42</v>
          </cell>
          <cell r="Z87">
            <v>15.21</v>
          </cell>
          <cell r="AA87">
            <v>9.9230321400000001</v>
          </cell>
          <cell r="AB87">
            <v>13.718009809803721</v>
          </cell>
          <cell r="AC87">
            <v>10.53</v>
          </cell>
          <cell r="AD87">
            <v>14.07</v>
          </cell>
          <cell r="AE87">
            <v>11.26</v>
          </cell>
          <cell r="AF87">
            <v>15.01</v>
          </cell>
          <cell r="AG87">
            <v>11.340231299999999</v>
          </cell>
          <cell r="AH87">
            <v>15.112208256374583</v>
          </cell>
          <cell r="AI87">
            <v>11.75063184</v>
          </cell>
          <cell r="AJ87">
            <v>15.64048236647074</v>
          </cell>
          <cell r="AK87">
            <v>9.8000000000000007</v>
          </cell>
          <cell r="AL87">
            <v>13.55</v>
          </cell>
          <cell r="AM87">
            <v>9.8628944199999999</v>
          </cell>
          <cell r="AN87">
            <v>13.6348729398168</v>
          </cell>
        </row>
        <row r="88">
          <cell r="Y88">
            <v>23.62</v>
          </cell>
          <cell r="Z88">
            <v>31.47</v>
          </cell>
          <cell r="AA88">
            <v>20.523819540000002</v>
          </cell>
          <cell r="AB88">
            <v>28.372976506791939</v>
          </cell>
          <cell r="AC88">
            <v>21.78</v>
          </cell>
          <cell r="AD88">
            <v>29.09</v>
          </cell>
          <cell r="AE88">
            <v>23.29</v>
          </cell>
          <cell r="AF88">
            <v>31.05</v>
          </cell>
          <cell r="AG88">
            <v>23.455014300000002</v>
          </cell>
          <cell r="AH88">
            <v>31.25659886300943</v>
          </cell>
          <cell r="AI88">
            <v>24.303846240000002</v>
          </cell>
          <cell r="AJ88">
            <v>32.349228852542808</v>
          </cell>
          <cell r="AK88">
            <v>20.28</v>
          </cell>
          <cell r="AL88">
            <v>28.03</v>
          </cell>
          <cell r="AM88">
            <v>20.399436619999999</v>
          </cell>
          <cell r="AN88">
            <v>28.20102441667888</v>
          </cell>
        </row>
        <row r="89">
          <cell r="Y89">
            <v>8.23</v>
          </cell>
          <cell r="Z89">
            <v>10.96489767205763</v>
          </cell>
          <cell r="AA89">
            <v>7.1511869100000007</v>
          </cell>
          <cell r="AB89">
            <v>9.8860963865748381</v>
          </cell>
          <cell r="AC89">
            <v>7.59</v>
          </cell>
          <cell r="AD89">
            <v>10.1386009532155</v>
          </cell>
          <cell r="AE89">
            <v>8.1199999999999992</v>
          </cell>
          <cell r="AF89">
            <v>10.823347506764591</v>
          </cell>
          <cell r="AG89">
            <v>8.1725134500000003</v>
          </cell>
          <cell r="AH89">
            <v>10.89084710595121</v>
          </cell>
          <cell r="AI89">
            <v>8.4682749600000005</v>
          </cell>
          <cell r="AJ89">
            <v>11.271556031178125</v>
          </cell>
          <cell r="AK89">
            <v>7.06</v>
          </cell>
          <cell r="AL89">
            <v>9.7600358328794314</v>
          </cell>
          <cell r="AM89">
            <v>7.1078477299999996</v>
          </cell>
          <cell r="AN89">
            <v>9.8261825126700746</v>
          </cell>
        </row>
        <row r="90">
          <cell r="Y90">
            <v>6.87</v>
          </cell>
          <cell r="Z90">
            <v>9.15</v>
          </cell>
          <cell r="AA90">
            <v>5.9694597900000002</v>
          </cell>
          <cell r="AB90">
            <v>8.2524279678941834</v>
          </cell>
          <cell r="AC90">
            <v>6.34</v>
          </cell>
          <cell r="AD90">
            <v>8.4700000000000006</v>
          </cell>
          <cell r="AE90">
            <v>6.77</v>
          </cell>
          <cell r="AF90">
            <v>9.02</v>
          </cell>
          <cell r="AG90">
            <v>6.8220130499999998</v>
          </cell>
          <cell r="AH90">
            <v>9.0911445465230631</v>
          </cell>
          <cell r="AI90">
            <v>7.0689002400000005</v>
          </cell>
          <cell r="AJ90">
            <v>9.4089416687963219</v>
          </cell>
          <cell r="AK90">
            <v>5.9</v>
          </cell>
          <cell r="AL90">
            <v>8.16</v>
          </cell>
          <cell r="AM90">
            <v>5.9332823699999997</v>
          </cell>
          <cell r="AN90">
            <v>8.2024148070526621</v>
          </cell>
        </row>
        <row r="91">
          <cell r="Y91">
            <v>39</v>
          </cell>
          <cell r="Z91">
            <v>51.960025420443202</v>
          </cell>
          <cell r="AA91">
            <v>33.887763</v>
          </cell>
          <cell r="AB91">
            <v>46.847844359224617</v>
          </cell>
          <cell r="AC91">
            <v>35.964824999999998</v>
          </cell>
          <cell r="AD91">
            <v>48.04123966103144</v>
          </cell>
          <cell r="AE91">
            <v>38.458992000000002</v>
          </cell>
          <cell r="AF91">
            <v>51.262935366487618</v>
          </cell>
          <cell r="AG91">
            <v>38.727584999999998</v>
          </cell>
          <cell r="AH91">
            <v>51.609117513013018</v>
          </cell>
          <cell r="AI91">
            <v>40.129128000000001</v>
          </cell>
          <cell r="AJ91">
            <v>53.413205980066451</v>
          </cell>
          <cell r="AK91">
            <v>33.479472000000001</v>
          </cell>
          <cell r="AL91">
            <v>46.283406003666236</v>
          </cell>
          <cell r="AM91">
            <v>33.682389000000001</v>
          </cell>
          <cell r="AN91">
            <v>46.563926852264025</v>
          </cell>
        </row>
        <row r="92">
          <cell r="Y92">
            <v>60.2</v>
          </cell>
          <cell r="Z92">
            <v>80.204962315658491</v>
          </cell>
          <cell r="AA92">
            <v>52.308803400000002</v>
          </cell>
          <cell r="AB92">
            <v>72.313852062187749</v>
          </cell>
          <cell r="AC92">
            <v>55.514935000000001</v>
          </cell>
          <cell r="AD92">
            <v>74.155964810104948</v>
          </cell>
          <cell r="AE92">
            <v>59.3649056</v>
          </cell>
          <cell r="AF92">
            <v>79.128941258014208</v>
          </cell>
          <cell r="AG92">
            <v>59.779502999999998</v>
          </cell>
          <cell r="AH92">
            <v>79.663304468804711</v>
          </cell>
          <cell r="AI92">
            <v>61.942910400000009</v>
          </cell>
          <cell r="AJ92">
            <v>82.44807692307694</v>
          </cell>
          <cell r="AK92">
            <v>51.678569600000003</v>
          </cell>
          <cell r="AL92">
            <v>71.442590805659165</v>
          </cell>
          <cell r="AM92">
            <v>51.991790199999997</v>
          </cell>
          <cell r="AN92">
            <v>71.875599910417804</v>
          </cell>
        </row>
        <row r="93">
          <cell r="Y93">
            <v>60.2</v>
          </cell>
          <cell r="Z93">
            <v>80.204962315658491</v>
          </cell>
          <cell r="AA93">
            <v>52.308803400000002</v>
          </cell>
          <cell r="AB93">
            <v>72.313852062187749</v>
          </cell>
          <cell r="AC93">
            <v>55.514935000000001</v>
          </cell>
          <cell r="AD93">
            <v>74.155964810104948</v>
          </cell>
          <cell r="AE93">
            <v>59.3649056</v>
          </cell>
          <cell r="AF93">
            <v>79.128941258014208</v>
          </cell>
          <cell r="AG93">
            <v>59.779502999999998</v>
          </cell>
          <cell r="AH93">
            <v>79.663304468804711</v>
          </cell>
          <cell r="AI93">
            <v>61.942910400000009</v>
          </cell>
          <cell r="AJ93">
            <v>82.44807692307694</v>
          </cell>
          <cell r="AK93">
            <v>51.678569600000003</v>
          </cell>
          <cell r="AL93">
            <v>71.442590805659165</v>
          </cell>
          <cell r="AM93">
            <v>51.991790199999997</v>
          </cell>
          <cell r="AN93">
            <v>71.875599910417804</v>
          </cell>
        </row>
        <row r="94">
          <cell r="Y94">
            <v>64.81</v>
          </cell>
          <cell r="Z94">
            <v>86.346903782023688</v>
          </cell>
          <cell r="AA94">
            <v>56.314510770000005</v>
          </cell>
          <cell r="AB94">
            <v>77.851507510803799</v>
          </cell>
          <cell r="AC94">
            <v>59.766161750000002</v>
          </cell>
          <cell r="AD94">
            <v>79.834685703370454</v>
          </cell>
          <cell r="AE94">
            <v>63.910955680000001</v>
          </cell>
          <cell r="AF94">
            <v>85.188483105181078</v>
          </cell>
          <cell r="AG94">
            <v>64.357302149999995</v>
          </cell>
          <cell r="AH94">
            <v>85.763766820983946</v>
          </cell>
          <cell r="AI94">
            <v>66.686379120000012</v>
          </cell>
          <cell r="AJ94">
            <v>88.761791783797619</v>
          </cell>
          <cell r="AK94">
            <v>55.636014880000005</v>
          </cell>
          <cell r="AL94">
            <v>76.913526746092543</v>
          </cell>
          <cell r="AM94">
            <v>55.97322131</v>
          </cell>
          <cell r="AN94">
            <v>77.37969485372389</v>
          </cell>
        </row>
        <row r="95">
          <cell r="Y95">
            <v>64.81</v>
          </cell>
          <cell r="Z95">
            <v>86.346903782023688</v>
          </cell>
          <cell r="AA95">
            <v>56.314510770000005</v>
          </cell>
          <cell r="AB95">
            <v>77.851507510803799</v>
          </cell>
          <cell r="AC95">
            <v>59.766161750000002</v>
          </cell>
          <cell r="AD95">
            <v>79.834685703370454</v>
          </cell>
          <cell r="AE95">
            <v>63.910955680000001</v>
          </cell>
          <cell r="AF95">
            <v>85.188483105181078</v>
          </cell>
          <cell r="AG95">
            <v>64.357302149999995</v>
          </cell>
          <cell r="AH95">
            <v>85.763766820983946</v>
          </cell>
          <cell r="AI95">
            <v>66.686379120000012</v>
          </cell>
          <cell r="AJ95">
            <v>88.761791783797619</v>
          </cell>
          <cell r="AK95">
            <v>55.636014880000005</v>
          </cell>
          <cell r="AL95">
            <v>76.913526746092543</v>
          </cell>
          <cell r="AM95">
            <v>55.97322131</v>
          </cell>
          <cell r="AN95">
            <v>77.37969485372389</v>
          </cell>
        </row>
        <row r="96">
          <cell r="Y96">
            <v>64.81</v>
          </cell>
          <cell r="Z96">
            <v>86.346903782023688</v>
          </cell>
          <cell r="AA96">
            <v>56.314510770000005</v>
          </cell>
          <cell r="AB96">
            <v>77.851507510803799</v>
          </cell>
          <cell r="AC96">
            <v>59.766161750000002</v>
          </cell>
          <cell r="AD96">
            <v>79.834685703370454</v>
          </cell>
          <cell r="AE96">
            <v>63.910955680000001</v>
          </cell>
          <cell r="AF96">
            <v>85.188483105181078</v>
          </cell>
          <cell r="AG96">
            <v>64.357302149999995</v>
          </cell>
          <cell r="AH96">
            <v>85.763766820983946</v>
          </cell>
          <cell r="AI96">
            <v>66.686379120000012</v>
          </cell>
          <cell r="AJ96">
            <v>88.761791783797619</v>
          </cell>
          <cell r="AK96">
            <v>55.636014880000005</v>
          </cell>
          <cell r="AL96">
            <v>76.913526746092543</v>
          </cell>
          <cell r="AM96">
            <v>55.97322131</v>
          </cell>
          <cell r="AN96">
            <v>77.37969485372389</v>
          </cell>
        </row>
        <row r="97">
          <cell r="Y97">
            <v>99</v>
          </cell>
          <cell r="Z97">
            <v>131.9</v>
          </cell>
          <cell r="AA97">
            <v>86.02</v>
          </cell>
          <cell r="AB97">
            <v>118.92</v>
          </cell>
          <cell r="AC97">
            <v>91.3</v>
          </cell>
          <cell r="AD97">
            <v>121.95</v>
          </cell>
          <cell r="AE97">
            <v>97.63</v>
          </cell>
          <cell r="AF97">
            <v>130.13</v>
          </cell>
          <cell r="AG97">
            <v>98.31</v>
          </cell>
          <cell r="AH97">
            <v>131.01</v>
          </cell>
          <cell r="AI97">
            <v>101.87</v>
          </cell>
          <cell r="AJ97">
            <v>135.59</v>
          </cell>
          <cell r="AK97">
            <v>84.99</v>
          </cell>
          <cell r="AL97">
            <v>117.49</v>
          </cell>
          <cell r="AM97">
            <v>85.5</v>
          </cell>
          <cell r="AN97">
            <v>118.2</v>
          </cell>
        </row>
        <row r="98">
          <cell r="Y98">
            <v>99</v>
          </cell>
          <cell r="Z98">
            <v>131.9</v>
          </cell>
          <cell r="AA98">
            <v>86.02</v>
          </cell>
          <cell r="AB98">
            <v>118.92</v>
          </cell>
          <cell r="AC98">
            <v>91.3</v>
          </cell>
          <cell r="AD98">
            <v>121.95</v>
          </cell>
          <cell r="AE98">
            <v>97.63</v>
          </cell>
          <cell r="AF98">
            <v>130.13</v>
          </cell>
          <cell r="AG98">
            <v>98.31</v>
          </cell>
          <cell r="AH98">
            <v>131.01</v>
          </cell>
          <cell r="AI98">
            <v>101.87</v>
          </cell>
          <cell r="AJ98">
            <v>135.59</v>
          </cell>
          <cell r="AK98">
            <v>84.99</v>
          </cell>
          <cell r="AL98">
            <v>117.49</v>
          </cell>
          <cell r="AM98">
            <v>85.5</v>
          </cell>
          <cell r="AN98">
            <v>118.2</v>
          </cell>
        </row>
        <row r="99">
          <cell r="Y99">
            <v>50.53</v>
          </cell>
          <cell r="Z99">
            <v>67.319999999999993</v>
          </cell>
          <cell r="AA99">
            <v>43.906376010000002</v>
          </cell>
          <cell r="AB99">
            <v>60.697989114656927</v>
          </cell>
          <cell r="AC99">
            <v>46.6</v>
          </cell>
          <cell r="AD99">
            <v>62.25</v>
          </cell>
          <cell r="AE99">
            <v>49.83</v>
          </cell>
          <cell r="AF99">
            <v>66.42</v>
          </cell>
          <cell r="AG99">
            <v>50.177047950000002</v>
          </cell>
          <cell r="AH99">
            <v>66.866889946988422</v>
          </cell>
          <cell r="AI99">
            <v>51.992944560000005</v>
          </cell>
          <cell r="AJ99">
            <v>69.204340978788665</v>
          </cell>
          <cell r="AK99">
            <v>43.37</v>
          </cell>
          <cell r="AL99">
            <v>59.95</v>
          </cell>
          <cell r="AM99">
            <v>43.640285030000001</v>
          </cell>
          <cell r="AN99">
            <v>60.330133944741064</v>
          </cell>
        </row>
        <row r="100">
          <cell r="Y100">
            <v>12.77</v>
          </cell>
          <cell r="Z100">
            <v>17.010000000000002</v>
          </cell>
          <cell r="AA100">
            <v>11.09607009</v>
          </cell>
          <cell r="AB100">
            <v>15.35</v>
          </cell>
          <cell r="AC100">
            <v>11.78</v>
          </cell>
          <cell r="AD100">
            <v>15.74</v>
          </cell>
          <cell r="AE100">
            <v>12.59</v>
          </cell>
          <cell r="AF100">
            <v>16.78</v>
          </cell>
          <cell r="AG100">
            <v>12.68080155</v>
          </cell>
          <cell r="AH100">
            <v>16.89867770874811</v>
          </cell>
          <cell r="AI100">
            <v>13.139717040000001</v>
          </cell>
          <cell r="AJ100">
            <v>17.4894010350115</v>
          </cell>
          <cell r="AK100">
            <v>10.96</v>
          </cell>
          <cell r="AL100">
            <v>15.15</v>
          </cell>
          <cell r="AM100">
            <v>11.028823269999998</v>
          </cell>
          <cell r="AN100">
            <v>15.246701177010552</v>
          </cell>
        </row>
        <row r="101">
          <cell r="Y101">
            <v>38.29</v>
          </cell>
          <cell r="Z101">
            <v>51.01</v>
          </cell>
          <cell r="AA101">
            <v>33.27083193</v>
          </cell>
          <cell r="AB101">
            <v>45.99497334653104</v>
          </cell>
          <cell r="AC101">
            <v>35.31</v>
          </cell>
          <cell r="AD101">
            <v>47.17</v>
          </cell>
          <cell r="AE101">
            <v>37.76</v>
          </cell>
          <cell r="AF101">
            <v>50.33</v>
          </cell>
          <cell r="AG101">
            <v>38.022544349999997</v>
          </cell>
          <cell r="AH101">
            <v>50.669566912135089</v>
          </cell>
          <cell r="AI101">
            <v>39.398572080000001</v>
          </cell>
          <cell r="AJ101">
            <v>52.440811717352418</v>
          </cell>
          <cell r="AK101">
            <v>32.869999999999997</v>
          </cell>
          <cell r="AL101">
            <v>45.44</v>
          </cell>
          <cell r="AM101">
            <v>33.069196789999999</v>
          </cell>
          <cell r="AN101">
            <v>45.716224594184347</v>
          </cell>
        </row>
        <row r="102">
          <cell r="Y102">
            <v>18.29</v>
          </cell>
          <cell r="Z102">
            <v>24.37</v>
          </cell>
          <cell r="AA102">
            <v>15.89249193</v>
          </cell>
          <cell r="AB102">
            <v>21.970437777697907</v>
          </cell>
          <cell r="AC102">
            <v>16.87</v>
          </cell>
          <cell r="AD102">
            <v>22.54</v>
          </cell>
          <cell r="AE102">
            <v>18.04</v>
          </cell>
          <cell r="AF102">
            <v>24.05</v>
          </cell>
          <cell r="AG102">
            <v>18.162244349999998</v>
          </cell>
          <cell r="AH102">
            <v>24.203352802897644</v>
          </cell>
          <cell r="AI102">
            <v>18.819532080000002</v>
          </cell>
          <cell r="AJ102">
            <v>25.049424035267062</v>
          </cell>
          <cell r="AK102">
            <v>15.7</v>
          </cell>
          <cell r="AL102">
            <v>21.7</v>
          </cell>
          <cell r="AM102">
            <v>15.796176789999999</v>
          </cell>
          <cell r="AN102">
            <v>21.83728774686946</v>
          </cell>
        </row>
        <row r="103">
          <cell r="Y103">
            <v>24.07</v>
          </cell>
          <cell r="Z103">
            <v>32.07</v>
          </cell>
          <cell r="AA103">
            <v>20.914832190000002</v>
          </cell>
          <cell r="AB103">
            <v>28.913528557090686</v>
          </cell>
          <cell r="AC103">
            <v>22.2</v>
          </cell>
          <cell r="AD103">
            <v>29.66</v>
          </cell>
          <cell r="AE103">
            <v>23.74</v>
          </cell>
          <cell r="AF103">
            <v>31.64</v>
          </cell>
          <cell r="AG103">
            <v>23.90187105</v>
          </cell>
          <cell r="AH103">
            <v>31.852088680467268</v>
          </cell>
          <cell r="AI103">
            <v>24.766874640000001</v>
          </cell>
          <cell r="AJ103">
            <v>32.965535075389731</v>
          </cell>
          <cell r="AK103">
            <v>20.66</v>
          </cell>
          <cell r="AL103">
            <v>28.56</v>
          </cell>
          <cell r="AM103">
            <v>20.788079570000001</v>
          </cell>
          <cell r="AN103">
            <v>28.738300495743466</v>
          </cell>
        </row>
        <row r="104">
          <cell r="Y104">
            <v>39.340000000000003</v>
          </cell>
          <cell r="Z104">
            <v>52.41301025744194</v>
          </cell>
          <cell r="AA104">
            <v>34.183194780000008</v>
          </cell>
          <cell r="AB104">
            <v>47.256261463894795</v>
          </cell>
          <cell r="AC104">
            <v>36.28</v>
          </cell>
          <cell r="AD104">
            <v>48.462245399559727</v>
          </cell>
          <cell r="AE104">
            <v>38.79</v>
          </cell>
          <cell r="AF104">
            <v>51.704144062487508</v>
          </cell>
          <cell r="AG104">
            <v>39.065210100000002</v>
          </cell>
          <cell r="AH104">
            <v>52.059043152870061</v>
          </cell>
          <cell r="AI104">
            <v>40.478971680000008</v>
          </cell>
          <cell r="AJ104">
            <v>53.878859570661909</v>
          </cell>
          <cell r="AK104">
            <v>33.770000000000003</v>
          </cell>
          <cell r="AL104">
            <v>46.685043920161256</v>
          </cell>
          <cell r="AM104">
            <v>33.976030340000001</v>
          </cell>
          <cell r="AN104">
            <v>46.969868778668385</v>
          </cell>
        </row>
        <row r="105">
          <cell r="Y105">
            <v>13.12</v>
          </cell>
          <cell r="Z105">
            <v>17.48</v>
          </cell>
          <cell r="AA105">
            <v>11.400191039999999</v>
          </cell>
          <cell r="AB105">
            <v>15.760095333154538</v>
          </cell>
          <cell r="AC105">
            <v>12.1</v>
          </cell>
          <cell r="AD105">
            <v>16.16</v>
          </cell>
          <cell r="AE105">
            <v>12.94</v>
          </cell>
          <cell r="AF105">
            <v>17.25</v>
          </cell>
          <cell r="AG105">
            <v>13.028356799999999</v>
          </cell>
          <cell r="AH105">
            <v>17.361836455659766</v>
          </cell>
          <cell r="AI105">
            <v>13.499850240000001</v>
          </cell>
          <cell r="AJ105">
            <v>17.968750319447995</v>
          </cell>
          <cell r="AK105">
            <v>11.26</v>
          </cell>
          <cell r="AL105">
            <v>15.57</v>
          </cell>
          <cell r="AM105">
            <v>11.331101119999998</v>
          </cell>
          <cell r="AN105">
            <v>15.664582571838562</v>
          </cell>
        </row>
        <row r="106">
          <cell r="Y106">
            <v>38.71</v>
          </cell>
          <cell r="Z106">
            <v>51.57</v>
          </cell>
          <cell r="AA106">
            <v>33.635777070000003</v>
          </cell>
          <cell r="AB106">
            <v>46.499488593476542</v>
          </cell>
          <cell r="AC106">
            <v>35.700000000000003</v>
          </cell>
          <cell r="AD106">
            <v>47.69</v>
          </cell>
          <cell r="AE106">
            <v>38.17</v>
          </cell>
          <cell r="AF106">
            <v>50.88</v>
          </cell>
          <cell r="AG106">
            <v>38.439610649999999</v>
          </cell>
          <cell r="AH106">
            <v>51.225357408429076</v>
          </cell>
          <cell r="AI106">
            <v>39.830731920000005</v>
          </cell>
          <cell r="AJ106">
            <v>53.016030858676217</v>
          </cell>
          <cell r="AK106">
            <v>33.229999999999997</v>
          </cell>
          <cell r="AL106">
            <v>45.94</v>
          </cell>
          <cell r="AM106">
            <v>33.431930209999997</v>
          </cell>
          <cell r="AN106">
            <v>46.217682267977956</v>
          </cell>
        </row>
        <row r="107">
          <cell r="Y107">
            <v>38.71</v>
          </cell>
          <cell r="Z107">
            <v>51.57</v>
          </cell>
          <cell r="AA107">
            <v>33.635777070000003</v>
          </cell>
          <cell r="AB107">
            <v>46.499488593476542</v>
          </cell>
          <cell r="AC107">
            <v>35.700000000000003</v>
          </cell>
          <cell r="AD107">
            <v>47.69</v>
          </cell>
          <cell r="AE107">
            <v>38.17</v>
          </cell>
          <cell r="AF107">
            <v>50.88</v>
          </cell>
          <cell r="AG107">
            <v>38.439610649999999</v>
          </cell>
          <cell r="AH107">
            <v>51.225357408429076</v>
          </cell>
          <cell r="AI107">
            <v>39.830731920000005</v>
          </cell>
          <cell r="AJ107">
            <v>53.016030858676217</v>
          </cell>
          <cell r="AK107">
            <v>33.229999999999997</v>
          </cell>
          <cell r="AL107">
            <v>45.94</v>
          </cell>
          <cell r="AM107">
            <v>33.431930209999997</v>
          </cell>
          <cell r="AN107">
            <v>46.217682267977956</v>
          </cell>
        </row>
        <row r="108">
          <cell r="Y108">
            <v>41.57</v>
          </cell>
          <cell r="Z108">
            <v>55.38</v>
          </cell>
          <cell r="AA108">
            <v>36.120879690000002</v>
          </cell>
          <cell r="AB108">
            <v>49.934997179819682</v>
          </cell>
          <cell r="AC108">
            <v>38.340000000000003</v>
          </cell>
          <cell r="AD108">
            <v>51.22</v>
          </cell>
          <cell r="AE108">
            <v>40.99</v>
          </cell>
          <cell r="AF108">
            <v>54.64</v>
          </cell>
          <cell r="AG108">
            <v>41.27963355</v>
          </cell>
          <cell r="AH108">
            <v>55.010026026050035</v>
          </cell>
          <cell r="AI108">
            <v>42.773534640000001</v>
          </cell>
          <cell r="AJ108">
            <v>56.932999297214415</v>
          </cell>
          <cell r="AK108">
            <v>35.68</v>
          </cell>
          <cell r="AL108">
            <v>49.32</v>
          </cell>
          <cell r="AM108">
            <v>35.901972069999999</v>
          </cell>
          <cell r="AN108">
            <v>49.632370237143988</v>
          </cell>
        </row>
        <row r="109">
          <cell r="Y109">
            <v>14.06</v>
          </cell>
          <cell r="Z109">
            <v>18.73</v>
          </cell>
          <cell r="AA109">
            <v>12.216973020000001</v>
          </cell>
          <cell r="AB109">
            <v>16.889248504889697</v>
          </cell>
          <cell r="AC109">
            <v>12.97</v>
          </cell>
          <cell r="AD109">
            <v>17.329999999999998</v>
          </cell>
          <cell r="AE109">
            <v>13.86</v>
          </cell>
          <cell r="AF109">
            <v>18.48</v>
          </cell>
          <cell r="AG109">
            <v>13.9617909</v>
          </cell>
          <cell r="AH109">
            <v>18.605748518793927</v>
          </cell>
          <cell r="AI109">
            <v>14.467065120000001</v>
          </cell>
          <cell r="AJ109">
            <v>19.256145540506008</v>
          </cell>
          <cell r="AK109">
            <v>12.07</v>
          </cell>
          <cell r="AL109">
            <v>16.690000000000001</v>
          </cell>
          <cell r="AM109">
            <v>12.142933059999999</v>
          </cell>
          <cell r="AN109">
            <v>16.786892603662363</v>
          </cell>
        </row>
        <row r="110">
          <cell r="Y110">
            <v>37.54</v>
          </cell>
          <cell r="Z110">
            <v>50.01</v>
          </cell>
          <cell r="AA110">
            <v>32.619144179999999</v>
          </cell>
          <cell r="AB110">
            <v>45.094053262699802</v>
          </cell>
          <cell r="AC110">
            <v>34.619999999999997</v>
          </cell>
          <cell r="AD110">
            <v>46.25</v>
          </cell>
          <cell r="AE110">
            <v>37.020000000000003</v>
          </cell>
          <cell r="AF110">
            <v>49.35</v>
          </cell>
          <cell r="AG110">
            <v>37.277783100000001</v>
          </cell>
          <cell r="AH110">
            <v>49.677083883038691</v>
          </cell>
          <cell r="AI110">
            <v>38.626858080000005</v>
          </cell>
          <cell r="AJ110">
            <v>51.413634679274224</v>
          </cell>
          <cell r="AK110">
            <v>32.22</v>
          </cell>
          <cell r="AL110">
            <v>44.54</v>
          </cell>
          <cell r="AM110">
            <v>32.421458539999996</v>
          </cell>
          <cell r="AN110">
            <v>44.820764462410033</v>
          </cell>
        </row>
        <row r="111">
          <cell r="Y111">
            <v>17.22</v>
          </cell>
          <cell r="Z111">
            <v>22.94</v>
          </cell>
          <cell r="AA111">
            <v>14.962750740000001</v>
          </cell>
          <cell r="AB111">
            <v>20.685125124765332</v>
          </cell>
          <cell r="AC111">
            <v>15.88</v>
          </cell>
          <cell r="AD111">
            <v>21.21</v>
          </cell>
          <cell r="AE111">
            <v>16.98</v>
          </cell>
          <cell r="AF111">
            <v>22.63</v>
          </cell>
          <cell r="AG111">
            <v>17.099718299999999</v>
          </cell>
          <cell r="AH111">
            <v>22.787410348053442</v>
          </cell>
          <cell r="AI111">
            <v>17.718553440000001</v>
          </cell>
          <cell r="AJ111">
            <v>23.583984794275494</v>
          </cell>
          <cell r="AK111">
            <v>14.78</v>
          </cell>
          <cell r="AL111">
            <v>20.43</v>
          </cell>
          <cell r="AM111">
            <v>14.872070219999998</v>
          </cell>
          <cell r="AN111">
            <v>20.559764625538115</v>
          </cell>
        </row>
        <row r="112">
          <cell r="Y112">
            <v>21.64</v>
          </cell>
          <cell r="Z112">
            <v>28.83</v>
          </cell>
          <cell r="AA112">
            <v>18.803363880000003</v>
          </cell>
          <cell r="AB112">
            <v>25.994547485477458</v>
          </cell>
          <cell r="AC112">
            <v>19.96</v>
          </cell>
          <cell r="AD112">
            <v>26.66</v>
          </cell>
          <cell r="AE112">
            <v>21.34</v>
          </cell>
          <cell r="AF112">
            <v>28.45</v>
          </cell>
          <cell r="AG112">
            <v>21.4888446</v>
          </cell>
          <cell r="AH112">
            <v>28.636443666194918</v>
          </cell>
          <cell r="AI112">
            <v>22.266521280000003</v>
          </cell>
          <cell r="AJ112">
            <v>29.637481472016361</v>
          </cell>
          <cell r="AK112">
            <v>18.579999999999998</v>
          </cell>
          <cell r="AL112">
            <v>25.68</v>
          </cell>
          <cell r="AM112">
            <v>18.689407639999999</v>
          </cell>
          <cell r="AN112">
            <v>25.837009668794707</v>
          </cell>
        </row>
        <row r="113">
          <cell r="Y113">
            <v>23.24</v>
          </cell>
          <cell r="Z113">
            <v>30.962845917207691</v>
          </cell>
          <cell r="AA113">
            <v>20.193631079999999</v>
          </cell>
          <cell r="AB113">
            <v>27.916510330984107</v>
          </cell>
          <cell r="AC113">
            <v>21.43</v>
          </cell>
          <cell r="AD113">
            <v>28.625852230225053</v>
          </cell>
          <cell r="AE113">
            <v>22.92</v>
          </cell>
          <cell r="AF113">
            <v>30.550631139783803</v>
          </cell>
          <cell r="AG113">
            <v>23.077668599999999</v>
          </cell>
          <cell r="AH113">
            <v>30.753740794933915</v>
          </cell>
          <cell r="AI113">
            <v>23.91284448</v>
          </cell>
          <cell r="AJ113">
            <v>31.828792486583186</v>
          </cell>
          <cell r="AK113">
            <v>19.95</v>
          </cell>
          <cell r="AL113">
            <v>27.579704655232955</v>
          </cell>
          <cell r="AM113">
            <v>20.071249239999997</v>
          </cell>
          <cell r="AN113">
            <v>27.747324616579892</v>
          </cell>
        </row>
        <row r="114">
          <cell r="Y114">
            <v>47.31</v>
          </cell>
          <cell r="Z114">
            <v>63.031507760029946</v>
          </cell>
          <cell r="AA114">
            <v>41.108463270000001</v>
          </cell>
          <cell r="AB114">
            <v>56.830038888074789</v>
          </cell>
          <cell r="AC114">
            <v>43.63</v>
          </cell>
          <cell r="AD114">
            <v>58.280258180341541</v>
          </cell>
          <cell r="AE114">
            <v>46.65</v>
          </cell>
          <cell r="AF114">
            <v>62.180931181104462</v>
          </cell>
          <cell r="AG114">
            <v>46.97953965</v>
          </cell>
          <cell r="AH114">
            <v>62.60582947540118</v>
          </cell>
          <cell r="AI114">
            <v>48.679719120000009</v>
          </cell>
          <cell r="AJ114">
            <v>64.794327561972921</v>
          </cell>
          <cell r="AK114">
            <v>40.61</v>
          </cell>
          <cell r="AL114">
            <v>56.140942659098265</v>
          </cell>
          <cell r="AM114">
            <v>40.859328810000001</v>
          </cell>
          <cell r="AN114">
            <v>56.485625112323362</v>
          </cell>
        </row>
        <row r="115">
          <cell r="Y115">
            <v>18.02</v>
          </cell>
          <cell r="Z115">
            <v>24.008196360932988</v>
          </cell>
          <cell r="AA115">
            <v>15.657884340000001</v>
          </cell>
          <cell r="AB115">
            <v>21.646106547518659</v>
          </cell>
          <cell r="AC115">
            <v>16.62</v>
          </cell>
          <cell r="AD115">
            <v>22.20073094103315</v>
          </cell>
          <cell r="AE115">
            <v>17.77</v>
          </cell>
          <cell r="AF115">
            <v>23.686069605321038</v>
          </cell>
          <cell r="AG115">
            <v>17.8941303</v>
          </cell>
          <cell r="AH115">
            <v>23.84605891242294</v>
          </cell>
          <cell r="AI115">
            <v>18.54171504</v>
          </cell>
          <cell r="AJ115">
            <v>24.679640301558909</v>
          </cell>
          <cell r="AK115">
            <v>15.47</v>
          </cell>
          <cell r="AL115">
            <v>21.386367469496435</v>
          </cell>
          <cell r="AM115">
            <v>15.562991019999998</v>
          </cell>
          <cell r="AN115">
            <v>21.514922099430709</v>
          </cell>
        </row>
        <row r="116">
          <cell r="Y116">
            <v>54.08</v>
          </cell>
          <cell r="Z116">
            <v>72.051235249681241</v>
          </cell>
          <cell r="AA116">
            <v>46.991031360000001</v>
          </cell>
          <cell r="AB116">
            <v>64.962344178124809</v>
          </cell>
          <cell r="AC116">
            <v>49.87</v>
          </cell>
          <cell r="AD116">
            <v>66.615550663617512</v>
          </cell>
          <cell r="AE116">
            <v>53.33</v>
          </cell>
          <cell r="AF116">
            <v>71.084867307359076</v>
          </cell>
          <cell r="AG116">
            <v>53.702251199999999</v>
          </cell>
          <cell r="AH116">
            <v>71.564642951378062</v>
          </cell>
          <cell r="AI116">
            <v>55.64572416</v>
          </cell>
          <cell r="AJ116">
            <v>74.066312292358802</v>
          </cell>
          <cell r="AK116">
            <v>46.42</v>
          </cell>
          <cell r="AL116">
            <v>64.172926821850325</v>
          </cell>
          <cell r="AM116">
            <v>46.706246079999993</v>
          </cell>
          <cell r="AN116">
            <v>64.568645235139442</v>
          </cell>
        </row>
        <row r="117">
          <cell r="Y117">
            <v>98.27</v>
          </cell>
          <cell r="Z117">
            <v>130.91999999999999</v>
          </cell>
          <cell r="AA117">
            <v>85.388473590000004</v>
          </cell>
          <cell r="AB117">
            <v>118.04455551746163</v>
          </cell>
          <cell r="AC117">
            <v>90.62</v>
          </cell>
          <cell r="AD117">
            <v>121.05</v>
          </cell>
          <cell r="AE117">
            <v>96.9</v>
          </cell>
          <cell r="AF117">
            <v>129.16999999999999</v>
          </cell>
          <cell r="AG117">
            <v>97.583584049999999</v>
          </cell>
          <cell r="AH117">
            <v>130.04174302573821</v>
          </cell>
          <cell r="AI117">
            <v>101.11511304000001</v>
          </cell>
          <cell r="AJ117">
            <v>134.58758337592641</v>
          </cell>
          <cell r="AK117">
            <v>84.35</v>
          </cell>
          <cell r="AL117">
            <v>116.6</v>
          </cell>
          <cell r="AM117">
            <v>84.870983769999995</v>
          </cell>
          <cell r="AN117">
            <v>117.32915619928168</v>
          </cell>
        </row>
        <row r="118">
          <cell r="Y118">
            <v>172.06</v>
          </cell>
          <cell r="Z118">
            <v>229.2369736882425</v>
          </cell>
          <cell r="AA118">
            <v>149.50585902</v>
          </cell>
          <cell r="AB118">
            <v>206.6830794986715</v>
          </cell>
          <cell r="AC118">
            <v>158.6694305</v>
          </cell>
          <cell r="AD118">
            <v>211.94809477120694</v>
          </cell>
          <cell r="AE118">
            <v>169.67318367999999</v>
          </cell>
          <cell r="AF118">
            <v>226.16155536302202</v>
          </cell>
          <cell r="AG118">
            <v>170.8581609</v>
          </cell>
          <cell r="AH118">
            <v>227.68883998176977</v>
          </cell>
          <cell r="AI118">
            <v>177.04148112000001</v>
          </cell>
          <cell r="AJ118">
            <v>235.64810822898036</v>
          </cell>
          <cell r="AK118">
            <v>147.70456288</v>
          </cell>
          <cell r="AL118">
            <v>204.1928932561747</v>
          </cell>
          <cell r="AM118">
            <v>148.59979106</v>
          </cell>
          <cell r="AN118">
            <v>205.43049369744998</v>
          </cell>
        </row>
        <row r="119">
          <cell r="Y119">
            <v>184.46</v>
          </cell>
          <cell r="Z119">
            <v>245.75759715525521</v>
          </cell>
          <cell r="AA119">
            <v>160.28042982000002</v>
          </cell>
          <cell r="AB119">
            <v>221.57829155134806</v>
          </cell>
          <cell r="AC119">
            <v>170.1044005</v>
          </cell>
          <cell r="AD119">
            <v>227.22274533009897</v>
          </cell>
          <cell r="AE119">
            <v>181.90117088</v>
          </cell>
          <cell r="AF119">
            <v>242.46053994108473</v>
          </cell>
          <cell r="AG119">
            <v>183.17154690000001</v>
          </cell>
          <cell r="AH119">
            <v>244.097892729497</v>
          </cell>
          <cell r="AI119">
            <v>189.80048592000003</v>
          </cell>
          <cell r="AJ119">
            <v>252.63076859187331</v>
          </cell>
          <cell r="AK119">
            <v>158.34931808000002</v>
          </cell>
          <cell r="AL119">
            <v>218.9086428573404</v>
          </cell>
          <cell r="AM119">
            <v>159.30906346</v>
          </cell>
          <cell r="AN119">
            <v>220.23543454278519</v>
          </cell>
        </row>
        <row r="120">
          <cell r="Y120">
            <v>257.27999999999997</v>
          </cell>
          <cell r="Z120">
            <v>342.77629077363144</v>
          </cell>
          <cell r="AA120">
            <v>223.55496575999999</v>
          </cell>
          <cell r="AB120">
            <v>309.05162555746949</v>
          </cell>
          <cell r="AC120">
            <v>237.25718399999997</v>
          </cell>
          <cell r="AD120">
            <v>316.92436256385048</v>
          </cell>
          <cell r="AE120">
            <v>253.71101183999997</v>
          </cell>
          <cell r="AF120">
            <v>338.17764130999825</v>
          </cell>
          <cell r="AG120">
            <v>255.48289919999996</v>
          </cell>
          <cell r="AH120">
            <v>340.46137830123047</v>
          </cell>
          <cell r="AI120">
            <v>264.72877055999999</v>
          </cell>
          <cell r="AJ120">
            <v>352.362811142346</v>
          </cell>
          <cell r="AK120">
            <v>220.86150143999998</v>
          </cell>
          <cell r="AL120">
            <v>305.32806914418586</v>
          </cell>
          <cell r="AM120">
            <v>222.20012927999997</v>
          </cell>
          <cell r="AN120">
            <v>307.17864360385863</v>
          </cell>
        </row>
        <row r="121">
          <cell r="Y121">
            <v>11.97</v>
          </cell>
          <cell r="Z121">
            <v>15.95</v>
          </cell>
          <cell r="AA121">
            <v>10.400936490000001</v>
          </cell>
          <cell r="AB121">
            <v>14.378684537946635</v>
          </cell>
          <cell r="AC121">
            <v>11.04</v>
          </cell>
          <cell r="AD121">
            <v>14.75</v>
          </cell>
          <cell r="AE121">
            <v>11.8</v>
          </cell>
          <cell r="AF121">
            <v>15.73</v>
          </cell>
          <cell r="AG121">
            <v>11.886389550000001</v>
          </cell>
          <cell r="AH121">
            <v>15.840029144378613</v>
          </cell>
          <cell r="AI121">
            <v>12.316555440000002</v>
          </cell>
          <cell r="AJ121">
            <v>16.39374552772809</v>
          </cell>
          <cell r="AK121">
            <v>10.28</v>
          </cell>
          <cell r="AL121">
            <v>14.21</v>
          </cell>
          <cell r="AM121">
            <v>10.33790247</v>
          </cell>
          <cell r="AN121">
            <v>14.291543703117959</v>
          </cell>
        </row>
        <row r="122">
          <cell r="Y122">
            <v>35.909999999999997</v>
          </cell>
          <cell r="Z122">
            <v>47.84319263713116</v>
          </cell>
          <cell r="AA122">
            <v>31.202809469999998</v>
          </cell>
          <cell r="AB122">
            <v>43.136053613839898</v>
          </cell>
          <cell r="AC122">
            <v>33.119999999999997</v>
          </cell>
          <cell r="AD122">
            <v>44.241167795849449</v>
          </cell>
          <cell r="AE122">
            <v>35.409999999999997</v>
          </cell>
          <cell r="AF122">
            <v>47.19885901656825</v>
          </cell>
          <cell r="AG122">
            <v>35.659168649999998</v>
          </cell>
          <cell r="AH122">
            <v>47.520087433135835</v>
          </cell>
          <cell r="AI122">
            <v>36.949666319999999</v>
          </cell>
          <cell r="AJ122">
            <v>49.181236583184258</v>
          </cell>
          <cell r="AK122">
            <v>30.83</v>
          </cell>
          <cell r="AL122">
            <v>42.620666392021654</v>
          </cell>
          <cell r="AM122">
            <v>31.013707409999995</v>
          </cell>
          <cell r="AN122">
            <v>42.874631109353871</v>
          </cell>
        </row>
        <row r="123">
          <cell r="Y123">
            <v>64.87</v>
          </cell>
          <cell r="Z123">
            <v>86.426842282670535</v>
          </cell>
          <cell r="AA123">
            <v>56.366645790000007</v>
          </cell>
          <cell r="AB123">
            <v>77.923581117510295</v>
          </cell>
          <cell r="AC123">
            <v>59.82</v>
          </cell>
          <cell r="AD123">
            <v>79.906601979097658</v>
          </cell>
          <cell r="AE123">
            <v>63.97</v>
          </cell>
          <cell r="AF123">
            <v>85.267184730016126</v>
          </cell>
          <cell r="AG123">
            <v>64.41688305000001</v>
          </cell>
          <cell r="AH123">
            <v>85.843165463311678</v>
          </cell>
          <cell r="AI123">
            <v>66.748116240000016</v>
          </cell>
          <cell r="AJ123">
            <v>88.84396594684388</v>
          </cell>
          <cell r="AK123">
            <v>55.68</v>
          </cell>
          <cell r="AL123">
            <v>76.974333594153933</v>
          </cell>
          <cell r="AM123">
            <v>56.025040369999999</v>
          </cell>
          <cell r="AN123">
            <v>77.451331664265837</v>
          </cell>
        </row>
        <row r="124">
          <cell r="Y124">
            <v>6.57</v>
          </cell>
          <cell r="Z124">
            <v>8.75</v>
          </cell>
          <cell r="AA124">
            <v>5.7087846900000008</v>
          </cell>
          <cell r="AB124">
            <v>7.8920599343616873</v>
          </cell>
          <cell r="AC124">
            <v>6.06</v>
          </cell>
          <cell r="AD124">
            <v>8.0948513539507143</v>
          </cell>
          <cell r="AE124">
            <v>6.48</v>
          </cell>
          <cell r="AF124">
            <v>8.64</v>
          </cell>
          <cell r="AG124">
            <v>6.5241085500000002</v>
          </cell>
          <cell r="AH124">
            <v>8.6941513348845021</v>
          </cell>
          <cell r="AI124">
            <v>6.7602146400000009</v>
          </cell>
          <cell r="AJ124">
            <v>8.9980708535650411</v>
          </cell>
          <cell r="AK124">
            <v>5.64</v>
          </cell>
          <cell r="AL124">
            <v>7.8</v>
          </cell>
          <cell r="AM124">
            <v>5.6741870700000003</v>
          </cell>
          <cell r="AN124">
            <v>7.8442307543429406</v>
          </cell>
        </row>
        <row r="125">
          <cell r="Y125">
            <v>20.38</v>
          </cell>
          <cell r="Z125">
            <v>27.152444053041858</v>
          </cell>
          <cell r="AA125">
            <v>17.70852846</v>
          </cell>
          <cell r="AB125">
            <v>24.481001744640967</v>
          </cell>
          <cell r="AC125">
            <v>18.79</v>
          </cell>
          <cell r="AD125">
            <v>25.099382333454443</v>
          </cell>
          <cell r="AE125">
            <v>20.100000000000001</v>
          </cell>
          <cell r="AF125">
            <v>26.791783852951767</v>
          </cell>
          <cell r="AG125">
            <v>20.237645699999998</v>
          </cell>
          <cell r="AH125">
            <v>26.969072177312956</v>
          </cell>
          <cell r="AI125">
            <v>20.970041760000001</v>
          </cell>
          <cell r="AJ125">
            <v>27.911824048044981</v>
          </cell>
          <cell r="AK125">
            <v>17.489999999999998</v>
          </cell>
          <cell r="AL125">
            <v>24.178898968422274</v>
          </cell>
          <cell r="AM125">
            <v>17.601207379999998</v>
          </cell>
          <cell r="AN125">
            <v>24.332636647413867</v>
          </cell>
        </row>
        <row r="126">
          <cell r="Z126">
            <v>2.715244405304186</v>
          </cell>
          <cell r="AB126">
            <v>2.4481001744640967</v>
          </cell>
          <cell r="AD126">
            <v>2.5099382333454443</v>
          </cell>
          <cell r="AF126">
            <v>2.6791783852951765</v>
          </cell>
          <cell r="AH126">
            <v>2.6969072177312956</v>
          </cell>
          <cell r="AJ126">
            <v>2.791182404804498</v>
          </cell>
          <cell r="AL126">
            <v>2.4178898968422273</v>
          </cell>
          <cell r="AN126">
            <v>2.4332636647413866</v>
          </cell>
        </row>
        <row r="127">
          <cell r="Y127">
            <v>7.6</v>
          </cell>
          <cell r="Z127">
            <v>10.130000000000001</v>
          </cell>
          <cell r="AA127">
            <v>6.6037692000000003</v>
          </cell>
          <cell r="AB127">
            <v>9.1293235161565924</v>
          </cell>
          <cell r="AC127">
            <v>7.01</v>
          </cell>
          <cell r="AD127">
            <v>9.36</v>
          </cell>
          <cell r="AE127">
            <v>7.49</v>
          </cell>
          <cell r="AF127">
            <v>9.98</v>
          </cell>
          <cell r="AG127">
            <v>7.5469139999999992</v>
          </cell>
          <cell r="AH127">
            <v>10.057161361510229</v>
          </cell>
          <cell r="AI127">
            <v>7.8200352000000004</v>
          </cell>
          <cell r="AJ127">
            <v>10.408727319192437</v>
          </cell>
          <cell r="AK127">
            <v>6.52</v>
          </cell>
          <cell r="AL127">
            <v>9.01</v>
          </cell>
          <cell r="AM127">
            <v>6.5637475999999992</v>
          </cell>
          <cell r="AN127">
            <v>9.0739960019796548</v>
          </cell>
        </row>
        <row r="128">
          <cell r="Y128">
            <v>22.22</v>
          </cell>
          <cell r="Z128">
            <v>29.6</v>
          </cell>
          <cell r="AA128">
            <v>19.307335739999999</v>
          </cell>
          <cell r="AB128">
            <v>26.691259016973614</v>
          </cell>
          <cell r="AC128">
            <v>20.49</v>
          </cell>
          <cell r="AD128">
            <v>27.37</v>
          </cell>
          <cell r="AE128">
            <v>21.91</v>
          </cell>
          <cell r="AF128">
            <v>29.21</v>
          </cell>
          <cell r="AG128">
            <v>22.064793299999998</v>
          </cell>
          <cell r="AH128">
            <v>29.403963875362802</v>
          </cell>
          <cell r="AI128">
            <v>22.863313440000002</v>
          </cell>
          <cell r="AJ128">
            <v>30.431831714796836</v>
          </cell>
          <cell r="AK128">
            <v>19.07</v>
          </cell>
          <cell r="AL128">
            <v>26.36</v>
          </cell>
          <cell r="AM128">
            <v>19.190325219999998</v>
          </cell>
          <cell r="AN128">
            <v>26.529498837366837</v>
          </cell>
        </row>
        <row r="129">
          <cell r="Y129">
            <v>111.06</v>
          </cell>
          <cell r="Z129">
            <v>147.96</v>
          </cell>
          <cell r="AA129">
            <v>96.501922020000009</v>
          </cell>
          <cell r="AB129">
            <v>133.40824601373043</v>
          </cell>
          <cell r="AC129">
            <v>102.42</v>
          </cell>
          <cell r="AD129">
            <v>136.82</v>
          </cell>
          <cell r="AE129">
            <v>109.52</v>
          </cell>
          <cell r="AF129">
            <v>145.99</v>
          </cell>
          <cell r="AG129">
            <v>110.2842459</v>
          </cell>
          <cell r="AH129">
            <v>146.96688694859554</v>
          </cell>
          <cell r="AI129">
            <v>114.27540912000001</v>
          </cell>
          <cell r="AJ129">
            <v>152.10437579862</v>
          </cell>
          <cell r="AK129">
            <v>95.33</v>
          </cell>
          <cell r="AL129">
            <v>131.78</v>
          </cell>
          <cell r="AM129">
            <v>95.917080059999989</v>
          </cell>
          <cell r="AN129">
            <v>132.59973631313954</v>
          </cell>
        </row>
        <row r="130">
          <cell r="Z130">
            <v>2.4660000000000002</v>
          </cell>
          <cell r="AB130">
            <v>2.2234707668955074</v>
          </cell>
          <cell r="AD130">
            <v>2.2803333333333331</v>
          </cell>
          <cell r="AF130">
            <v>2.4331666666666667</v>
          </cell>
          <cell r="AH130">
            <v>2.4494481158099259</v>
          </cell>
          <cell r="AJ130">
            <v>2.5350729299769998</v>
          </cell>
          <cell r="AL130">
            <v>2.1963333333333335</v>
          </cell>
          <cell r="AN130">
            <v>2.2099956052189924</v>
          </cell>
        </row>
        <row r="134">
          <cell r="Y134">
            <v>27.97</v>
          </cell>
          <cell r="Z134">
            <v>37.26466438486657</v>
          </cell>
          <cell r="AA134">
            <v>24.303608490000002</v>
          </cell>
          <cell r="AB134">
            <v>33.598312993013145</v>
          </cell>
          <cell r="AC134">
            <v>25.793234749999996</v>
          </cell>
          <cell r="AD134">
            <v>34.454191623565364</v>
          </cell>
          <cell r="AE134">
            <v>27.58200016</v>
          </cell>
          <cell r="AF134">
            <v>36.764725697452782</v>
          </cell>
          <cell r="AG134">
            <v>27.774629549999997</v>
          </cell>
          <cell r="AH134">
            <v>37.013000431768567</v>
          </cell>
          <cell r="AI134">
            <v>28.77978744</v>
          </cell>
          <cell r="AJ134">
            <v>38.30685567339637</v>
          </cell>
          <cell r="AK134">
            <v>24.01079056</v>
          </cell>
          <cell r="AL134">
            <v>33.193509382629351</v>
          </cell>
          <cell r="AM134">
            <v>24.156318469999999</v>
          </cell>
          <cell r="AN134">
            <v>33.394693180969867</v>
          </cell>
        </row>
        <row r="135">
          <cell r="Y135">
            <v>36.47</v>
          </cell>
          <cell r="Z135">
            <v>48.59</v>
          </cell>
          <cell r="AA135">
            <v>31.689512400000002</v>
          </cell>
          <cell r="AB135">
            <v>43.808891862673811</v>
          </cell>
          <cell r="AC135">
            <v>33.630000000000003</v>
          </cell>
          <cell r="AD135">
            <v>44.92</v>
          </cell>
          <cell r="AE135">
            <v>35.96</v>
          </cell>
          <cell r="AF135">
            <v>47.93</v>
          </cell>
          <cell r="AG135">
            <v>36.215439400000001</v>
          </cell>
          <cell r="AH135">
            <v>48.261384431278167</v>
          </cell>
          <cell r="AI135">
            <v>37.525806500000002</v>
          </cell>
          <cell r="AJ135">
            <v>49.948098352713181</v>
          </cell>
          <cell r="AK135">
            <v>31.31</v>
          </cell>
          <cell r="AL135">
            <v>43.28</v>
          </cell>
          <cell r="AM135">
            <v>31.497351969999997</v>
          </cell>
          <cell r="AN135">
            <v>43.543241341078691</v>
          </cell>
        </row>
        <row r="136">
          <cell r="Y136">
            <v>24.1</v>
          </cell>
          <cell r="Z136">
            <v>32.11</v>
          </cell>
          <cell r="AA136">
            <v>20.940972000000002</v>
          </cell>
          <cell r="AB136">
            <v>28.949665310952536</v>
          </cell>
          <cell r="AC136">
            <v>22.23</v>
          </cell>
          <cell r="AD136">
            <v>29.7</v>
          </cell>
          <cell r="AE136">
            <v>23.77</v>
          </cell>
          <cell r="AF136">
            <v>31.68</v>
          </cell>
          <cell r="AG136">
            <v>23.931782000000002</v>
          </cell>
          <cell r="AH136">
            <v>31.891948582226597</v>
          </cell>
          <cell r="AI136">
            <v>24.797695000000001</v>
          </cell>
          <cell r="AJ136">
            <v>33.006558001107422</v>
          </cell>
          <cell r="AK136">
            <v>20.69</v>
          </cell>
          <cell r="AL136">
            <v>28.6</v>
          </cell>
          <cell r="AM136">
            <v>20.813989100000001</v>
          </cell>
          <cell r="AN136">
            <v>28.77411890101444</v>
          </cell>
        </row>
        <row r="137">
          <cell r="Y137">
            <v>18.2</v>
          </cell>
          <cell r="Z137">
            <v>24.25</v>
          </cell>
          <cell r="AA137">
            <v>15.814344</v>
          </cell>
          <cell r="AB137">
            <v>21.862402848935108</v>
          </cell>
          <cell r="AC137">
            <v>16.78</v>
          </cell>
          <cell r="AD137">
            <v>22.42</v>
          </cell>
          <cell r="AE137">
            <v>17.95</v>
          </cell>
          <cell r="AF137">
            <v>23.93</v>
          </cell>
          <cell r="AG137">
            <v>18.072963999999999</v>
          </cell>
          <cell r="AH137">
            <v>24.084376107739583</v>
          </cell>
          <cell r="AI137">
            <v>18.726890000000001</v>
          </cell>
          <cell r="AJ137">
            <v>24.926114341085274</v>
          </cell>
          <cell r="AK137">
            <v>15.62</v>
          </cell>
          <cell r="AL137">
            <v>21.59</v>
          </cell>
          <cell r="AM137">
            <v>15.718448199999999</v>
          </cell>
          <cell r="AN137">
            <v>21.729832531056545</v>
          </cell>
        </row>
        <row r="138">
          <cell r="Y138">
            <v>44.69</v>
          </cell>
          <cell r="Z138">
            <v>59.54</v>
          </cell>
          <cell r="AA138">
            <v>38.832034800000002</v>
          </cell>
          <cell r="AB138">
            <v>53.683010072467582</v>
          </cell>
          <cell r="AC138">
            <v>41.21</v>
          </cell>
          <cell r="AD138">
            <v>55.05</v>
          </cell>
          <cell r="AE138">
            <v>44.07</v>
          </cell>
          <cell r="AF138">
            <v>58.74</v>
          </cell>
          <cell r="AG138">
            <v>44.3780638</v>
          </cell>
          <cell r="AH138">
            <v>59.139053200817692</v>
          </cell>
          <cell r="AI138">
            <v>45.9837755</v>
          </cell>
          <cell r="AJ138">
            <v>61.205936807862685</v>
          </cell>
          <cell r="AK138">
            <v>38.36</v>
          </cell>
          <cell r="AL138">
            <v>53.03</v>
          </cell>
          <cell r="AM138">
            <v>38.596563189999998</v>
          </cell>
          <cell r="AN138">
            <v>53.357484385325108</v>
          </cell>
        </row>
        <row r="139">
          <cell r="Y139">
            <v>9.1199999999999992</v>
          </cell>
          <cell r="Z139">
            <v>12.150652098319025</v>
          </cell>
          <cell r="AA139">
            <v>7.9245230399999995</v>
          </cell>
          <cell r="AB139">
            <v>10.95518821938791</v>
          </cell>
          <cell r="AC139">
            <v>8.4102359999999994</v>
          </cell>
          <cell r="AD139">
            <v>11.234259120733505</v>
          </cell>
          <cell r="AE139">
            <v>8.9934873599999996</v>
          </cell>
          <cell r="AF139">
            <v>11.987640270317103</v>
          </cell>
          <cell r="AG139">
            <v>9.0562967999999984</v>
          </cell>
          <cell r="AH139">
            <v>12.068593633812274</v>
          </cell>
          <cell r="AI139">
            <v>9.3840422399999994</v>
          </cell>
          <cell r="AJ139">
            <v>12.490472783030922</v>
          </cell>
          <cell r="AK139">
            <v>7.8290457599999996</v>
          </cell>
          <cell r="AL139">
            <v>10.823196480857336</v>
          </cell>
          <cell r="AM139">
            <v>7.8764971199999989</v>
          </cell>
          <cell r="AN139">
            <v>10.888795202375587</v>
          </cell>
        </row>
        <row r="140">
          <cell r="Y140">
            <v>16.66</v>
          </cell>
          <cell r="Z140">
            <v>22.196257012938045</v>
          </cell>
          <cell r="AA140">
            <v>14.476157220000001</v>
          </cell>
          <cell r="AB140">
            <v>20.012438128838006</v>
          </cell>
          <cell r="AC140">
            <v>15.3634355</v>
          </cell>
          <cell r="AD140">
            <v>20.522232121866253</v>
          </cell>
          <cell r="AE140">
            <v>16.428892480000002</v>
          </cell>
          <cell r="AF140">
            <v>21.898474441171377</v>
          </cell>
          <cell r="AG140">
            <v>16.543629899999999</v>
          </cell>
          <cell r="AH140">
            <v>22.046356352994792</v>
          </cell>
          <cell r="AI140">
            <v>17.142340320000002</v>
          </cell>
          <cell r="AJ140">
            <v>22.817025939177107</v>
          </cell>
          <cell r="AK140">
            <v>14.30174368</v>
          </cell>
          <cell r="AL140">
            <v>19.771321641566139</v>
          </cell>
          <cell r="AM140">
            <v>14.388425659999999</v>
          </cell>
          <cell r="AN140">
            <v>19.891154393813299</v>
          </cell>
        </row>
        <row r="141">
          <cell r="Y141">
            <v>13.14</v>
          </cell>
          <cell r="Z141">
            <v>17.510000000000002</v>
          </cell>
          <cell r="AA141">
            <v>11.413994007400003</v>
          </cell>
          <cell r="AB141">
            <v>15.778261000000002</v>
          </cell>
          <cell r="AC141">
            <v>12.12</v>
          </cell>
          <cell r="AD141">
            <v>16.190000000000001</v>
          </cell>
          <cell r="AE141">
            <v>12.96</v>
          </cell>
          <cell r="AF141">
            <v>17.28</v>
          </cell>
          <cell r="AG141">
            <v>13.048282800000001</v>
          </cell>
          <cell r="AH141">
            <v>17.38839022284056</v>
          </cell>
          <cell r="AI141">
            <v>13.520403000000002</v>
          </cell>
          <cell r="AJ141">
            <v>17.996106727574755</v>
          </cell>
          <cell r="AK141">
            <v>11.28</v>
          </cell>
          <cell r="AL141">
            <v>15.59</v>
          </cell>
          <cell r="AM141">
            <v>11.348374140000001</v>
          </cell>
          <cell r="AN141">
            <v>15.688461508685881</v>
          </cell>
        </row>
        <row r="142">
          <cell r="Y142">
            <v>18.41</v>
          </cell>
          <cell r="Z142">
            <v>24.53</v>
          </cell>
          <cell r="AA142">
            <v>15.96</v>
          </cell>
          <cell r="AB142">
            <v>22.06</v>
          </cell>
          <cell r="AC142">
            <v>16.98</v>
          </cell>
          <cell r="AD142">
            <v>22.68</v>
          </cell>
          <cell r="AE142">
            <v>18.149999999999999</v>
          </cell>
          <cell r="AF142">
            <v>24.19</v>
          </cell>
          <cell r="AG142">
            <v>18.281498200000001</v>
          </cell>
          <cell r="AH142">
            <v>24.362272755136583</v>
          </cell>
          <cell r="AI142">
            <v>18.9429695</v>
          </cell>
          <cell r="AJ142">
            <v>25.213723352713181</v>
          </cell>
          <cell r="AK142">
            <v>15.8</v>
          </cell>
          <cell r="AL142">
            <v>21.84</v>
          </cell>
          <cell r="AM142">
            <v>15.89981491</v>
          </cell>
          <cell r="AN142">
            <v>21.980561367953353</v>
          </cell>
        </row>
        <row r="143">
          <cell r="Y143">
            <v>85.58</v>
          </cell>
          <cell r="Z143">
            <v>114.01894808926998</v>
          </cell>
          <cell r="AA143">
            <v>74.361916860000008</v>
          </cell>
          <cell r="AB143">
            <v>102.80098769903701</v>
          </cell>
          <cell r="AC143">
            <v>78.919736499999999</v>
          </cell>
          <cell r="AD143">
            <v>105.41972538951464</v>
          </cell>
          <cell r="AE143">
            <v>84.392834239999999</v>
          </cell>
          <cell r="AF143">
            <v>112.48928227343615</v>
          </cell>
          <cell r="AG143">
            <v>84.982223699999992</v>
          </cell>
          <cell r="AH143">
            <v>113.24893017342703</v>
          </cell>
          <cell r="AI143">
            <v>88.057712160000008</v>
          </cell>
          <cell r="AJ143">
            <v>117.20774789164325</v>
          </cell>
          <cell r="AK143">
            <v>73.465979840000003</v>
          </cell>
          <cell r="AL143">
            <v>101.56240732804504</v>
          </cell>
          <cell r="AM143">
            <v>73.911252579999996</v>
          </cell>
          <cell r="AN143">
            <v>102.17797076966039</v>
          </cell>
        </row>
        <row r="144">
          <cell r="Z144">
            <v>1.1401894808926998</v>
          </cell>
          <cell r="AB144">
            <v>1.0274247412324118</v>
          </cell>
          <cell r="AD144">
            <v>1.0541972538951463</v>
          </cell>
          <cell r="AF144">
            <v>1.1248928227343615</v>
          </cell>
          <cell r="AH144">
            <v>1.1324893017342703</v>
          </cell>
          <cell r="AJ144">
            <v>1.1720774789164325</v>
          </cell>
          <cell r="AL144">
            <v>1.0156240732804505</v>
          </cell>
          <cell r="AN144">
            <v>1.021779707696604</v>
          </cell>
        </row>
        <row r="145">
          <cell r="Y145">
            <v>159.88999999999999</v>
          </cell>
          <cell r="Z145">
            <v>213.02</v>
          </cell>
          <cell r="AA145">
            <v>138.62</v>
          </cell>
          <cell r="AB145">
            <v>191.62</v>
          </cell>
          <cell r="AC145">
            <v>147.44999999999999</v>
          </cell>
          <cell r="AD145">
            <v>196.97</v>
          </cell>
          <cell r="AE145">
            <v>157.66999999999999</v>
          </cell>
          <cell r="AF145">
            <v>210.17</v>
          </cell>
          <cell r="AG145">
            <v>158.77396779999998</v>
          </cell>
          <cell r="AH145">
            <v>211.5852140585979</v>
          </cell>
          <cell r="AI145">
            <v>164.51881549999999</v>
          </cell>
          <cell r="AJ145">
            <v>218.98002318660022</v>
          </cell>
          <cell r="AK145">
            <v>137.25</v>
          </cell>
          <cell r="AL145">
            <v>189.73</v>
          </cell>
          <cell r="AM145">
            <v>138.08915838999997</v>
          </cell>
          <cell r="AN145">
            <v>190.9001606258588</v>
          </cell>
        </row>
        <row r="146">
          <cell r="Z146">
            <v>4.2604000000000006</v>
          </cell>
          <cell r="AB146">
            <v>3.8390464400000006</v>
          </cell>
          <cell r="AD146">
            <v>3.9394</v>
          </cell>
          <cell r="AF146">
            <v>4.2033999999999994</v>
          </cell>
          <cell r="AH146">
            <v>4.2317042811719583</v>
          </cell>
          <cell r="AJ146">
            <v>4.3796004637320047</v>
          </cell>
          <cell r="AL146">
            <v>3.7946</v>
          </cell>
          <cell r="AN146">
            <v>3.8180032125171759</v>
          </cell>
        </row>
        <row r="147">
          <cell r="Y147">
            <v>13.23</v>
          </cell>
          <cell r="Z147">
            <v>17.63</v>
          </cell>
          <cell r="AA147">
            <v>11.47</v>
          </cell>
          <cell r="AB147">
            <v>15.86</v>
          </cell>
          <cell r="AC147">
            <v>12.2</v>
          </cell>
          <cell r="AD147">
            <v>16.3</v>
          </cell>
          <cell r="AE147">
            <v>13.05</v>
          </cell>
          <cell r="AF147">
            <v>17.399999999999999</v>
          </cell>
          <cell r="AG147">
            <v>13.137654600000001</v>
          </cell>
          <cell r="AH147">
            <v>17.5074887860107</v>
          </cell>
          <cell r="AI147">
            <v>13.613008500000001</v>
          </cell>
          <cell r="AJ147">
            <v>18.119367732558143</v>
          </cell>
          <cell r="AK147">
            <v>11.36</v>
          </cell>
          <cell r="AL147">
            <v>15.7</v>
          </cell>
          <cell r="AM147">
            <v>11.42610273</v>
          </cell>
          <cell r="AN147">
            <v>15.795916724498797</v>
          </cell>
        </row>
        <row r="148">
          <cell r="Y148">
            <v>29.87</v>
          </cell>
          <cell r="Z148">
            <v>39.79</v>
          </cell>
          <cell r="AA148">
            <v>25.9</v>
          </cell>
          <cell r="AB148">
            <v>35.799999999999997</v>
          </cell>
          <cell r="AC148">
            <v>27.55</v>
          </cell>
          <cell r="AD148">
            <v>36.799999999999997</v>
          </cell>
          <cell r="AE148">
            <v>29.45</v>
          </cell>
          <cell r="AF148">
            <v>39.26</v>
          </cell>
          <cell r="AG148">
            <v>29.661507400000001</v>
          </cell>
          <cell r="AH148">
            <v>39.527489798801177</v>
          </cell>
          <cell r="AI148">
            <v>30.7347365</v>
          </cell>
          <cell r="AJ148">
            <v>40.908957987264678</v>
          </cell>
          <cell r="AK148">
            <v>25.64</v>
          </cell>
          <cell r="AL148">
            <v>35.44</v>
          </cell>
          <cell r="AM148">
            <v>25.797255369999998</v>
          </cell>
          <cell r="AN148">
            <v>35.66319218146478</v>
          </cell>
        </row>
        <row r="149">
          <cell r="Y149">
            <v>184.89</v>
          </cell>
          <cell r="Z149">
            <v>246.32</v>
          </cell>
          <cell r="AA149">
            <v>160.29</v>
          </cell>
          <cell r="AB149">
            <v>221.58</v>
          </cell>
          <cell r="AC149">
            <v>170.51</v>
          </cell>
          <cell r="AD149">
            <v>227.77</v>
          </cell>
          <cell r="AE149">
            <v>182.32</v>
          </cell>
          <cell r="AF149">
            <v>243.03</v>
          </cell>
          <cell r="AG149">
            <v>183.59946779999999</v>
          </cell>
          <cell r="AH149">
            <v>244.66814827252591</v>
          </cell>
          <cell r="AI149">
            <v>190.24256549999998</v>
          </cell>
          <cell r="AJ149">
            <v>253.21919123754151</v>
          </cell>
          <cell r="AK149">
            <v>158.71</v>
          </cell>
          <cell r="AL149">
            <v>219.39</v>
          </cell>
          <cell r="AM149">
            <v>159.68043338999999</v>
          </cell>
          <cell r="AN149">
            <v>220.74883168500244</v>
          </cell>
        </row>
        <row r="150">
          <cell r="Z150">
            <v>10.263333333333334</v>
          </cell>
          <cell r="AB150">
            <v>9.2482896666666665</v>
          </cell>
          <cell r="AD150">
            <v>9.4904166666666665</v>
          </cell>
          <cell r="AF150">
            <v>10.126250000000001</v>
          </cell>
          <cell r="AH150">
            <v>10.194506178021912</v>
          </cell>
          <cell r="AJ150">
            <v>10.550799634897563</v>
          </cell>
          <cell r="AL150">
            <v>9.1412499999999994</v>
          </cell>
          <cell r="AN150">
            <v>9.1978679868751012</v>
          </cell>
        </row>
        <row r="154">
          <cell r="Y154">
            <v>60.89</v>
          </cell>
          <cell r="Z154">
            <v>81.124255073097089</v>
          </cell>
          <cell r="AA154">
            <v>52.908356130000001</v>
          </cell>
          <cell r="AB154">
            <v>73.142698539312491</v>
          </cell>
          <cell r="AC154">
            <v>56.151235749999998</v>
          </cell>
          <cell r="AD154">
            <v>75.005925204107811</v>
          </cell>
          <cell r="AE154">
            <v>60.045333919999997</v>
          </cell>
          <cell r="AF154">
            <v>80.035900883728985</v>
          </cell>
          <cell r="AG154">
            <v>60.464683350000001</v>
          </cell>
          <cell r="AH154">
            <v>80.576388855573413</v>
          </cell>
          <cell r="AI154">
            <v>62.652887280000009</v>
          </cell>
          <cell r="AJ154">
            <v>83.393079798108886</v>
          </cell>
          <cell r="AK154">
            <v>52.270898719999998</v>
          </cell>
          <cell r="AL154">
            <v>72.261451065724032</v>
          </cell>
          <cell r="AM154">
            <v>52.587709390000001</v>
          </cell>
          <cell r="AN154">
            <v>72.699423231650172</v>
          </cell>
        </row>
        <row r="155">
          <cell r="Y155">
            <v>129.91999999999999</v>
          </cell>
          <cell r="Z155">
            <v>173.09350006728155</v>
          </cell>
          <cell r="AA155">
            <v>112.88969664</v>
          </cell>
          <cell r="AB155">
            <v>156.06338305514006</v>
          </cell>
          <cell r="AC155">
            <v>119.80897599999999</v>
          </cell>
          <cell r="AD155">
            <v>160.03891940413345</v>
          </cell>
          <cell r="AE155">
            <v>128.11774975999998</v>
          </cell>
          <cell r="AF155">
            <v>170.77129648241205</v>
          </cell>
          <cell r="AG155">
            <v>129.01250879999998</v>
          </cell>
          <cell r="AH155">
            <v>171.92452685360644</v>
          </cell>
          <cell r="AI155">
            <v>133.68144383999999</v>
          </cell>
          <cell r="AJ155">
            <v>177.93445438282646</v>
          </cell>
          <cell r="AK155">
            <v>111.52956415999999</v>
          </cell>
          <cell r="AL155">
            <v>154.18307969221325</v>
          </cell>
          <cell r="AM155">
            <v>112.20553791999998</v>
          </cell>
          <cell r="AN155">
            <v>155.11757376015748</v>
          </cell>
        </row>
        <row r="156">
          <cell r="Y156">
            <v>17.79</v>
          </cell>
          <cell r="Z156">
            <v>23.701765441786783</v>
          </cell>
          <cell r="AA156">
            <v>15.45803343</v>
          </cell>
          <cell r="AB156">
            <v>21.369824388477078</v>
          </cell>
          <cell r="AC156">
            <v>16.405493249999999</v>
          </cell>
          <cell r="AD156">
            <v>21.914196245378186</v>
          </cell>
          <cell r="AE156">
            <v>17.543217119999998</v>
          </cell>
          <cell r="AF156">
            <v>23.383785132559346</v>
          </cell>
          <cell r="AG156">
            <v>17.665736849999998</v>
          </cell>
          <cell r="AH156">
            <v>23.541697450166708</v>
          </cell>
          <cell r="AI156">
            <v>18.30505608</v>
          </cell>
          <cell r="AJ156">
            <v>24.364639343214925</v>
          </cell>
          <cell r="AK156">
            <v>15.27178992</v>
          </cell>
          <cell r="AL156">
            <v>21.112353661672369</v>
          </cell>
          <cell r="AM156">
            <v>15.364351289999998</v>
          </cell>
          <cell r="AN156">
            <v>21.24031432568659</v>
          </cell>
        </row>
        <row r="157">
          <cell r="Y157">
            <v>107.76</v>
          </cell>
          <cell r="Z157">
            <v>143.56954716171691</v>
          </cell>
          <cell r="AA157">
            <v>93.634495920000006</v>
          </cell>
          <cell r="AB157">
            <v>129.44419764487296</v>
          </cell>
          <cell r="AC157">
            <v>99.373577999999995</v>
          </cell>
          <cell r="AD157">
            <v>132.74164066340379</v>
          </cell>
          <cell r="AE157">
            <v>106.26515328000001</v>
          </cell>
          <cell r="AF157">
            <v>141.64343372032579</v>
          </cell>
          <cell r="AG157">
            <v>107.0072964</v>
          </cell>
          <cell r="AH157">
            <v>142.59996162057138</v>
          </cell>
          <cell r="AI157">
            <v>110.87986752000002</v>
          </cell>
          <cell r="AJ157">
            <v>147.58479683107592</v>
          </cell>
          <cell r="AK157">
            <v>92.506356480000008</v>
          </cell>
          <cell r="AL157">
            <v>127.8846110501301</v>
          </cell>
          <cell r="AM157">
            <v>93.067031759999992</v>
          </cell>
          <cell r="AN157">
            <v>128.65971173333259</v>
          </cell>
        </row>
        <row r="158">
          <cell r="Z158">
            <v>4.7856515720572306</v>
          </cell>
          <cell r="AB158">
            <v>4.3148065881624316</v>
          </cell>
          <cell r="AD158">
            <v>4.4247213554467928</v>
          </cell>
          <cell r="AF158">
            <v>4.7214477906775265</v>
          </cell>
          <cell r="AH158">
            <v>4.7533320540190456</v>
          </cell>
          <cell r="AJ158">
            <v>4.9194932277025307</v>
          </cell>
          <cell r="AL158">
            <v>4.2628203683376702</v>
          </cell>
          <cell r="AN158">
            <v>4.288657057777753</v>
          </cell>
        </row>
        <row r="159">
          <cell r="Y159">
            <v>31.75</v>
          </cell>
          <cell r="Z159">
            <v>42.300789925617224</v>
          </cell>
          <cell r="AA159">
            <v>27.588114750000003</v>
          </cell>
          <cell r="AB159">
            <v>38.138950215522613</v>
          </cell>
          <cell r="AC159">
            <v>29.27905625</v>
          </cell>
          <cell r="AD159">
            <v>39.110496390711496</v>
          </cell>
          <cell r="AE159">
            <v>31.309564000000002</v>
          </cell>
          <cell r="AF159">
            <v>41.733287125281585</v>
          </cell>
          <cell r="AG159">
            <v>31.528226249999999</v>
          </cell>
          <cell r="AH159">
            <v>42.015114898414446</v>
          </cell>
          <cell r="AI159">
            <v>32.669226000000002</v>
          </cell>
          <cell r="AJ159">
            <v>43.483827945310509</v>
          </cell>
          <cell r="AK159">
            <v>27.255724000000001</v>
          </cell>
          <cell r="AL159">
            <v>37.679439502984692</v>
          </cell>
          <cell r="AM159">
            <v>27.420919249999997</v>
          </cell>
          <cell r="AN159">
            <v>37.907812245112375</v>
          </cell>
        </row>
        <row r="160">
          <cell r="Y160">
            <v>28.59</v>
          </cell>
          <cell r="Z160">
            <v>38.090695558217206</v>
          </cell>
          <cell r="AA160">
            <v>24.842337030000003</v>
          </cell>
          <cell r="AB160">
            <v>34.343073595646977</v>
          </cell>
          <cell r="AC160">
            <v>26.364983249999998</v>
          </cell>
          <cell r="AD160">
            <v>35.217924151509969</v>
          </cell>
          <cell r="AE160">
            <v>28.19339952</v>
          </cell>
          <cell r="AF160">
            <v>37.579674926355921</v>
          </cell>
          <cell r="AG160">
            <v>28.390298850000001</v>
          </cell>
          <cell r="AH160">
            <v>37.833453069154935</v>
          </cell>
          <cell r="AI160">
            <v>29.417737680000002</v>
          </cell>
          <cell r="AJ160">
            <v>39.155988691541019</v>
          </cell>
          <cell r="AK160">
            <v>24.543028320000001</v>
          </cell>
          <cell r="AL160">
            <v>33.929296862687636</v>
          </cell>
          <cell r="AM160">
            <v>24.691782089999997</v>
          </cell>
          <cell r="AN160">
            <v>34.134940223236626</v>
          </cell>
        </row>
        <row r="161">
          <cell r="Y161">
            <v>122.65</v>
          </cell>
          <cell r="Z161">
            <v>163.40761840557332</v>
          </cell>
          <cell r="AA161">
            <v>106.57267005000001</v>
          </cell>
          <cell r="AB161">
            <v>147.33046437586924</v>
          </cell>
          <cell r="AC161">
            <v>113.10476375</v>
          </cell>
          <cell r="AD161">
            <v>151.08353960065401</v>
          </cell>
          <cell r="AE161">
            <v>120.9485992</v>
          </cell>
          <cell r="AF161">
            <v>161.21535955640272</v>
          </cell>
          <cell r="AG161">
            <v>121.79328975</v>
          </cell>
          <cell r="AH161">
            <v>162.30405802489864</v>
          </cell>
          <cell r="AI161">
            <v>126.20096280000001</v>
          </cell>
          <cell r="AJ161">
            <v>167.97768496038847</v>
          </cell>
          <cell r="AK161">
            <v>105.2886472</v>
          </cell>
          <cell r="AL161">
            <v>145.55537811152985</v>
          </cell>
          <cell r="AM161">
            <v>105.92679515</v>
          </cell>
          <cell r="AN161">
            <v>146.43758021615855</v>
          </cell>
        </row>
        <row r="162">
          <cell r="Z162">
            <v>2.7234603067595553</v>
          </cell>
          <cell r="AB162">
            <v>2.4555077395978206</v>
          </cell>
          <cell r="AD162">
            <v>2.5180589933442334</v>
          </cell>
          <cell r="AF162">
            <v>2.6869226592733786</v>
          </cell>
          <cell r="AH162">
            <v>2.7050676337483108</v>
          </cell>
          <cell r="AJ162">
            <v>2.799628082673141</v>
          </cell>
          <cell r="AL162">
            <v>2.4259229685254975</v>
          </cell>
          <cell r="AN162">
            <v>2.440626336935976</v>
          </cell>
        </row>
        <row r="163">
          <cell r="Y163">
            <v>28.59</v>
          </cell>
          <cell r="Z163">
            <v>38.090695558217206</v>
          </cell>
          <cell r="AA163">
            <v>24.842337030000003</v>
          </cell>
          <cell r="AB163">
            <v>34.343073595646977</v>
          </cell>
          <cell r="AC163">
            <v>26.364983249999998</v>
          </cell>
          <cell r="AD163">
            <v>35.217924151509969</v>
          </cell>
          <cell r="AE163">
            <v>28.19339952</v>
          </cell>
          <cell r="AF163">
            <v>37.579674926355921</v>
          </cell>
          <cell r="AG163">
            <v>28.390298850000001</v>
          </cell>
          <cell r="AH163">
            <v>37.833453069154935</v>
          </cell>
          <cell r="AI163">
            <v>29.417737680000002</v>
          </cell>
          <cell r="AJ163">
            <v>39.155988691541019</v>
          </cell>
          <cell r="AK163">
            <v>24.543028320000001</v>
          </cell>
          <cell r="AL163">
            <v>33.929296862687636</v>
          </cell>
          <cell r="AM163">
            <v>24.691782089999997</v>
          </cell>
          <cell r="AN163">
            <v>34.134940223236626</v>
          </cell>
        </row>
        <row r="164">
          <cell r="Y164">
            <v>73.569999999999993</v>
          </cell>
          <cell r="Z164">
            <v>98.017924876461691</v>
          </cell>
          <cell r="AA164">
            <v>63.92622369</v>
          </cell>
          <cell r="AB164">
            <v>88.3742540899527</v>
          </cell>
          <cell r="AC164">
            <v>67.844414749999984</v>
          </cell>
          <cell r="AD164">
            <v>90.625487227232881</v>
          </cell>
          <cell r="AE164">
            <v>72.549436959999994</v>
          </cell>
          <cell r="AF164">
            <v>96.702927049038294</v>
          </cell>
          <cell r="AG164">
            <v>73.056113549999992</v>
          </cell>
          <cell r="AH164">
            <v>97.355968600829939</v>
          </cell>
          <cell r="AI164">
            <v>75.699998640000004</v>
          </cell>
          <cell r="AJ164">
            <v>100.75921958855099</v>
          </cell>
          <cell r="AK164">
            <v>63.156019359999995</v>
          </cell>
          <cell r="AL164">
            <v>87.309491786916027</v>
          </cell>
          <cell r="AM164">
            <v>63.538804069999991</v>
          </cell>
          <cell r="AN164">
            <v>87.838669192847789</v>
          </cell>
        </row>
        <row r="165">
          <cell r="Y165">
            <v>28.59</v>
          </cell>
          <cell r="Z165">
            <v>38.090695558217206</v>
          </cell>
          <cell r="AA165">
            <v>24.842337030000003</v>
          </cell>
          <cell r="AB165">
            <v>34.343073595646977</v>
          </cell>
          <cell r="AC165">
            <v>26.364983249999998</v>
          </cell>
          <cell r="AD165">
            <v>35.217924151509969</v>
          </cell>
          <cell r="AE165">
            <v>28.19339952</v>
          </cell>
          <cell r="AF165">
            <v>37.579674926355921</v>
          </cell>
          <cell r="AG165">
            <v>28.390298850000001</v>
          </cell>
          <cell r="AH165">
            <v>37.833453069154935</v>
          </cell>
          <cell r="AI165">
            <v>29.417737680000002</v>
          </cell>
          <cell r="AJ165">
            <v>39.155988691541019</v>
          </cell>
          <cell r="AK165">
            <v>24.543028320000001</v>
          </cell>
          <cell r="AL165">
            <v>33.929296862687636</v>
          </cell>
          <cell r="AM165">
            <v>24.691782089999997</v>
          </cell>
          <cell r="AN165">
            <v>34.134940223236626</v>
          </cell>
        </row>
        <row r="166">
          <cell r="Y166">
            <v>73.569999999999993</v>
          </cell>
          <cell r="Z166">
            <v>98.017924876461691</v>
          </cell>
          <cell r="AA166">
            <v>63.92622369</v>
          </cell>
          <cell r="AB166">
            <v>88.3742540899527</v>
          </cell>
          <cell r="AC166">
            <v>67.844414749999984</v>
          </cell>
          <cell r="AD166">
            <v>90.625487227232881</v>
          </cell>
          <cell r="AE166">
            <v>72.549436959999994</v>
          </cell>
          <cell r="AF166">
            <v>96.702927049038294</v>
          </cell>
          <cell r="AG166">
            <v>73.056113549999992</v>
          </cell>
          <cell r="AH166">
            <v>97.355968600829939</v>
          </cell>
          <cell r="AI166">
            <v>75.699998640000004</v>
          </cell>
          <cell r="AJ166">
            <v>100.75921958855099</v>
          </cell>
          <cell r="AK166">
            <v>63.156019359999995</v>
          </cell>
          <cell r="AL166">
            <v>87.309491786916027</v>
          </cell>
          <cell r="AM166">
            <v>63.538804069999991</v>
          </cell>
          <cell r="AN166">
            <v>87.838669192847789</v>
          </cell>
        </row>
        <row r="167">
          <cell r="Y167">
            <v>26.8</v>
          </cell>
          <cell r="Z167">
            <v>35.705863622253275</v>
          </cell>
          <cell r="AA167">
            <v>23.286975600000002</v>
          </cell>
          <cell r="AB167">
            <v>32.192877662236405</v>
          </cell>
          <cell r="AC167">
            <v>24.714289999999998</v>
          </cell>
          <cell r="AD167">
            <v>33.012954433734421</v>
          </cell>
          <cell r="AE167">
            <v>26.4282304</v>
          </cell>
          <cell r="AF167">
            <v>35.226837636458157</v>
          </cell>
          <cell r="AG167">
            <v>26.612801999999999</v>
          </cell>
          <cell r="AH167">
            <v>35.464726906378182</v>
          </cell>
          <cell r="AI167">
            <v>27.575913600000003</v>
          </cell>
          <cell r="AJ167">
            <v>36.704459493994385</v>
          </cell>
          <cell r="AK167">
            <v>23.006406399999999</v>
          </cell>
          <cell r="AL167">
            <v>31.805007202519363</v>
          </cell>
          <cell r="AM167">
            <v>23.145846799999998</v>
          </cell>
          <cell r="AN167">
            <v>31.997775375401943</v>
          </cell>
        </row>
        <row r="168">
          <cell r="Y168">
            <v>41.21</v>
          </cell>
          <cell r="Z168">
            <v>54.904426860934983</v>
          </cell>
          <cell r="AA168">
            <v>35.808069570000001</v>
          </cell>
          <cell r="AB168">
            <v>49.502555539580683</v>
          </cell>
          <cell r="AC168">
            <v>38.002831749999999</v>
          </cell>
          <cell r="AD168">
            <v>50.763576575156556</v>
          </cell>
          <cell r="AE168">
            <v>40.638334880000002</v>
          </cell>
          <cell r="AF168">
            <v>54.167835037255252</v>
          </cell>
          <cell r="AG168">
            <v>40.922148149999998</v>
          </cell>
          <cell r="AH168">
            <v>54.533634172083758</v>
          </cell>
          <cell r="AI168">
            <v>42.403111920000008</v>
          </cell>
          <cell r="AJ168">
            <v>56.439954318936891</v>
          </cell>
          <cell r="AK168">
            <v>35.376642080000003</v>
          </cell>
          <cell r="AL168">
            <v>48.906132343873999</v>
          </cell>
          <cell r="AM168">
            <v>35.591057710000001</v>
          </cell>
          <cell r="AN168">
            <v>49.202549373892325</v>
          </cell>
        </row>
        <row r="169">
          <cell r="Y169">
            <v>64.62</v>
          </cell>
          <cell r="Z169">
            <v>86.093765196642053</v>
          </cell>
          <cell r="AA169">
            <v>56.149416540000004</v>
          </cell>
          <cell r="AB169">
            <v>77.623274422899883</v>
          </cell>
          <cell r="AC169">
            <v>59.590948500000003</v>
          </cell>
          <cell r="AD169">
            <v>79.600638638355179</v>
          </cell>
          <cell r="AE169">
            <v>63.723591360000007</v>
          </cell>
          <cell r="AF169">
            <v>84.93874059954949</v>
          </cell>
          <cell r="AG169">
            <v>64.168629300000006</v>
          </cell>
          <cell r="AH169">
            <v>85.512337786946205</v>
          </cell>
          <cell r="AI169">
            <v>66.490878240000015</v>
          </cell>
          <cell r="AJ169">
            <v>88.501573600817807</v>
          </cell>
          <cell r="AK169">
            <v>55.47290976</v>
          </cell>
          <cell r="AL169">
            <v>76.688043486074676</v>
          </cell>
          <cell r="AM169">
            <v>55.809127619999998</v>
          </cell>
          <cell r="AN169">
            <v>77.152844953674389</v>
          </cell>
        </row>
        <row r="170">
          <cell r="Y170">
            <v>58.71</v>
          </cell>
          <cell r="Z170">
            <v>78.219822882928725</v>
          </cell>
          <cell r="AA170">
            <v>51.014117070000005</v>
          </cell>
          <cell r="AB170">
            <v>70.524024162309686</v>
          </cell>
          <cell r="AC170">
            <v>54.140894250000002</v>
          </cell>
          <cell r="AD170">
            <v>72.320543089721951</v>
          </cell>
          <cell r="AE170">
            <v>57.895574879999998</v>
          </cell>
          <cell r="AF170">
            <v>77.170434240166358</v>
          </cell>
          <cell r="AG170">
            <v>58.299910650000001</v>
          </cell>
          <cell r="AH170">
            <v>77.691571517666532</v>
          </cell>
          <cell r="AI170">
            <v>60.409771920000004</v>
          </cell>
          <cell r="AJ170">
            <v>80.407418540761569</v>
          </cell>
          <cell r="AK170">
            <v>50.399482079999999</v>
          </cell>
          <cell r="AL170">
            <v>69.674327345519103</v>
          </cell>
          <cell r="AM170">
            <v>50.70495021</v>
          </cell>
          <cell r="AN170">
            <v>70.096619115292853</v>
          </cell>
        </row>
        <row r="171">
          <cell r="Y171">
            <v>79.61</v>
          </cell>
          <cell r="Z171">
            <v>106.06506727490982</v>
          </cell>
          <cell r="AA171">
            <v>69.174482370000007</v>
          </cell>
          <cell r="AB171">
            <v>95.629663831740316</v>
          </cell>
          <cell r="AC171">
            <v>73.414351749999994</v>
          </cell>
          <cell r="AD171">
            <v>98.065720241402886</v>
          </cell>
          <cell r="AE171">
            <v>78.505650079999995</v>
          </cell>
          <cell r="AF171">
            <v>104.64210985964304</v>
          </cell>
          <cell r="AG171">
            <v>79.05392415</v>
          </cell>
          <cell r="AH171">
            <v>105.34876526181966</v>
          </cell>
          <cell r="AI171">
            <v>81.914868720000001</v>
          </cell>
          <cell r="AJ171">
            <v>109.03141866854077</v>
          </cell>
          <cell r="AK171">
            <v>68.341045280000003</v>
          </cell>
          <cell r="AL171">
            <v>94.477485947483828</v>
          </cell>
          <cell r="AM171">
            <v>68.755256109999991</v>
          </cell>
          <cell r="AN171">
            <v>95.050108120736894</v>
          </cell>
        </row>
        <row r="172">
          <cell r="Y172">
            <v>36.92</v>
          </cell>
          <cell r="Z172">
            <v>49.188824064686237</v>
          </cell>
          <cell r="AA172">
            <v>32.080415640000005</v>
          </cell>
          <cell r="AB172">
            <v>44.349292660065984</v>
          </cell>
          <cell r="AC172">
            <v>34.046700999999999</v>
          </cell>
          <cell r="AD172">
            <v>45.479040212443095</v>
          </cell>
          <cell r="AE172">
            <v>36.407845760000001</v>
          </cell>
          <cell r="AF172">
            <v>48.528912146941607</v>
          </cell>
          <cell r="AG172">
            <v>36.6621138</v>
          </cell>
          <cell r="AH172">
            <v>48.856631245652331</v>
          </cell>
          <cell r="AI172">
            <v>37.988907840000003</v>
          </cell>
          <cell r="AJ172">
            <v>50.564501661129576</v>
          </cell>
          <cell r="AK172">
            <v>31.693900160000002</v>
          </cell>
          <cell r="AL172">
            <v>43.814957683470709</v>
          </cell>
          <cell r="AM172">
            <v>31.885994919999998</v>
          </cell>
          <cell r="AN172">
            <v>44.080517420143273</v>
          </cell>
        </row>
        <row r="173">
          <cell r="Y173">
            <v>27</v>
          </cell>
          <cell r="Z173">
            <v>35.972325291076061</v>
          </cell>
          <cell r="AA173">
            <v>23.460759000000003</v>
          </cell>
          <cell r="AB173">
            <v>32.433123017924743</v>
          </cell>
          <cell r="AC173">
            <v>24.898724999999999</v>
          </cell>
          <cell r="AD173">
            <v>33.259319765329458</v>
          </cell>
          <cell r="AE173">
            <v>26.625456</v>
          </cell>
          <cell r="AF173">
            <v>35.489724484491425</v>
          </cell>
          <cell r="AG173">
            <v>26.811405000000001</v>
          </cell>
          <cell r="AH173">
            <v>35.729389047470555</v>
          </cell>
          <cell r="AI173">
            <v>27.781704000000001</v>
          </cell>
          <cell r="AJ173">
            <v>36.978373370815234</v>
          </cell>
          <cell r="AK173">
            <v>23.178096</v>
          </cell>
          <cell r="AL173">
            <v>32.042358002538165</v>
          </cell>
          <cell r="AM173">
            <v>23.318576999999998</v>
          </cell>
          <cell r="AN173">
            <v>32.236564743875093</v>
          </cell>
        </row>
        <row r="174">
          <cell r="Y174">
            <v>71.27</v>
          </cell>
          <cell r="Z174">
            <v>94.953615684999662</v>
          </cell>
          <cell r="AA174">
            <v>61.927714590000001</v>
          </cell>
          <cell r="AB174">
            <v>85.611432499536889</v>
          </cell>
          <cell r="AC174">
            <v>65.723412249999996</v>
          </cell>
          <cell r="AD174">
            <v>87.792285913890012</v>
          </cell>
          <cell r="AE174">
            <v>70.281342559999999</v>
          </cell>
          <cell r="AF174">
            <v>93.679728296655696</v>
          </cell>
          <cell r="AG174">
            <v>70.772179049999991</v>
          </cell>
          <cell r="AH174">
            <v>94.312353978267637</v>
          </cell>
          <cell r="AI174">
            <v>73.333409040000006</v>
          </cell>
          <cell r="AJ174">
            <v>97.60921000511118</v>
          </cell>
          <cell r="AK174">
            <v>61.181588959999999</v>
          </cell>
          <cell r="AL174">
            <v>84.57995758669982</v>
          </cell>
          <cell r="AM174">
            <v>61.55240676999999</v>
          </cell>
          <cell r="AN174">
            <v>85.092591455406577</v>
          </cell>
        </row>
        <row r="175">
          <cell r="Y175">
            <v>60.73</v>
          </cell>
          <cell r="Z175">
            <v>80.911085738038864</v>
          </cell>
          <cell r="AA175">
            <v>52.769329409999997</v>
          </cell>
          <cell r="AB175">
            <v>72.950502254761815</v>
          </cell>
          <cell r="AC175">
            <v>56.003687749999997</v>
          </cell>
          <cell r="AD175">
            <v>74.808832938831785</v>
          </cell>
          <cell r="AE175">
            <v>59.887553439999998</v>
          </cell>
          <cell r="AF175">
            <v>79.825591405302376</v>
          </cell>
          <cell r="AG175">
            <v>60.305800949999998</v>
          </cell>
          <cell r="AH175">
            <v>80.364659142699509</v>
          </cell>
          <cell r="AI175">
            <v>62.488254959999999</v>
          </cell>
          <cell r="AJ175">
            <v>83.173948696652189</v>
          </cell>
          <cell r="AK175">
            <v>52.133547039999996</v>
          </cell>
          <cell r="AL175">
            <v>72.071570425708984</v>
          </cell>
          <cell r="AM175">
            <v>52.449525229999992</v>
          </cell>
          <cell r="AN175">
            <v>72.508391736871644</v>
          </cell>
        </row>
        <row r="176">
          <cell r="Y176">
            <v>106.51</v>
          </cell>
          <cell r="Z176">
            <v>141.9041617315745</v>
          </cell>
          <cell r="AA176">
            <v>92.548349670000007</v>
          </cell>
          <cell r="AB176">
            <v>127.94266417182089</v>
          </cell>
          <cell r="AC176">
            <v>98.220859250000004</v>
          </cell>
          <cell r="AD176">
            <v>131.20185734093485</v>
          </cell>
          <cell r="AE176">
            <v>105.03249328000001</v>
          </cell>
          <cell r="AF176">
            <v>140.00039092011787</v>
          </cell>
          <cell r="AG176">
            <v>105.76602765</v>
          </cell>
          <cell r="AH176">
            <v>140.94582323874403</v>
          </cell>
          <cell r="AI176">
            <v>109.59367752000001</v>
          </cell>
          <cell r="AJ176">
            <v>145.87283510094559</v>
          </cell>
          <cell r="AK176">
            <v>91.43329648000001</v>
          </cell>
          <cell r="AL176">
            <v>126.4011685500126</v>
          </cell>
          <cell r="AM176">
            <v>91.987468010000001</v>
          </cell>
          <cell r="AN176">
            <v>127.16727818037543</v>
          </cell>
        </row>
        <row r="177">
          <cell r="Y177">
            <v>153.07</v>
          </cell>
          <cell r="Z177">
            <v>203.936438233519</v>
          </cell>
          <cell r="AA177">
            <v>133.00512519</v>
          </cell>
          <cell r="AB177">
            <v>183.87178297606442</v>
          </cell>
          <cell r="AC177">
            <v>141.15732724999998</v>
          </cell>
          <cell r="AD177">
            <v>188.5557065362585</v>
          </cell>
          <cell r="AE177">
            <v>150.94661295999998</v>
          </cell>
          <cell r="AF177">
            <v>201.20044914226304</v>
          </cell>
          <cell r="AG177">
            <v>152.00080604999999</v>
          </cell>
          <cell r="AH177">
            <v>202.5591696850488</v>
          </cell>
          <cell r="AI177">
            <v>157.50168264000001</v>
          </cell>
          <cell r="AJ177">
            <v>209.63998562484031</v>
          </cell>
          <cell r="AK177">
            <v>131.40263536</v>
          </cell>
          <cell r="AL177">
            <v>181.65643479438953</v>
          </cell>
          <cell r="AM177">
            <v>132.19905856999998</v>
          </cell>
          <cell r="AN177">
            <v>182.75744316092445</v>
          </cell>
        </row>
        <row r="181">
          <cell r="Y181">
            <v>23.34</v>
          </cell>
          <cell r="AA181">
            <v>20.280522780000002</v>
          </cell>
          <cell r="AC181">
            <v>21.523564499999999</v>
          </cell>
          <cell r="AE181">
            <v>23.016227520000001</v>
          </cell>
          <cell r="AG181">
            <v>23.176970099999998</v>
          </cell>
          <cell r="AI181">
            <v>24.015739680000003</v>
          </cell>
          <cell r="AK181">
            <v>20.036176319999999</v>
          </cell>
          <cell r="AM181">
            <v>20.157614339999999</v>
          </cell>
        </row>
        <row r="187">
          <cell r="Y187">
            <v>27.77</v>
          </cell>
          <cell r="AA187">
            <v>24.129825090000001</v>
          </cell>
          <cell r="AC187">
            <v>25.608799749999999</v>
          </cell>
          <cell r="AE187">
            <v>27.38477456</v>
          </cell>
          <cell r="AG187">
            <v>27.576026549999998</v>
          </cell>
          <cell r="AI187">
            <v>28.573997040000002</v>
          </cell>
          <cell r="AK187">
            <v>23.83910096</v>
          </cell>
          <cell r="AM187">
            <v>23.983588269999998</v>
          </cell>
        </row>
        <row r="188">
          <cell r="Y188">
            <v>45.86</v>
          </cell>
          <cell r="AA188">
            <v>39.848533620000005</v>
          </cell>
          <cell r="AC188">
            <v>42.290945499999999</v>
          </cell>
          <cell r="AE188">
            <v>45.223830079999999</v>
          </cell>
          <cell r="AG188">
            <v>45.539667899999998</v>
          </cell>
          <cell r="AI188">
            <v>47.187738720000006</v>
          </cell>
          <cell r="AK188">
            <v>39.368425279999997</v>
          </cell>
          <cell r="AM188">
            <v>39.607034859999999</v>
          </cell>
        </row>
        <row r="189">
          <cell r="Y189">
            <v>27.77</v>
          </cell>
          <cell r="AA189">
            <v>24.129825090000001</v>
          </cell>
          <cell r="AC189">
            <v>25.608799749999999</v>
          </cell>
          <cell r="AE189">
            <v>27.38477456</v>
          </cell>
          <cell r="AG189">
            <v>27.576026549999998</v>
          </cell>
          <cell r="AI189">
            <v>28.573997040000002</v>
          </cell>
          <cell r="AK189">
            <v>23.83910096</v>
          </cell>
          <cell r="AM189">
            <v>23.983588269999998</v>
          </cell>
        </row>
        <row r="190">
          <cell r="Y190">
            <v>45.86</v>
          </cell>
          <cell r="AA190">
            <v>39.848533620000005</v>
          </cell>
          <cell r="AC190">
            <v>42.290945499999999</v>
          </cell>
          <cell r="AE190">
            <v>45.223830079999999</v>
          </cell>
          <cell r="AG190">
            <v>45.539667899999998</v>
          </cell>
          <cell r="AI190">
            <v>47.187738720000006</v>
          </cell>
          <cell r="AK190">
            <v>39.368425279999997</v>
          </cell>
          <cell r="AM190">
            <v>39.607034859999999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ÇOS"/>
      <sheetName val="Sheet1"/>
      <sheetName val="Sheet2"/>
      <sheetName val="Sheet3"/>
      <sheetName val="Sheet4"/>
      <sheetName val="Sheet5"/>
      <sheetName val="Sheet6"/>
      <sheetName val="Itens alterados Julho"/>
      <sheetName val="Itens alterados junho"/>
      <sheetName val="Sheet7"/>
      <sheetName val="Aumento Neosa"/>
      <sheetName val="Itens alterados Set"/>
      <sheetName val="Produto descontinuado"/>
    </sheetNames>
    <sheetDataSet>
      <sheetData sheetId="0">
        <row r="15">
          <cell r="F15">
            <v>6137602</v>
          </cell>
          <cell r="G15">
            <v>7896641811333</v>
          </cell>
          <cell r="H15" t="str">
            <v>3004.90.79</v>
          </cell>
        </row>
        <row r="16">
          <cell r="F16">
            <v>6137603</v>
          </cell>
          <cell r="G16">
            <v>7896641811364</v>
          </cell>
          <cell r="H16" t="str">
            <v>3004.90.79</v>
          </cell>
        </row>
        <row r="17">
          <cell r="F17">
            <v>6137604</v>
          </cell>
          <cell r="G17">
            <v>7896641811395</v>
          </cell>
          <cell r="H17" t="str">
            <v>3004.90.79</v>
          </cell>
        </row>
        <row r="18">
          <cell r="F18">
            <v>6102199</v>
          </cell>
          <cell r="G18">
            <v>7896641810275</v>
          </cell>
          <cell r="H18" t="str">
            <v>3002.10.39</v>
          </cell>
        </row>
        <row r="19">
          <cell r="F19">
            <v>6033245</v>
          </cell>
          <cell r="G19">
            <v>7896641800627</v>
          </cell>
          <cell r="H19" t="str">
            <v>3004.50.40</v>
          </cell>
        </row>
        <row r="20">
          <cell r="F20">
            <v>6049898</v>
          </cell>
          <cell r="G20">
            <v>7896641808609</v>
          </cell>
          <cell r="H20" t="str">
            <v>3004.50.40</v>
          </cell>
        </row>
        <row r="21">
          <cell r="F21">
            <v>6033231</v>
          </cell>
          <cell r="G21">
            <v>7896641801488</v>
          </cell>
          <cell r="H21" t="str">
            <v>3004.90.99</v>
          </cell>
        </row>
        <row r="22">
          <cell r="F22">
            <v>6033232</v>
          </cell>
          <cell r="G22">
            <v>7896641801495</v>
          </cell>
          <cell r="H22" t="str">
            <v>3004.90.99</v>
          </cell>
        </row>
        <row r="23">
          <cell r="F23">
            <v>6033224</v>
          </cell>
          <cell r="G23">
            <v>7896641800016</v>
          </cell>
          <cell r="H23" t="str">
            <v>3004.90.99</v>
          </cell>
        </row>
        <row r="24">
          <cell r="F24">
            <v>6033225</v>
          </cell>
          <cell r="G24">
            <v>7896641800023</v>
          </cell>
          <cell r="H24" t="str">
            <v>3004.90.99</v>
          </cell>
        </row>
        <row r="25">
          <cell r="F25">
            <v>6033226</v>
          </cell>
          <cell r="G25">
            <v>7896641800030</v>
          </cell>
          <cell r="H25" t="str">
            <v>3004.90.99</v>
          </cell>
        </row>
        <row r="26">
          <cell r="F26">
            <v>6033419</v>
          </cell>
          <cell r="G26">
            <v>7896641807763</v>
          </cell>
          <cell r="H26" t="str">
            <v>3004.90.99</v>
          </cell>
        </row>
        <row r="27">
          <cell r="F27">
            <v>6033420</v>
          </cell>
          <cell r="G27">
            <v>7896641807770</v>
          </cell>
          <cell r="H27" t="str">
            <v>3004.90.99</v>
          </cell>
        </row>
        <row r="28">
          <cell r="F28">
            <v>6033290</v>
          </cell>
          <cell r="G28">
            <v>7896641804274</v>
          </cell>
          <cell r="H28" t="str">
            <v>3004.90.19</v>
          </cell>
        </row>
        <row r="29">
          <cell r="F29">
            <v>6033289</v>
          </cell>
          <cell r="G29">
            <v>7896641804250</v>
          </cell>
          <cell r="H29" t="str">
            <v>3004.90.19</v>
          </cell>
        </row>
        <row r="30">
          <cell r="F30">
            <v>6033292</v>
          </cell>
          <cell r="G30">
            <v>7896641804120</v>
          </cell>
          <cell r="H30" t="str">
            <v>3004.90.99</v>
          </cell>
        </row>
        <row r="31">
          <cell r="F31">
            <v>6033417</v>
          </cell>
          <cell r="G31">
            <v>7896641804106</v>
          </cell>
          <cell r="H31" t="str">
            <v>3004.90.99</v>
          </cell>
        </row>
        <row r="32">
          <cell r="F32">
            <v>6033314</v>
          </cell>
          <cell r="G32">
            <v>7896641804830</v>
          </cell>
          <cell r="H32" t="str">
            <v>3004.90.99</v>
          </cell>
        </row>
        <row r="33">
          <cell r="F33">
            <v>6033313</v>
          </cell>
          <cell r="G33">
            <v>7896641804823</v>
          </cell>
          <cell r="H33" t="str">
            <v>3004.90.99</v>
          </cell>
        </row>
        <row r="34">
          <cell r="F34">
            <v>6106484</v>
          </cell>
          <cell r="G34">
            <v>7896641811036</v>
          </cell>
          <cell r="H34" t="str">
            <v>3004.90.99</v>
          </cell>
        </row>
        <row r="35">
          <cell r="F35">
            <v>6033390</v>
          </cell>
          <cell r="G35">
            <v>7896641807169</v>
          </cell>
          <cell r="H35" t="str">
            <v>3004.90.99</v>
          </cell>
        </row>
        <row r="36">
          <cell r="F36">
            <v>6033394</v>
          </cell>
          <cell r="G36">
            <v>7896641807237</v>
          </cell>
          <cell r="H36" t="str">
            <v>3004.90.39</v>
          </cell>
        </row>
        <row r="37">
          <cell r="F37">
            <v>6033243</v>
          </cell>
          <cell r="G37">
            <v>7896641800559</v>
          </cell>
          <cell r="H37" t="str">
            <v>3004.90.39</v>
          </cell>
        </row>
        <row r="38">
          <cell r="F38">
            <v>6033337</v>
          </cell>
          <cell r="G38">
            <v>7896641805943</v>
          </cell>
          <cell r="H38" t="str">
            <v>3004.90.39</v>
          </cell>
        </row>
        <row r="39">
          <cell r="F39">
            <v>6033323</v>
          </cell>
          <cell r="G39">
            <v>7896641805684</v>
          </cell>
          <cell r="H39" t="str">
            <v>3004.90.39</v>
          </cell>
        </row>
        <row r="40">
          <cell r="F40">
            <v>6033367</v>
          </cell>
          <cell r="G40">
            <v>7896641805691</v>
          </cell>
          <cell r="H40" t="str">
            <v>3004.90.39</v>
          </cell>
        </row>
        <row r="41">
          <cell r="F41">
            <v>6088052</v>
          </cell>
          <cell r="G41">
            <v>7896641805691</v>
          </cell>
          <cell r="H41" t="str">
            <v>3004.90.39</v>
          </cell>
        </row>
        <row r="42">
          <cell r="F42">
            <v>6033324</v>
          </cell>
          <cell r="G42">
            <v>7896641805677</v>
          </cell>
          <cell r="H42" t="str">
            <v>3004.90.39</v>
          </cell>
        </row>
        <row r="43">
          <cell r="F43">
            <v>6033363</v>
          </cell>
          <cell r="G43">
            <v>7896641806483</v>
          </cell>
          <cell r="H43" t="str">
            <v>3004.90.39</v>
          </cell>
        </row>
        <row r="44">
          <cell r="F44">
            <v>6033244</v>
          </cell>
          <cell r="G44">
            <v>7896641800580</v>
          </cell>
          <cell r="H44" t="str">
            <v>3004.90.39</v>
          </cell>
        </row>
        <row r="45">
          <cell r="F45">
            <v>6033406</v>
          </cell>
          <cell r="G45">
            <v>7896641807510</v>
          </cell>
          <cell r="H45" t="str">
            <v>3004.90.39</v>
          </cell>
        </row>
        <row r="46">
          <cell r="F46">
            <v>6033409</v>
          </cell>
          <cell r="G46">
            <v>7896641807572</v>
          </cell>
          <cell r="H46" t="str">
            <v>3004.90.39</v>
          </cell>
        </row>
        <row r="47">
          <cell r="F47">
            <v>6033408</v>
          </cell>
          <cell r="G47">
            <v>7896641807534</v>
          </cell>
          <cell r="H47" t="str">
            <v>3004.90.39</v>
          </cell>
        </row>
        <row r="48">
          <cell r="F48">
            <v>6033344</v>
          </cell>
          <cell r="G48">
            <v>7896641806056</v>
          </cell>
          <cell r="H48" t="str">
            <v>3004.90.39</v>
          </cell>
        </row>
        <row r="49">
          <cell r="F49">
            <v>6033282</v>
          </cell>
          <cell r="G49">
            <v>7896641803178</v>
          </cell>
          <cell r="H49" t="str">
            <v>3004.90.39</v>
          </cell>
        </row>
        <row r="50">
          <cell r="F50">
            <v>6033235</v>
          </cell>
          <cell r="G50">
            <v>7896641800306</v>
          </cell>
          <cell r="H50" t="str">
            <v>3004.90.99</v>
          </cell>
        </row>
        <row r="51">
          <cell r="F51">
            <v>6033293</v>
          </cell>
          <cell r="G51">
            <v>7896641804151</v>
          </cell>
          <cell r="H51" t="str">
            <v>3004.90.99</v>
          </cell>
        </row>
        <row r="52">
          <cell r="F52">
            <v>6049614</v>
          </cell>
          <cell r="G52">
            <v>7896641808531</v>
          </cell>
          <cell r="H52" t="str">
            <v>3004.90.39</v>
          </cell>
        </row>
        <row r="53">
          <cell r="F53">
            <v>6049615</v>
          </cell>
          <cell r="G53">
            <v>7896641808548</v>
          </cell>
          <cell r="H53" t="str">
            <v>3004.90.39</v>
          </cell>
        </row>
        <row r="54">
          <cell r="F54">
            <v>6054037</v>
          </cell>
          <cell r="G54">
            <v>7896641808715</v>
          </cell>
          <cell r="H54" t="str">
            <v>3004.90.39</v>
          </cell>
        </row>
        <row r="55">
          <cell r="F55">
            <v>6048365</v>
          </cell>
          <cell r="G55">
            <v>7896641800313</v>
          </cell>
          <cell r="H55" t="str">
            <v>3004.90.99</v>
          </cell>
        </row>
        <row r="56">
          <cell r="F56">
            <v>6048368</v>
          </cell>
          <cell r="G56">
            <v>7896641800757</v>
          </cell>
          <cell r="H56" t="str">
            <v>3004.90.99</v>
          </cell>
        </row>
        <row r="57">
          <cell r="F57">
            <v>6048369</v>
          </cell>
          <cell r="G57">
            <v>7896641800764</v>
          </cell>
          <cell r="H57" t="str">
            <v>3004.90.99</v>
          </cell>
        </row>
        <row r="58">
          <cell r="F58">
            <v>6138791</v>
          </cell>
          <cell r="G58">
            <v>7896641811425</v>
          </cell>
          <cell r="H58" t="str">
            <v>3002.10.39</v>
          </cell>
        </row>
        <row r="59">
          <cell r="F59">
            <v>6033623</v>
          </cell>
          <cell r="G59">
            <v>7896641806841</v>
          </cell>
          <cell r="H59" t="str">
            <v>3004.90.99</v>
          </cell>
        </row>
        <row r="60">
          <cell r="F60">
            <v>6098241</v>
          </cell>
          <cell r="G60">
            <v>7896641810749</v>
          </cell>
          <cell r="H60" t="str">
            <v>3004.90.99</v>
          </cell>
        </row>
        <row r="61">
          <cell r="F61">
            <v>6033297</v>
          </cell>
          <cell r="G61">
            <v>7896641804694</v>
          </cell>
          <cell r="H61" t="str">
            <v>3004.90.99</v>
          </cell>
        </row>
        <row r="62">
          <cell r="F62">
            <v>6033263</v>
          </cell>
          <cell r="G62">
            <v>7896641801976</v>
          </cell>
          <cell r="H62" t="str">
            <v>3004.90.99</v>
          </cell>
        </row>
        <row r="63">
          <cell r="F63">
            <v>6033298</v>
          </cell>
          <cell r="G63">
            <v>7896641804700</v>
          </cell>
          <cell r="H63" t="str">
            <v>3004.90.99</v>
          </cell>
        </row>
        <row r="64">
          <cell r="F64">
            <v>6033299</v>
          </cell>
          <cell r="G64">
            <v>7896641804717</v>
          </cell>
          <cell r="H64" t="str">
            <v>3004.90.99</v>
          </cell>
        </row>
        <row r="65">
          <cell r="F65">
            <v>6033260</v>
          </cell>
          <cell r="G65">
            <v>7896641801938</v>
          </cell>
          <cell r="H65" t="str">
            <v>3004.90.99</v>
          </cell>
        </row>
        <row r="66">
          <cell r="F66">
            <v>6033261</v>
          </cell>
          <cell r="G66">
            <v>7896641801945</v>
          </cell>
          <cell r="H66" t="str">
            <v>3004.90.99</v>
          </cell>
        </row>
        <row r="67">
          <cell r="F67">
            <v>6033294</v>
          </cell>
          <cell r="G67">
            <v>7896641804380</v>
          </cell>
          <cell r="H67" t="str">
            <v>3004.90.99</v>
          </cell>
        </row>
        <row r="68">
          <cell r="F68">
            <v>6033295</v>
          </cell>
          <cell r="G68">
            <v>7896641804397</v>
          </cell>
          <cell r="H68" t="str">
            <v>3004.90.99</v>
          </cell>
        </row>
        <row r="69">
          <cell r="F69">
            <v>6033266</v>
          </cell>
          <cell r="G69">
            <v>7896641802225</v>
          </cell>
          <cell r="H69" t="str">
            <v>3004.90.94</v>
          </cell>
        </row>
        <row r="70">
          <cell r="F70">
            <v>6033240</v>
          </cell>
          <cell r="G70">
            <v>7896641800429</v>
          </cell>
          <cell r="H70" t="str">
            <v>3004.90.94</v>
          </cell>
        </row>
        <row r="71">
          <cell r="F71">
            <v>6033237</v>
          </cell>
          <cell r="G71">
            <v>7896641800337</v>
          </cell>
          <cell r="H71" t="str">
            <v>3004.90.94</v>
          </cell>
        </row>
        <row r="72">
          <cell r="F72">
            <v>6033278</v>
          </cell>
          <cell r="G72">
            <v>7896641803062</v>
          </cell>
          <cell r="H72" t="str">
            <v>3004.90.39</v>
          </cell>
        </row>
        <row r="73">
          <cell r="F73">
            <v>6033276</v>
          </cell>
          <cell r="G73">
            <v>7896641802997</v>
          </cell>
          <cell r="H73" t="str">
            <v>3004.90.39</v>
          </cell>
        </row>
        <row r="74">
          <cell r="F74">
            <v>6033279</v>
          </cell>
          <cell r="G74">
            <v>7896641803079</v>
          </cell>
          <cell r="H74" t="str">
            <v>3004.90.39</v>
          </cell>
        </row>
        <row r="75">
          <cell r="F75">
            <v>6033277</v>
          </cell>
          <cell r="G75">
            <v>7896641802980</v>
          </cell>
          <cell r="H75" t="str">
            <v>3004.90.39</v>
          </cell>
        </row>
        <row r="76">
          <cell r="F76">
            <v>6033397</v>
          </cell>
          <cell r="G76">
            <v>7896641807343</v>
          </cell>
          <cell r="H76" t="str">
            <v>3004.90.39</v>
          </cell>
        </row>
        <row r="77">
          <cell r="F77">
            <v>6033271</v>
          </cell>
          <cell r="G77">
            <v>7896641802713</v>
          </cell>
          <cell r="H77" t="str">
            <v>3004.90.57</v>
          </cell>
        </row>
        <row r="78">
          <cell r="F78">
            <v>6033338</v>
          </cell>
          <cell r="G78">
            <v>7896641804588</v>
          </cell>
          <cell r="H78" t="str">
            <v>3004.20.99</v>
          </cell>
        </row>
        <row r="79">
          <cell r="F79">
            <v>6033339</v>
          </cell>
          <cell r="G79">
            <v>7896641804595</v>
          </cell>
          <cell r="H79" t="str">
            <v>3004.20.99</v>
          </cell>
        </row>
        <row r="80">
          <cell r="F80">
            <v>6033613</v>
          </cell>
          <cell r="G80">
            <v>7896641805738</v>
          </cell>
          <cell r="H80" t="str">
            <v>3004.90.47</v>
          </cell>
        </row>
        <row r="81">
          <cell r="F81">
            <v>6033625</v>
          </cell>
          <cell r="G81">
            <v>7896641806308</v>
          </cell>
          <cell r="H81" t="str">
            <v>3004.90.47</v>
          </cell>
        </row>
        <row r="82">
          <cell r="F82">
            <v>6070334</v>
          </cell>
          <cell r="G82">
            <v>7896641802850</v>
          </cell>
          <cell r="H82" t="str">
            <v>3004.90.99</v>
          </cell>
        </row>
        <row r="83">
          <cell r="F83">
            <v>6070335</v>
          </cell>
          <cell r="G83">
            <v>7896641802843</v>
          </cell>
          <cell r="H83" t="str">
            <v>3004.90.99</v>
          </cell>
        </row>
        <row r="84">
          <cell r="F84">
            <v>6050252</v>
          </cell>
          <cell r="G84">
            <v>7896641803925</v>
          </cell>
          <cell r="H84" t="str">
            <v>3004.90.69</v>
          </cell>
        </row>
        <row r="85">
          <cell r="F85">
            <v>6033310</v>
          </cell>
          <cell r="G85">
            <v>7896641803871</v>
          </cell>
          <cell r="H85" t="str">
            <v>3004.90.69</v>
          </cell>
        </row>
        <row r="86">
          <cell r="F86">
            <v>6050734</v>
          </cell>
          <cell r="G86">
            <v>7896641808623</v>
          </cell>
          <cell r="H86" t="str">
            <v>3004.90.69</v>
          </cell>
        </row>
        <row r="87">
          <cell r="F87">
            <v>6050735</v>
          </cell>
          <cell r="G87">
            <v>7896641808630</v>
          </cell>
          <cell r="H87" t="str">
            <v>3004.90.69</v>
          </cell>
        </row>
        <row r="88">
          <cell r="F88">
            <v>6033321</v>
          </cell>
          <cell r="G88">
            <v>7896641805653</v>
          </cell>
          <cell r="H88" t="str">
            <v>3004.90.69</v>
          </cell>
        </row>
        <row r="89">
          <cell r="F89">
            <v>6033301</v>
          </cell>
          <cell r="G89">
            <v>7896641804663</v>
          </cell>
          <cell r="H89" t="str">
            <v>3004.90.69</v>
          </cell>
        </row>
        <row r="90">
          <cell r="F90">
            <v>6061217</v>
          </cell>
          <cell r="G90">
            <v>7896641809149</v>
          </cell>
          <cell r="H90" t="str">
            <v>3004.90.69</v>
          </cell>
        </row>
        <row r="91">
          <cell r="F91">
            <v>6061222</v>
          </cell>
          <cell r="G91">
            <v>7896641809170</v>
          </cell>
          <cell r="H91" t="str">
            <v>3004.90.69</v>
          </cell>
        </row>
        <row r="92">
          <cell r="F92">
            <v>6061211</v>
          </cell>
          <cell r="G92">
            <v>7896641809118</v>
          </cell>
          <cell r="H92" t="str">
            <v>3004.90.69</v>
          </cell>
        </row>
        <row r="93">
          <cell r="F93">
            <v>6082027</v>
          </cell>
          <cell r="G93">
            <v>7896641810367</v>
          </cell>
          <cell r="H93" t="str">
            <v>3004.90.69</v>
          </cell>
        </row>
        <row r="94">
          <cell r="F94">
            <v>6072341</v>
          </cell>
          <cell r="G94">
            <v>7896641810084</v>
          </cell>
          <cell r="H94" t="str">
            <v>3004.90.69</v>
          </cell>
        </row>
        <row r="95">
          <cell r="F95">
            <v>6072334</v>
          </cell>
          <cell r="G95">
            <v>7896641810015</v>
          </cell>
          <cell r="H95" t="str">
            <v>3004.90.69</v>
          </cell>
        </row>
        <row r="96">
          <cell r="F96">
            <v>6033334</v>
          </cell>
          <cell r="G96">
            <v>7896641805912</v>
          </cell>
          <cell r="H96" t="str">
            <v>3004.90.99</v>
          </cell>
        </row>
        <row r="97">
          <cell r="F97">
            <v>6033597</v>
          </cell>
          <cell r="G97">
            <v>7896641801822</v>
          </cell>
          <cell r="H97" t="str">
            <v>3004.90.99</v>
          </cell>
        </row>
        <row r="98">
          <cell r="F98">
            <v>6033335</v>
          </cell>
          <cell r="G98">
            <v>7896641805929</v>
          </cell>
          <cell r="H98" t="str">
            <v>3004.90.99</v>
          </cell>
        </row>
        <row r="99">
          <cell r="F99">
            <v>6033319</v>
          </cell>
          <cell r="G99">
            <v>7896641805479</v>
          </cell>
          <cell r="H99" t="str">
            <v>3004.90.99</v>
          </cell>
        </row>
        <row r="100">
          <cell r="F100">
            <v>6033258</v>
          </cell>
          <cell r="G100">
            <v>7896641801839</v>
          </cell>
          <cell r="H100" t="str">
            <v>3004.90.99</v>
          </cell>
        </row>
        <row r="101">
          <cell r="F101">
            <v>6033336</v>
          </cell>
          <cell r="G101">
            <v>7896641805936</v>
          </cell>
          <cell r="H101" t="str">
            <v>3004.90.99</v>
          </cell>
        </row>
        <row r="102">
          <cell r="F102">
            <v>6033366</v>
          </cell>
          <cell r="G102">
            <v>7896641806568</v>
          </cell>
          <cell r="H102" t="str">
            <v>3004.90.99</v>
          </cell>
        </row>
        <row r="103">
          <cell r="F103">
            <v>6033311</v>
          </cell>
          <cell r="G103">
            <v>7896641804748</v>
          </cell>
          <cell r="H103" t="str">
            <v>3004.90.99</v>
          </cell>
        </row>
        <row r="104">
          <cell r="F104">
            <v>6033385</v>
          </cell>
          <cell r="G104">
            <v>7896641807084</v>
          </cell>
          <cell r="H104" t="str">
            <v>3004.90.99</v>
          </cell>
        </row>
        <row r="105">
          <cell r="F105">
            <v>6033265</v>
          </cell>
          <cell r="G105">
            <v>7896641802430</v>
          </cell>
          <cell r="H105" t="str">
            <v>3004.90.99</v>
          </cell>
        </row>
        <row r="106">
          <cell r="F106">
            <v>6033233</v>
          </cell>
          <cell r="G106">
            <v>7896641802478</v>
          </cell>
          <cell r="H106" t="str">
            <v>3004.90.99</v>
          </cell>
        </row>
        <row r="107">
          <cell r="F107">
            <v>6033312</v>
          </cell>
          <cell r="G107">
            <v>7896641804755</v>
          </cell>
          <cell r="H107" t="str">
            <v>3004.90.99</v>
          </cell>
        </row>
        <row r="108">
          <cell r="F108">
            <v>6033386</v>
          </cell>
          <cell r="G108">
            <v>7896641807091</v>
          </cell>
          <cell r="H108" t="str">
            <v>3004.90.99</v>
          </cell>
        </row>
        <row r="109">
          <cell r="F109">
            <v>6033254</v>
          </cell>
          <cell r="G109">
            <v>7896641802119</v>
          </cell>
          <cell r="H109" t="str">
            <v>3004.90.99</v>
          </cell>
        </row>
        <row r="110">
          <cell r="F110">
            <v>6046932</v>
          </cell>
          <cell r="G110">
            <v>7896641802232</v>
          </cell>
          <cell r="H110" t="str">
            <v>3004.90.99</v>
          </cell>
        </row>
        <row r="111">
          <cell r="F111">
            <v>6150894</v>
          </cell>
          <cell r="G111">
            <v>7896641805714</v>
          </cell>
          <cell r="H111" t="str">
            <v>3004.90.99</v>
          </cell>
        </row>
        <row r="112">
          <cell r="F112">
            <v>6033600</v>
          </cell>
          <cell r="G112">
            <v>7896641803048</v>
          </cell>
          <cell r="H112" t="str">
            <v>3004.90.99</v>
          </cell>
        </row>
        <row r="113">
          <cell r="F113">
            <v>6033598</v>
          </cell>
          <cell r="G113">
            <v>7896641803055</v>
          </cell>
          <cell r="H113" t="str">
            <v>3004.90.99</v>
          </cell>
        </row>
        <row r="114">
          <cell r="F114">
            <v>6082816</v>
          </cell>
          <cell r="G114">
            <v>7896641810510</v>
          </cell>
          <cell r="H114" t="str">
            <v>3401.11.10</v>
          </cell>
        </row>
        <row r="115">
          <cell r="F115">
            <v>6033333</v>
          </cell>
          <cell r="G115">
            <v>7896641805905</v>
          </cell>
          <cell r="H115" t="str">
            <v>3004.90.99</v>
          </cell>
        </row>
        <row r="116">
          <cell r="F116">
            <v>6033255</v>
          </cell>
          <cell r="G116">
            <v>7896641801792</v>
          </cell>
          <cell r="H116" t="str">
            <v>3004.90.99</v>
          </cell>
        </row>
        <row r="117">
          <cell r="F117">
            <v>6033283</v>
          </cell>
          <cell r="G117">
            <v>7896641803642</v>
          </cell>
          <cell r="H117" t="str">
            <v>3004.90.99</v>
          </cell>
        </row>
        <row r="118">
          <cell r="F118">
            <v>6033288</v>
          </cell>
          <cell r="G118">
            <v>7896641804212</v>
          </cell>
          <cell r="H118" t="str">
            <v>3004.90.99</v>
          </cell>
        </row>
        <row r="119">
          <cell r="F119">
            <v>6033287</v>
          </cell>
          <cell r="G119">
            <v>7896641804205</v>
          </cell>
          <cell r="H119" t="str">
            <v>3004.90.99</v>
          </cell>
        </row>
        <row r="120">
          <cell r="F120">
            <v>6033247</v>
          </cell>
          <cell r="G120">
            <v>7896641800733</v>
          </cell>
          <cell r="H120" t="str">
            <v>3004.90.99</v>
          </cell>
        </row>
        <row r="121">
          <cell r="F121">
            <v>6033248</v>
          </cell>
          <cell r="G121">
            <v>7896641800740</v>
          </cell>
          <cell r="H121" t="str">
            <v>3004.90.99</v>
          </cell>
        </row>
        <row r="122">
          <cell r="F122">
            <v>6033239</v>
          </cell>
          <cell r="G122">
            <v>7896641800412</v>
          </cell>
          <cell r="H122" t="str">
            <v>3004.90.99</v>
          </cell>
        </row>
        <row r="123">
          <cell r="F123">
            <v>6033358</v>
          </cell>
          <cell r="G123">
            <v>7896641806407</v>
          </cell>
          <cell r="H123" t="str">
            <v>3004.90.99</v>
          </cell>
        </row>
        <row r="124">
          <cell r="F124">
            <v>6033360</v>
          </cell>
          <cell r="G124">
            <v>7896641806414</v>
          </cell>
          <cell r="H124" t="str">
            <v>3004.90.99</v>
          </cell>
        </row>
        <row r="125">
          <cell r="F125">
            <v>6033354</v>
          </cell>
          <cell r="G125">
            <v>7896641806360</v>
          </cell>
          <cell r="H125" t="str">
            <v>3004.90.99</v>
          </cell>
        </row>
        <row r="126">
          <cell r="F126">
            <v>6019647</v>
          </cell>
          <cell r="G126">
            <v>7896641806520</v>
          </cell>
          <cell r="H126" t="str">
            <v>3002.10.39</v>
          </cell>
        </row>
        <row r="127">
          <cell r="F127">
            <v>6033400</v>
          </cell>
          <cell r="G127">
            <v>7896641807404</v>
          </cell>
          <cell r="H127" t="str">
            <v>3004.90.69</v>
          </cell>
        </row>
        <row r="128">
          <cell r="F128">
            <v>6033241</v>
          </cell>
          <cell r="G128">
            <v>7896641800450</v>
          </cell>
          <cell r="H128" t="str">
            <v>3004.90.99</v>
          </cell>
        </row>
        <row r="129">
          <cell r="F129">
            <v>6033398</v>
          </cell>
          <cell r="G129">
            <v>7896641807381</v>
          </cell>
          <cell r="H129" t="str">
            <v>3004.90.69</v>
          </cell>
        </row>
        <row r="130">
          <cell r="F130">
            <v>6048459</v>
          </cell>
          <cell r="G130">
            <v>7896641808432</v>
          </cell>
          <cell r="H130" t="str">
            <v>3004.90.69</v>
          </cell>
        </row>
        <row r="131">
          <cell r="F131">
            <v>6048462</v>
          </cell>
          <cell r="G131">
            <v>7896641808456</v>
          </cell>
          <cell r="H131" t="str">
            <v>3004.90.69</v>
          </cell>
        </row>
        <row r="132">
          <cell r="F132">
            <v>6033371</v>
          </cell>
          <cell r="G132">
            <v>7896641805776</v>
          </cell>
          <cell r="H132" t="str">
            <v>3004.90.59</v>
          </cell>
        </row>
        <row r="133">
          <cell r="F133">
            <v>6033372</v>
          </cell>
          <cell r="G133">
            <v>7896641802782</v>
          </cell>
          <cell r="H133" t="str">
            <v>3004.90.69</v>
          </cell>
        </row>
        <row r="134">
          <cell r="F134">
            <v>6069388</v>
          </cell>
          <cell r="G134">
            <v>7896641809545</v>
          </cell>
          <cell r="H134" t="str">
            <v>3004.90.59</v>
          </cell>
        </row>
        <row r="135">
          <cell r="F135">
            <v>6033330</v>
          </cell>
          <cell r="G135">
            <v>7896641808647</v>
          </cell>
          <cell r="H135" t="str">
            <v>3004.90.99</v>
          </cell>
        </row>
        <row r="136">
          <cell r="F136">
            <v>6033304</v>
          </cell>
          <cell r="G136">
            <v>7896641804441</v>
          </cell>
          <cell r="H136" t="str">
            <v>3004.90.99</v>
          </cell>
        </row>
        <row r="137">
          <cell r="F137">
            <v>6033307</v>
          </cell>
          <cell r="G137">
            <v>7896641804472</v>
          </cell>
          <cell r="H137" t="str">
            <v>3004.90.99</v>
          </cell>
        </row>
        <row r="138">
          <cell r="F138">
            <v>6033303</v>
          </cell>
          <cell r="G138">
            <v>7896641804434</v>
          </cell>
          <cell r="H138" t="str">
            <v>3004.90.99</v>
          </cell>
        </row>
        <row r="139">
          <cell r="F139">
            <v>6033306</v>
          </cell>
          <cell r="G139">
            <v>7896641804465</v>
          </cell>
          <cell r="H139" t="str">
            <v>3004.90.99</v>
          </cell>
        </row>
        <row r="140">
          <cell r="F140">
            <v>6129414</v>
          </cell>
          <cell r="G140">
            <v>7896641811616</v>
          </cell>
          <cell r="H140" t="str">
            <v>3004.90.69</v>
          </cell>
        </row>
        <row r="141">
          <cell r="F141">
            <v>6155565</v>
          </cell>
          <cell r="G141">
            <v>7896641812293</v>
          </cell>
          <cell r="H141" t="str">
            <v>3004.90.69</v>
          </cell>
        </row>
        <row r="142">
          <cell r="F142">
            <v>6166698</v>
          </cell>
          <cell r="G142">
            <v>789664181245</v>
          </cell>
          <cell r="H142" t="str">
            <v>2106.90.30</v>
          </cell>
        </row>
        <row r="143">
          <cell r="F143">
            <v>6166699</v>
          </cell>
          <cell r="G143">
            <v>7896641812552</v>
          </cell>
          <cell r="H143" t="str">
            <v>2106.90.30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P161"/>
  <sheetViews>
    <sheetView showGridLines="0" tabSelected="1" topLeftCell="D8" zoomScaleNormal="100" workbookViewId="0">
      <selection activeCell="V24" sqref="V24"/>
    </sheetView>
  </sheetViews>
  <sheetFormatPr defaultColWidth="9.109375" defaultRowHeight="13.8" x14ac:dyDescent="0.3"/>
  <cols>
    <col min="1" max="1" width="2.6640625" style="193" customWidth="1"/>
    <col min="2" max="2" width="9.109375" style="264"/>
    <col min="3" max="3" width="9.88671875" style="230" customWidth="1"/>
    <col min="4" max="6" width="14.33203125" style="230" customWidth="1"/>
    <col min="7" max="7" width="15.44140625" style="230" customWidth="1"/>
    <col min="8" max="8" width="37" style="230" customWidth="1"/>
    <col min="9" max="9" width="19.5546875" style="230" customWidth="1"/>
    <col min="10" max="10" width="31.33203125" style="230" hidden="1" customWidth="1"/>
    <col min="11" max="11" width="9.44140625" style="230" bestFit="1" customWidth="1"/>
    <col min="12" max="12" width="27.88671875" style="230" hidden="1" customWidth="1"/>
    <col min="13" max="13" width="10.6640625" style="230" hidden="1" customWidth="1"/>
    <col min="14" max="14" width="9.33203125" style="230" bestFit="1" customWidth="1"/>
    <col min="15" max="15" width="11" style="230" hidden="1" customWidth="1"/>
    <col min="16" max="16" width="11.33203125" style="230" hidden="1" customWidth="1"/>
    <col min="17" max="17" width="31.5546875" style="230" hidden="1" customWidth="1"/>
    <col min="18" max="18" width="51.44140625" style="230" hidden="1" customWidth="1"/>
    <col min="19" max="20" width="12.88671875" style="230" hidden="1" customWidth="1"/>
    <col min="21" max="21" width="9.44140625" style="230" hidden="1" customWidth="1"/>
    <col min="22" max="25" width="9.44140625" style="230" customWidth="1"/>
    <col min="26" max="26" width="11.5546875" style="230" customWidth="1"/>
    <col min="27" max="27" width="10" style="230" bestFit="1" customWidth="1"/>
    <col min="28" max="28" width="10.33203125" style="230" bestFit="1" customWidth="1"/>
    <col min="29" max="29" width="11.33203125" style="230" customWidth="1"/>
    <col min="30" max="30" width="12" style="230" customWidth="1"/>
    <col min="31" max="31" width="10" style="230" bestFit="1" customWidth="1"/>
    <col min="32" max="32" width="10.33203125" style="230" bestFit="1" customWidth="1"/>
    <col min="33" max="33" width="10" style="230" bestFit="1" customWidth="1"/>
    <col min="34" max="34" width="10.33203125" style="230" bestFit="1" customWidth="1"/>
    <col min="35" max="35" width="10" style="230" bestFit="1" customWidth="1"/>
    <col min="36" max="36" width="10.33203125" style="230" bestFit="1" customWidth="1"/>
    <col min="37" max="37" width="10" style="230" bestFit="1" customWidth="1"/>
    <col min="38" max="38" width="10.33203125" style="230" bestFit="1" customWidth="1"/>
    <col min="39" max="39" width="10" style="230" bestFit="1" customWidth="1"/>
    <col min="40" max="40" width="10.33203125" style="230" bestFit="1" customWidth="1"/>
    <col min="41" max="16384" width="9.109375" style="193"/>
  </cols>
  <sheetData>
    <row r="6" spans="2:40" x14ac:dyDescent="0.3">
      <c r="B6" s="265" t="s">
        <v>611</v>
      </c>
      <c r="C6" s="247"/>
      <c r="D6" s="247"/>
      <c r="E6" s="247"/>
      <c r="F6" s="247"/>
      <c r="G6" s="247"/>
      <c r="H6" s="247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4"/>
    </row>
    <row r="7" spans="2:40" x14ac:dyDescent="0.3">
      <c r="B7" s="266" t="s">
        <v>612</v>
      </c>
      <c r="C7" s="235"/>
      <c r="D7" s="235"/>
      <c r="E7" s="248"/>
      <c r="F7" s="248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8"/>
    </row>
    <row r="8" spans="2:40" x14ac:dyDescent="0.3">
      <c r="B8" s="266" t="s">
        <v>613</v>
      </c>
      <c r="C8" s="239"/>
      <c r="D8" s="239"/>
      <c r="E8" s="239"/>
      <c r="F8" s="239"/>
      <c r="G8" s="240"/>
      <c r="H8" s="240"/>
      <c r="I8" s="241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4"/>
    </row>
    <row r="9" spans="2:40" x14ac:dyDescent="0.3">
      <c r="B9" s="266" t="s">
        <v>614</v>
      </c>
      <c r="C9" s="245"/>
      <c r="D9" s="245"/>
      <c r="E9" s="249"/>
      <c r="F9" s="249"/>
      <c r="G9" s="240"/>
      <c r="H9" s="240"/>
      <c r="I9" s="241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4"/>
    </row>
    <row r="10" spans="2:40" ht="13.5" customHeight="1" x14ac:dyDescent="0.3">
      <c r="B10" s="267"/>
      <c r="C10" s="246"/>
      <c r="D10" s="246"/>
      <c r="E10" s="240"/>
      <c r="F10" s="240"/>
      <c r="G10" s="240"/>
      <c r="H10" s="240"/>
      <c r="I10" s="241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4"/>
    </row>
    <row r="11" spans="2:40" ht="13.5" customHeight="1" x14ac:dyDescent="0.3">
      <c r="B11" s="267" t="s">
        <v>615</v>
      </c>
      <c r="C11" s="246"/>
      <c r="D11" s="246"/>
      <c r="E11" s="240"/>
      <c r="F11" s="240"/>
      <c r="G11" s="240"/>
      <c r="H11" s="240"/>
      <c r="I11" s="241"/>
      <c r="J11" s="242"/>
      <c r="K11" s="242"/>
      <c r="L11" s="195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4"/>
    </row>
    <row r="12" spans="2:40" ht="13.5" customHeight="1" x14ac:dyDescent="0.3">
      <c r="B12" s="267" t="s">
        <v>616</v>
      </c>
      <c r="C12" s="246"/>
      <c r="D12" s="246"/>
      <c r="E12" s="240"/>
      <c r="F12" s="240"/>
      <c r="G12" s="240"/>
      <c r="H12" s="240"/>
      <c r="I12" s="241"/>
      <c r="J12" s="242"/>
      <c r="K12" s="242"/>
      <c r="L12" s="195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</row>
    <row r="13" spans="2:40" ht="15.75" customHeight="1" x14ac:dyDescent="0.3">
      <c r="B13" s="261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291" t="s">
        <v>2</v>
      </c>
      <c r="AB13" s="293"/>
      <c r="AC13" s="291" t="s">
        <v>3</v>
      </c>
      <c r="AD13" s="291"/>
      <c r="AE13" s="291" t="s">
        <v>5</v>
      </c>
      <c r="AF13" s="291"/>
      <c r="AG13" s="291" t="s">
        <v>6</v>
      </c>
      <c r="AH13" s="291"/>
      <c r="AI13" s="291" t="s">
        <v>7</v>
      </c>
      <c r="AJ13" s="291"/>
      <c r="AK13" s="291" t="s">
        <v>393</v>
      </c>
      <c r="AL13" s="291"/>
      <c r="AM13" s="291" t="s">
        <v>394</v>
      </c>
      <c r="AN13" s="292"/>
    </row>
    <row r="14" spans="2:40" ht="37.5" customHeight="1" x14ac:dyDescent="0.3">
      <c r="B14" s="285" t="s">
        <v>574</v>
      </c>
      <c r="C14" s="283" t="s">
        <v>431</v>
      </c>
      <c r="D14" s="283" t="s">
        <v>9</v>
      </c>
      <c r="E14" s="270" t="s">
        <v>10</v>
      </c>
      <c r="F14" s="270" t="s">
        <v>17</v>
      </c>
      <c r="G14" s="281" t="s">
        <v>12</v>
      </c>
      <c r="H14" s="281" t="s">
        <v>432</v>
      </c>
      <c r="I14" s="273" t="s">
        <v>15</v>
      </c>
      <c r="J14" s="273" t="s">
        <v>16</v>
      </c>
      <c r="K14" s="273" t="s">
        <v>610</v>
      </c>
      <c r="L14" s="273" t="s">
        <v>18</v>
      </c>
      <c r="M14" s="273" t="s">
        <v>19</v>
      </c>
      <c r="N14" s="273" t="s">
        <v>20</v>
      </c>
      <c r="O14" s="273" t="s">
        <v>21</v>
      </c>
      <c r="P14" s="273" t="s">
        <v>22</v>
      </c>
      <c r="Q14" s="273" t="s">
        <v>23</v>
      </c>
      <c r="R14" s="273" t="s">
        <v>25</v>
      </c>
      <c r="S14" s="273" t="s">
        <v>27</v>
      </c>
      <c r="T14" s="273" t="s">
        <v>29</v>
      </c>
      <c r="U14" s="273" t="s">
        <v>30</v>
      </c>
      <c r="V14" s="273" t="s">
        <v>433</v>
      </c>
      <c r="W14" s="273" t="s">
        <v>434</v>
      </c>
      <c r="X14" s="275" t="s">
        <v>436</v>
      </c>
      <c r="Y14" s="273" t="s">
        <v>435</v>
      </c>
      <c r="Z14" s="273" t="s">
        <v>609</v>
      </c>
      <c r="AA14" s="289" t="s">
        <v>587</v>
      </c>
      <c r="AB14" s="289"/>
      <c r="AC14" s="289" t="s">
        <v>569</v>
      </c>
      <c r="AD14" s="289"/>
      <c r="AE14" s="289" t="s">
        <v>586</v>
      </c>
      <c r="AF14" s="289"/>
      <c r="AG14" s="290" t="s">
        <v>570</v>
      </c>
      <c r="AH14" s="290"/>
      <c r="AI14" s="290" t="s">
        <v>571</v>
      </c>
      <c r="AJ14" s="290"/>
      <c r="AK14" s="287" t="s">
        <v>572</v>
      </c>
      <c r="AL14" s="287"/>
      <c r="AM14" s="287" t="s">
        <v>573</v>
      </c>
      <c r="AN14" s="288"/>
    </row>
    <row r="15" spans="2:40" ht="51" customHeight="1" x14ac:dyDescent="0.3">
      <c r="B15" s="286"/>
      <c r="C15" s="284"/>
      <c r="D15" s="284"/>
      <c r="E15" s="271"/>
      <c r="F15" s="271"/>
      <c r="G15" s="282"/>
      <c r="H15" s="282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6"/>
      <c r="Y15" s="274"/>
      <c r="Z15" s="274"/>
      <c r="AA15" s="191" t="s">
        <v>33</v>
      </c>
      <c r="AB15" s="191" t="s">
        <v>34</v>
      </c>
      <c r="AC15" s="191" t="s">
        <v>33</v>
      </c>
      <c r="AD15" s="191" t="s">
        <v>34</v>
      </c>
      <c r="AE15" s="191" t="s">
        <v>33</v>
      </c>
      <c r="AF15" s="191" t="s">
        <v>34</v>
      </c>
      <c r="AG15" s="191" t="s">
        <v>33</v>
      </c>
      <c r="AH15" s="191" t="s">
        <v>34</v>
      </c>
      <c r="AI15" s="191" t="s">
        <v>33</v>
      </c>
      <c r="AJ15" s="191" t="s">
        <v>34</v>
      </c>
      <c r="AK15" s="191" t="s">
        <v>33</v>
      </c>
      <c r="AL15" s="191" t="s">
        <v>34</v>
      </c>
      <c r="AM15" s="191" t="s">
        <v>33</v>
      </c>
      <c r="AN15" s="192" t="s">
        <v>34</v>
      </c>
    </row>
    <row r="16" spans="2:40" ht="15" customHeight="1" x14ac:dyDescent="0.3">
      <c r="B16" s="262" t="s">
        <v>575</v>
      </c>
      <c r="C16" s="196">
        <v>6102199</v>
      </c>
      <c r="D16" s="197">
        <v>7896641810275</v>
      </c>
      <c r="E16" s="197">
        <v>1063902690012</v>
      </c>
      <c r="F16" s="197" t="str">
        <f>VLOOKUP(C16,'[7]LISTA DE PREÇOS'!$F$15:$H$143,3,0)</f>
        <v>3002.10.39</v>
      </c>
      <c r="G16" s="198" t="s">
        <v>127</v>
      </c>
      <c r="H16" s="198" t="s">
        <v>469</v>
      </c>
      <c r="I16" s="199" t="s">
        <v>38</v>
      </c>
      <c r="J16" s="199" t="s">
        <v>46</v>
      </c>
      <c r="K16" s="200" t="s">
        <v>466</v>
      </c>
      <c r="L16" s="199" t="s">
        <v>40</v>
      </c>
      <c r="M16" s="199" t="s">
        <v>41</v>
      </c>
      <c r="N16" s="199" t="s">
        <v>42</v>
      </c>
      <c r="O16" s="201" t="s">
        <v>103</v>
      </c>
      <c r="P16" s="201" t="s">
        <v>83</v>
      </c>
      <c r="Q16" s="201"/>
      <c r="R16" s="231" t="s">
        <v>130</v>
      </c>
      <c r="S16" s="200" t="s">
        <v>46</v>
      </c>
      <c r="T16" s="200" t="s">
        <v>47</v>
      </c>
      <c r="U16" s="200" t="s">
        <v>47</v>
      </c>
      <c r="V16" s="200" t="s">
        <v>467</v>
      </c>
      <c r="W16" s="200">
        <v>7</v>
      </c>
      <c r="X16" s="200" t="s">
        <v>440</v>
      </c>
      <c r="Y16" s="200">
        <v>12</v>
      </c>
      <c r="Z16" s="200">
        <v>1.36</v>
      </c>
      <c r="AA16" s="202">
        <v>16065.67</v>
      </c>
      <c r="AB16" s="218">
        <v>0</v>
      </c>
      <c r="AC16" s="202">
        <v>13959.733779390001</v>
      </c>
      <c r="AD16" s="218">
        <v>0</v>
      </c>
      <c r="AE16" s="202">
        <v>15842.81</v>
      </c>
      <c r="AF16" s="218">
        <v>0</v>
      </c>
      <c r="AG16" s="202">
        <v>15953.45</v>
      </c>
      <c r="AH16" s="218">
        <v>0</v>
      </c>
      <c r="AI16" s="202">
        <v>16530.8</v>
      </c>
      <c r="AJ16" s="218">
        <v>0</v>
      </c>
      <c r="AK16" s="202">
        <v>13791.54</v>
      </c>
      <c r="AL16" s="218">
        <v>0</v>
      </c>
      <c r="AM16" s="202">
        <v>13875.13196117</v>
      </c>
      <c r="AN16" s="220">
        <v>0</v>
      </c>
    </row>
    <row r="17" spans="2:40" ht="15" customHeight="1" x14ac:dyDescent="0.3">
      <c r="B17" s="262" t="s">
        <v>575</v>
      </c>
      <c r="C17" s="196">
        <v>6033245</v>
      </c>
      <c r="D17" s="196">
        <v>7896641800627</v>
      </c>
      <c r="E17" s="197">
        <v>1063901500025</v>
      </c>
      <c r="F17" s="197" t="str">
        <f>VLOOKUP(C17,'[7]LISTA DE PREÇOS'!$F$15:$H$143,3,0)</f>
        <v>3004.50.40</v>
      </c>
      <c r="G17" s="198" t="s">
        <v>120</v>
      </c>
      <c r="H17" s="198" t="s">
        <v>465</v>
      </c>
      <c r="I17" s="199" t="s">
        <v>38</v>
      </c>
      <c r="J17" s="199" t="s">
        <v>46</v>
      </c>
      <c r="K17" s="200" t="s">
        <v>466</v>
      </c>
      <c r="L17" s="199" t="s">
        <v>40</v>
      </c>
      <c r="M17" s="199" t="s">
        <v>41</v>
      </c>
      <c r="N17" s="199" t="s">
        <v>42</v>
      </c>
      <c r="O17" s="201" t="s">
        <v>300</v>
      </c>
      <c r="P17" s="201" t="s">
        <v>123</v>
      </c>
      <c r="Q17" s="201" t="s">
        <v>124</v>
      </c>
      <c r="R17" s="231" t="s">
        <v>125</v>
      </c>
      <c r="S17" s="200" t="s">
        <v>46</v>
      </c>
      <c r="T17" s="200" t="s">
        <v>47</v>
      </c>
      <c r="U17" s="200" t="s">
        <v>47</v>
      </c>
      <c r="V17" s="200" t="s">
        <v>467</v>
      </c>
      <c r="W17" s="200">
        <v>0</v>
      </c>
      <c r="X17" s="200" t="s">
        <v>440</v>
      </c>
      <c r="Y17" s="200">
        <v>120</v>
      </c>
      <c r="Z17" s="200">
        <v>1.36</v>
      </c>
      <c r="AA17" s="202">
        <v>5.95</v>
      </c>
      <c r="AB17" s="218">
        <v>7.93</v>
      </c>
      <c r="AC17" s="202">
        <v>5.1700561500000006</v>
      </c>
      <c r="AD17" s="218">
        <v>0</v>
      </c>
      <c r="AE17" s="202">
        <v>5.87</v>
      </c>
      <c r="AF17" s="202">
        <v>7.82</v>
      </c>
      <c r="AG17" s="202">
        <v>5.91</v>
      </c>
      <c r="AH17" s="202">
        <v>7.88</v>
      </c>
      <c r="AI17" s="202">
        <v>6.12</v>
      </c>
      <c r="AJ17" s="202">
        <v>8.145923843598263</v>
      </c>
      <c r="AK17" s="202">
        <v>5.1100000000000003</v>
      </c>
      <c r="AL17" s="202">
        <v>7.06</v>
      </c>
      <c r="AM17" s="202">
        <v>5.1387234499999996</v>
      </c>
      <c r="AN17" s="203">
        <v>7.103983712076178</v>
      </c>
    </row>
    <row r="18" spans="2:40" ht="15" customHeight="1" x14ac:dyDescent="0.3">
      <c r="B18" s="262" t="s">
        <v>575</v>
      </c>
      <c r="C18" s="196">
        <v>6049898</v>
      </c>
      <c r="D18" s="197">
        <v>7896641808609</v>
      </c>
      <c r="E18" s="197">
        <v>1063902430029</v>
      </c>
      <c r="F18" s="197" t="str">
        <f>VLOOKUP(C18,'[7]LISTA DE PREÇOS'!$F$15:$H$143,3,0)</f>
        <v>3004.50.40</v>
      </c>
      <c r="G18" s="198" t="s">
        <v>120</v>
      </c>
      <c r="H18" s="198" t="s">
        <v>468</v>
      </c>
      <c r="I18" s="199" t="s">
        <v>38</v>
      </c>
      <c r="J18" s="199" t="s">
        <v>46</v>
      </c>
      <c r="K18" s="200" t="s">
        <v>466</v>
      </c>
      <c r="L18" s="199" t="s">
        <v>40</v>
      </c>
      <c r="M18" s="199" t="s">
        <v>41</v>
      </c>
      <c r="N18" s="199" t="s">
        <v>42</v>
      </c>
      <c r="O18" s="201" t="s">
        <v>300</v>
      </c>
      <c r="P18" s="201" t="s">
        <v>123</v>
      </c>
      <c r="Q18" s="201" t="s">
        <v>124</v>
      </c>
      <c r="R18" s="231" t="s">
        <v>125</v>
      </c>
      <c r="S18" s="200" t="s">
        <v>46</v>
      </c>
      <c r="T18" s="200" t="s">
        <v>47</v>
      </c>
      <c r="U18" s="200" t="s">
        <v>47</v>
      </c>
      <c r="V18" s="200" t="s">
        <v>467</v>
      </c>
      <c r="W18" s="200">
        <v>0</v>
      </c>
      <c r="X18" s="200" t="s">
        <v>440</v>
      </c>
      <c r="Y18" s="200">
        <v>120</v>
      </c>
      <c r="Z18" s="200">
        <v>1.36</v>
      </c>
      <c r="AA18" s="202">
        <v>11.91</v>
      </c>
      <c r="AB18" s="218">
        <v>15.87</v>
      </c>
      <c r="AC18" s="202">
        <v>10.348801470000002</v>
      </c>
      <c r="AD18" s="218">
        <v>0</v>
      </c>
      <c r="AE18" s="202">
        <v>11.74</v>
      </c>
      <c r="AF18" s="202">
        <v>15.65</v>
      </c>
      <c r="AG18" s="202">
        <v>11.83</v>
      </c>
      <c r="AH18" s="202">
        <v>15.76</v>
      </c>
      <c r="AI18" s="202">
        <v>12.25</v>
      </c>
      <c r="AJ18" s="202">
        <v>16.305158020274302</v>
      </c>
      <c r="AK18" s="202">
        <v>10.220000000000001</v>
      </c>
      <c r="AL18" s="202">
        <v>14.13</v>
      </c>
      <c r="AM18" s="202">
        <v>10.28608341</v>
      </c>
      <c r="AN18" s="203">
        <v>14.219906892576015</v>
      </c>
    </row>
    <row r="19" spans="2:40" ht="15" customHeight="1" x14ac:dyDescent="0.3">
      <c r="B19" s="262" t="s">
        <v>575</v>
      </c>
      <c r="C19" s="196">
        <v>6033224</v>
      </c>
      <c r="D19" s="197">
        <v>7896641800016</v>
      </c>
      <c r="E19" s="197">
        <v>1063900840025</v>
      </c>
      <c r="F19" s="197" t="str">
        <f>VLOOKUP(C19,'[7]LISTA DE PREÇOS'!$F$15:$H$143,3,0)</f>
        <v>3004.90.99</v>
      </c>
      <c r="G19" s="198" t="s">
        <v>131</v>
      </c>
      <c r="H19" s="198" t="s">
        <v>470</v>
      </c>
      <c r="I19" s="199" t="s">
        <v>38</v>
      </c>
      <c r="J19" s="199" t="s">
        <v>46</v>
      </c>
      <c r="K19" s="200" t="s">
        <v>466</v>
      </c>
      <c r="L19" s="199" t="s">
        <v>134</v>
      </c>
      <c r="M19" s="199" t="s">
        <v>41</v>
      </c>
      <c r="N19" s="199" t="s">
        <v>42</v>
      </c>
      <c r="O19" s="201" t="s">
        <v>221</v>
      </c>
      <c r="P19" s="201" t="s">
        <v>135</v>
      </c>
      <c r="Q19" s="201" t="s">
        <v>136</v>
      </c>
      <c r="R19" s="231" t="s">
        <v>137</v>
      </c>
      <c r="S19" s="200" t="s">
        <v>46</v>
      </c>
      <c r="T19" s="200" t="s">
        <v>47</v>
      </c>
      <c r="U19" s="200" t="s">
        <v>47</v>
      </c>
      <c r="V19" s="200" t="s">
        <v>471</v>
      </c>
      <c r="W19" s="200">
        <v>5</v>
      </c>
      <c r="X19" s="200" t="s">
        <v>440</v>
      </c>
      <c r="Y19" s="200">
        <v>25</v>
      </c>
      <c r="Z19" s="200">
        <v>1.36</v>
      </c>
      <c r="AA19" s="202">
        <v>17.21</v>
      </c>
      <c r="AB19" s="218">
        <v>22.93</v>
      </c>
      <c r="AC19" s="202">
        <v>14.954061570000002</v>
      </c>
      <c r="AD19" s="218">
        <v>0</v>
      </c>
      <c r="AE19" s="202">
        <v>16.97</v>
      </c>
      <c r="AF19" s="202">
        <v>22.62</v>
      </c>
      <c r="AG19" s="202">
        <v>17.09</v>
      </c>
      <c r="AH19" s="202">
        <v>22.77</v>
      </c>
      <c r="AI19" s="202">
        <v>17.71</v>
      </c>
      <c r="AJ19" s="202">
        <v>23.572599880739418</v>
      </c>
      <c r="AK19" s="202">
        <v>14.77</v>
      </c>
      <c r="AL19" s="202">
        <v>20.420000000000002</v>
      </c>
      <c r="AM19" s="202">
        <v>14.863433710000001</v>
      </c>
      <c r="AN19" s="203">
        <v>20.54782515711446</v>
      </c>
    </row>
    <row r="20" spans="2:40" ht="15" customHeight="1" x14ac:dyDescent="0.3">
      <c r="B20" s="262" t="s">
        <v>575</v>
      </c>
      <c r="C20" s="196">
        <v>6033225</v>
      </c>
      <c r="D20" s="197">
        <v>7896641800023</v>
      </c>
      <c r="E20" s="197">
        <v>1063900840041</v>
      </c>
      <c r="F20" s="197" t="str">
        <f>VLOOKUP(C20,'[7]LISTA DE PREÇOS'!$F$15:$H$143,3,0)</f>
        <v>3004.90.99</v>
      </c>
      <c r="G20" s="198" t="s">
        <v>131</v>
      </c>
      <c r="H20" s="198" t="s">
        <v>472</v>
      </c>
      <c r="I20" s="199" t="s">
        <v>38</v>
      </c>
      <c r="J20" s="199" t="s">
        <v>46</v>
      </c>
      <c r="K20" s="200" t="s">
        <v>466</v>
      </c>
      <c r="L20" s="199" t="s">
        <v>134</v>
      </c>
      <c r="M20" s="199" t="s">
        <v>41</v>
      </c>
      <c r="N20" s="199" t="s">
        <v>42</v>
      </c>
      <c r="O20" s="201" t="s">
        <v>52</v>
      </c>
      <c r="P20" s="201" t="s">
        <v>139</v>
      </c>
      <c r="Q20" s="201" t="s">
        <v>136</v>
      </c>
      <c r="R20" s="231" t="s">
        <v>137</v>
      </c>
      <c r="S20" s="200" t="s">
        <v>46</v>
      </c>
      <c r="T20" s="200" t="s">
        <v>47</v>
      </c>
      <c r="U20" s="200" t="s">
        <v>47</v>
      </c>
      <c r="V20" s="200" t="s">
        <v>467</v>
      </c>
      <c r="W20" s="200">
        <v>5</v>
      </c>
      <c r="X20" s="200" t="s">
        <v>440</v>
      </c>
      <c r="Y20" s="200">
        <v>91</v>
      </c>
      <c r="Z20" s="200">
        <v>1.36</v>
      </c>
      <c r="AA20" s="202">
        <v>11.15</v>
      </c>
      <c r="AB20" s="218">
        <v>14.85</v>
      </c>
      <c r="AC20" s="202">
        <v>9.6884245500000006</v>
      </c>
      <c r="AD20" s="218">
        <v>0</v>
      </c>
      <c r="AE20" s="202">
        <v>10.99</v>
      </c>
      <c r="AF20" s="202">
        <v>14.65</v>
      </c>
      <c r="AG20" s="202">
        <v>11.07</v>
      </c>
      <c r="AH20" s="202">
        <v>14.75</v>
      </c>
      <c r="AI20" s="202">
        <v>11.47</v>
      </c>
      <c r="AJ20" s="202">
        <v>15.266952040207856</v>
      </c>
      <c r="AK20" s="202">
        <v>9.57</v>
      </c>
      <c r="AL20" s="202">
        <v>13.23</v>
      </c>
      <c r="AM20" s="202">
        <v>9.6297086499999995</v>
      </c>
      <c r="AN20" s="203">
        <v>13.312507292378049</v>
      </c>
    </row>
    <row r="21" spans="2:40" ht="15" customHeight="1" x14ac:dyDescent="0.3">
      <c r="B21" s="262" t="s">
        <v>575</v>
      </c>
      <c r="C21" s="196">
        <v>6033226</v>
      </c>
      <c r="D21" s="197">
        <v>7896641800030</v>
      </c>
      <c r="E21" s="197">
        <v>1063900840017</v>
      </c>
      <c r="F21" s="197" t="str">
        <f>VLOOKUP(C21,'[7]LISTA DE PREÇOS'!$F$15:$H$143,3,0)</f>
        <v>3004.90.99</v>
      </c>
      <c r="G21" s="198" t="s">
        <v>131</v>
      </c>
      <c r="H21" s="198" t="s">
        <v>473</v>
      </c>
      <c r="I21" s="199" t="s">
        <v>38</v>
      </c>
      <c r="J21" s="199" t="s">
        <v>46</v>
      </c>
      <c r="K21" s="200" t="s">
        <v>466</v>
      </c>
      <c r="L21" s="199" t="s">
        <v>134</v>
      </c>
      <c r="M21" s="199" t="s">
        <v>41</v>
      </c>
      <c r="N21" s="199" t="s">
        <v>42</v>
      </c>
      <c r="O21" s="201" t="s">
        <v>438</v>
      </c>
      <c r="P21" s="201" t="s">
        <v>43</v>
      </c>
      <c r="Q21" s="201" t="s">
        <v>136</v>
      </c>
      <c r="R21" s="231" t="s">
        <v>137</v>
      </c>
      <c r="S21" s="200" t="s">
        <v>46</v>
      </c>
      <c r="T21" s="200" t="s">
        <v>47</v>
      </c>
      <c r="U21" s="200" t="s">
        <v>47</v>
      </c>
      <c r="V21" s="200" t="s">
        <v>471</v>
      </c>
      <c r="W21" s="200">
        <v>5</v>
      </c>
      <c r="X21" s="200" t="s">
        <v>440</v>
      </c>
      <c r="Y21" s="200">
        <v>120</v>
      </c>
      <c r="Z21" s="200">
        <v>1.36</v>
      </c>
      <c r="AA21" s="202">
        <v>17.34</v>
      </c>
      <c r="AB21" s="218">
        <v>23.1</v>
      </c>
      <c r="AC21" s="202">
        <v>15.06702078</v>
      </c>
      <c r="AD21" s="202">
        <v>20.829272338178331</v>
      </c>
      <c r="AE21" s="202">
        <v>17.100000000000001</v>
      </c>
      <c r="AF21" s="202">
        <v>22.79</v>
      </c>
      <c r="AG21" s="202">
        <v>17.22</v>
      </c>
      <c r="AH21" s="202">
        <v>22.95</v>
      </c>
      <c r="AI21" s="202">
        <v>17.84</v>
      </c>
      <c r="AJ21" s="202">
        <v>23.745634210750492</v>
      </c>
      <c r="AK21" s="202">
        <v>14.89</v>
      </c>
      <c r="AL21" s="202">
        <v>20.58</v>
      </c>
      <c r="AM21" s="202">
        <v>14.975708339999999</v>
      </c>
      <c r="AN21" s="203">
        <v>20.703038246622004</v>
      </c>
    </row>
    <row r="22" spans="2:40" ht="15" customHeight="1" x14ac:dyDescent="0.3">
      <c r="B22" s="262" t="s">
        <v>575</v>
      </c>
      <c r="C22" s="196">
        <v>6033419</v>
      </c>
      <c r="D22" s="197">
        <v>7896641807763</v>
      </c>
      <c r="E22" s="204">
        <v>1063902590042</v>
      </c>
      <c r="F22" s="197" t="str">
        <f>VLOOKUP(C22,'[7]LISTA DE PREÇOS'!$F$15:$H$143,3,0)</f>
        <v>3004.90.99</v>
      </c>
      <c r="G22" s="205" t="s">
        <v>141</v>
      </c>
      <c r="H22" s="198" t="s">
        <v>474</v>
      </c>
      <c r="I22" s="199" t="s">
        <v>38</v>
      </c>
      <c r="J22" s="199" t="s">
        <v>46</v>
      </c>
      <c r="K22" s="200" t="s">
        <v>466</v>
      </c>
      <c r="L22" s="199" t="s">
        <v>40</v>
      </c>
      <c r="M22" s="199" t="s">
        <v>41</v>
      </c>
      <c r="N22" s="199" t="s">
        <v>42</v>
      </c>
      <c r="O22" s="201" t="s">
        <v>52</v>
      </c>
      <c r="P22" s="201" t="s">
        <v>63</v>
      </c>
      <c r="Q22" s="201" t="s">
        <v>144</v>
      </c>
      <c r="R22" s="231" t="s">
        <v>147</v>
      </c>
      <c r="S22" s="200" t="s">
        <v>46</v>
      </c>
      <c r="T22" s="200" t="s">
        <v>47</v>
      </c>
      <c r="U22" s="200" t="s">
        <v>47</v>
      </c>
      <c r="V22" s="200" t="s">
        <v>471</v>
      </c>
      <c r="W22" s="200">
        <v>5</v>
      </c>
      <c r="X22" s="200" t="s">
        <v>440</v>
      </c>
      <c r="Y22" s="200">
        <v>60</v>
      </c>
      <c r="Z22" s="200">
        <v>4.76</v>
      </c>
      <c r="AA22" s="202">
        <v>34.799999999999997</v>
      </c>
      <c r="AB22" s="218">
        <v>46.37</v>
      </c>
      <c r="AC22" s="202">
        <v>30.238311599999999</v>
      </c>
      <c r="AD22" s="202">
        <v>41.802691889769662</v>
      </c>
      <c r="AE22" s="202">
        <v>34.32</v>
      </c>
      <c r="AF22" s="202">
        <v>45.75</v>
      </c>
      <c r="AG22" s="202">
        <v>34.56</v>
      </c>
      <c r="AH22" s="202">
        <v>46.06</v>
      </c>
      <c r="AI22" s="202">
        <v>35.81</v>
      </c>
      <c r="AJ22" s="202">
        <v>47.664302751512061</v>
      </c>
      <c r="AK22" s="202">
        <v>29.87</v>
      </c>
      <c r="AL22" s="202">
        <v>41.29</v>
      </c>
      <c r="AM22" s="202">
        <v>30.055054799999997</v>
      </c>
      <c r="AN22" s="203">
        <v>41.5493501143279</v>
      </c>
    </row>
    <row r="23" spans="2:40" ht="15" customHeight="1" x14ac:dyDescent="0.3">
      <c r="B23" s="262" t="s">
        <v>575</v>
      </c>
      <c r="C23" s="196">
        <v>6033420</v>
      </c>
      <c r="D23" s="197">
        <v>7896641807770</v>
      </c>
      <c r="E23" s="197">
        <v>1063902590069</v>
      </c>
      <c r="F23" s="197" t="str">
        <f>VLOOKUP(C23,'[7]LISTA DE PREÇOS'!$F$15:$H$143,3,0)</f>
        <v>3004.90.99</v>
      </c>
      <c r="G23" s="205" t="s">
        <v>141</v>
      </c>
      <c r="H23" s="198" t="s">
        <v>475</v>
      </c>
      <c r="I23" s="199" t="s">
        <v>38</v>
      </c>
      <c r="J23" s="199" t="s">
        <v>46</v>
      </c>
      <c r="K23" s="200" t="s">
        <v>466</v>
      </c>
      <c r="L23" s="199" t="s">
        <v>40</v>
      </c>
      <c r="M23" s="199" t="s">
        <v>41</v>
      </c>
      <c r="N23" s="199" t="s">
        <v>42</v>
      </c>
      <c r="O23" s="201" t="s">
        <v>52</v>
      </c>
      <c r="P23" s="201" t="s">
        <v>63</v>
      </c>
      <c r="Q23" s="201" t="s">
        <v>144</v>
      </c>
      <c r="R23" s="231" t="s">
        <v>147</v>
      </c>
      <c r="S23" s="200" t="s">
        <v>46</v>
      </c>
      <c r="T23" s="200" t="s">
        <v>47</v>
      </c>
      <c r="U23" s="200" t="s">
        <v>47</v>
      </c>
      <c r="V23" s="200" t="s">
        <v>471</v>
      </c>
      <c r="W23" s="200">
        <v>5</v>
      </c>
      <c r="X23" s="200" t="s">
        <v>440</v>
      </c>
      <c r="Y23" s="200">
        <v>60</v>
      </c>
      <c r="Z23" s="200">
        <v>4.76</v>
      </c>
      <c r="AA23" s="202">
        <v>69.63</v>
      </c>
      <c r="AB23" s="218">
        <v>92.77</v>
      </c>
      <c r="AC23" s="202">
        <v>60.502690710000003</v>
      </c>
      <c r="AD23" s="202">
        <v>83.641420582892579</v>
      </c>
      <c r="AE23" s="202">
        <v>68.67</v>
      </c>
      <c r="AF23" s="202">
        <v>91.53</v>
      </c>
      <c r="AG23" s="202">
        <v>69.150000000000006</v>
      </c>
      <c r="AH23" s="202">
        <v>92.15</v>
      </c>
      <c r="AI23" s="202">
        <v>71.650000000000006</v>
      </c>
      <c r="AJ23" s="202">
        <v>95.368536502257442</v>
      </c>
      <c r="AK23" s="202">
        <v>59.78</v>
      </c>
      <c r="AL23" s="202">
        <v>82.64</v>
      </c>
      <c r="AM23" s="202">
        <v>60.136019129999994</v>
      </c>
      <c r="AN23" s="203">
        <v>83.134518633926774</v>
      </c>
    </row>
    <row r="24" spans="2:40" ht="15" customHeight="1" x14ac:dyDescent="0.3">
      <c r="B24" s="262" t="s">
        <v>575</v>
      </c>
      <c r="C24" s="196">
        <v>6033313</v>
      </c>
      <c r="D24" s="196">
        <v>7896641804823</v>
      </c>
      <c r="E24" s="197">
        <v>1063902010038</v>
      </c>
      <c r="F24" s="197" t="str">
        <f>VLOOKUP(C24,'[7]LISTA DE PREÇOS'!$F$15:$H$143,3,0)</f>
        <v>3004.90.99</v>
      </c>
      <c r="G24" s="198" t="s">
        <v>49</v>
      </c>
      <c r="H24" s="198" t="s">
        <v>441</v>
      </c>
      <c r="I24" s="199" t="s">
        <v>38</v>
      </c>
      <c r="J24" s="200" t="s">
        <v>39</v>
      </c>
      <c r="K24" s="200" t="s">
        <v>437</v>
      </c>
      <c r="L24" s="199" t="s">
        <v>40</v>
      </c>
      <c r="M24" s="199" t="s">
        <v>41</v>
      </c>
      <c r="N24" s="199" t="s">
        <v>42</v>
      </c>
      <c r="O24" s="201" t="s">
        <v>52</v>
      </c>
      <c r="P24" s="201" t="s">
        <v>53</v>
      </c>
      <c r="Q24" s="201" t="s">
        <v>54</v>
      </c>
      <c r="R24" s="231" t="s">
        <v>55</v>
      </c>
      <c r="S24" s="200" t="s">
        <v>46</v>
      </c>
      <c r="T24" s="200" t="s">
        <v>47</v>
      </c>
      <c r="U24" s="200" t="s">
        <v>47</v>
      </c>
      <c r="V24" s="200" t="s">
        <v>439</v>
      </c>
      <c r="W24" s="200">
        <v>0</v>
      </c>
      <c r="X24" s="200" t="s">
        <v>440</v>
      </c>
      <c r="Y24" s="200">
        <v>120</v>
      </c>
      <c r="Z24" s="200">
        <v>1.36</v>
      </c>
      <c r="AA24" s="202">
        <v>36.68</v>
      </c>
      <c r="AB24" s="218">
        <v>50.71</v>
      </c>
      <c r="AC24" s="202">
        <v>36.68</v>
      </c>
      <c r="AD24" s="202">
        <v>50.71</v>
      </c>
      <c r="AE24" s="202">
        <v>36.24</v>
      </c>
      <c r="AF24" s="202">
        <v>50.1</v>
      </c>
      <c r="AG24" s="202">
        <v>36.46</v>
      </c>
      <c r="AH24" s="202">
        <v>50.4</v>
      </c>
      <c r="AI24" s="202">
        <v>37.6</v>
      </c>
      <c r="AJ24" s="202">
        <v>51.979794237431541</v>
      </c>
      <c r="AK24" s="202">
        <v>36.24</v>
      </c>
      <c r="AL24" s="202">
        <v>50.1</v>
      </c>
      <c r="AM24" s="202">
        <v>36.457682519999999</v>
      </c>
      <c r="AN24" s="203">
        <v>50.400607334127777</v>
      </c>
    </row>
    <row r="25" spans="2:40" ht="15" customHeight="1" x14ac:dyDescent="0.3">
      <c r="B25" s="262" t="s">
        <v>575</v>
      </c>
      <c r="C25" s="196">
        <v>6033314</v>
      </c>
      <c r="D25" s="196">
        <v>7896641804830</v>
      </c>
      <c r="E25" s="197">
        <v>1063902010011</v>
      </c>
      <c r="F25" s="197" t="str">
        <f>VLOOKUP(C25,'[7]LISTA DE PREÇOS'!$F$15:$H$143,3,0)</f>
        <v>3004.90.99</v>
      </c>
      <c r="G25" s="198" t="s">
        <v>49</v>
      </c>
      <c r="H25" s="198" t="s">
        <v>442</v>
      </c>
      <c r="I25" s="199" t="s">
        <v>38</v>
      </c>
      <c r="J25" s="200" t="s">
        <v>39</v>
      </c>
      <c r="K25" s="200" t="s">
        <v>437</v>
      </c>
      <c r="L25" s="199" t="s">
        <v>40</v>
      </c>
      <c r="M25" s="199" t="s">
        <v>41</v>
      </c>
      <c r="N25" s="199" t="s">
        <v>42</v>
      </c>
      <c r="O25" s="201" t="s">
        <v>52</v>
      </c>
      <c r="P25" s="201" t="s">
        <v>53</v>
      </c>
      <c r="Q25" s="201" t="s">
        <v>54</v>
      </c>
      <c r="R25" s="231" t="s">
        <v>55</v>
      </c>
      <c r="S25" s="200" t="s">
        <v>46</v>
      </c>
      <c r="T25" s="200" t="s">
        <v>47</v>
      </c>
      <c r="U25" s="200" t="s">
        <v>47</v>
      </c>
      <c r="V25" s="200" t="s">
        <v>439</v>
      </c>
      <c r="W25" s="200">
        <v>0</v>
      </c>
      <c r="X25" s="200" t="s">
        <v>440</v>
      </c>
      <c r="Y25" s="200">
        <v>120</v>
      </c>
      <c r="Z25" s="200">
        <v>1.36</v>
      </c>
      <c r="AA25" s="202">
        <v>54.31</v>
      </c>
      <c r="AB25" s="218">
        <v>75.08</v>
      </c>
      <c r="AC25" s="202">
        <v>54.31</v>
      </c>
      <c r="AD25" s="202">
        <v>75.08</v>
      </c>
      <c r="AE25" s="202">
        <v>53.65</v>
      </c>
      <c r="AF25" s="202">
        <v>74.17</v>
      </c>
      <c r="AG25" s="202">
        <v>53.98</v>
      </c>
      <c r="AH25" s="202">
        <v>74.62</v>
      </c>
      <c r="AI25" s="202">
        <v>55.66</v>
      </c>
      <c r="AJ25" s="202">
        <v>76.94668476743189</v>
      </c>
      <c r="AK25" s="202">
        <v>53.65</v>
      </c>
      <c r="AL25" s="202">
        <v>74.17</v>
      </c>
      <c r="AM25" s="202">
        <v>53.980827090000005</v>
      </c>
      <c r="AN25" s="203">
        <v>74.625326726185392</v>
      </c>
    </row>
    <row r="26" spans="2:40" ht="15" customHeight="1" x14ac:dyDescent="0.3">
      <c r="B26" s="262" t="s">
        <v>575</v>
      </c>
      <c r="C26" s="196">
        <v>6033417</v>
      </c>
      <c r="D26" s="196">
        <v>7896641804106</v>
      </c>
      <c r="E26" s="197">
        <v>1063902010021</v>
      </c>
      <c r="F26" s="197" t="str">
        <f>VLOOKUP(C26,'[7]LISTA DE PREÇOS'!$F$15:$H$143,3,0)</f>
        <v>3004.90.99</v>
      </c>
      <c r="G26" s="198" t="s">
        <v>49</v>
      </c>
      <c r="H26" s="198" t="s">
        <v>443</v>
      </c>
      <c r="I26" s="199" t="s">
        <v>38</v>
      </c>
      <c r="J26" s="200" t="s">
        <v>39</v>
      </c>
      <c r="K26" s="200" t="s">
        <v>437</v>
      </c>
      <c r="L26" s="199" t="s">
        <v>40</v>
      </c>
      <c r="M26" s="199" t="s">
        <v>41</v>
      </c>
      <c r="N26" s="199" t="s">
        <v>42</v>
      </c>
      <c r="O26" s="201" t="s">
        <v>52</v>
      </c>
      <c r="P26" s="201" t="s">
        <v>53</v>
      </c>
      <c r="Q26" s="201" t="s">
        <v>54</v>
      </c>
      <c r="R26" s="231" t="s">
        <v>55</v>
      </c>
      <c r="S26" s="200" t="s">
        <v>46</v>
      </c>
      <c r="T26" s="200" t="s">
        <v>47</v>
      </c>
      <c r="U26" s="200" t="s">
        <v>47</v>
      </c>
      <c r="V26" s="200" t="s">
        <v>439</v>
      </c>
      <c r="W26" s="200">
        <v>0</v>
      </c>
      <c r="X26" s="200" t="s">
        <v>440</v>
      </c>
      <c r="Y26" s="200">
        <v>42</v>
      </c>
      <c r="Z26" s="200">
        <v>1.36</v>
      </c>
      <c r="AA26" s="202">
        <v>155.99</v>
      </c>
      <c r="AB26" s="218">
        <v>215.65</v>
      </c>
      <c r="AC26" s="202">
        <v>155.99</v>
      </c>
      <c r="AD26" s="202">
        <v>215.65</v>
      </c>
      <c r="AE26" s="202">
        <v>154.11000000000001</v>
      </c>
      <c r="AF26" s="202">
        <v>213.05</v>
      </c>
      <c r="AG26" s="202">
        <v>155.05000000000001</v>
      </c>
      <c r="AH26" s="202">
        <v>214.35</v>
      </c>
      <c r="AI26" s="202">
        <v>159.88999999999999</v>
      </c>
      <c r="AJ26" s="202">
        <v>221.03854522933318</v>
      </c>
      <c r="AK26" s="202">
        <v>154.11000000000001</v>
      </c>
      <c r="AL26" s="202">
        <v>213.05</v>
      </c>
      <c r="AM26" s="202">
        <v>155.04454461</v>
      </c>
      <c r="AN26" s="203">
        <v>214.33998740595945</v>
      </c>
    </row>
    <row r="27" spans="2:40" ht="15" customHeight="1" x14ac:dyDescent="0.3">
      <c r="B27" s="262" t="s">
        <v>575</v>
      </c>
      <c r="C27" s="196">
        <v>6033292</v>
      </c>
      <c r="D27" s="196">
        <v>7896641804120</v>
      </c>
      <c r="E27" s="197">
        <v>1063902010068</v>
      </c>
      <c r="F27" s="197" t="str">
        <f>VLOOKUP(C27,'[7]LISTA DE PREÇOS'!$F$15:$H$143,3,0)</f>
        <v>3004.90.99</v>
      </c>
      <c r="G27" s="198" t="s">
        <v>49</v>
      </c>
      <c r="H27" s="198" t="s">
        <v>444</v>
      </c>
      <c r="I27" s="199" t="s">
        <v>38</v>
      </c>
      <c r="J27" s="200" t="s">
        <v>39</v>
      </c>
      <c r="K27" s="200" t="s">
        <v>437</v>
      </c>
      <c r="L27" s="199" t="s">
        <v>40</v>
      </c>
      <c r="M27" s="199" t="s">
        <v>41</v>
      </c>
      <c r="N27" s="199" t="s">
        <v>42</v>
      </c>
      <c r="O27" s="201" t="s">
        <v>300</v>
      </c>
      <c r="P27" s="201" t="s">
        <v>59</v>
      </c>
      <c r="Q27" s="201" t="s">
        <v>54</v>
      </c>
      <c r="R27" s="231" t="s">
        <v>55</v>
      </c>
      <c r="S27" s="200" t="s">
        <v>46</v>
      </c>
      <c r="T27" s="200" t="s">
        <v>47</v>
      </c>
      <c r="U27" s="200" t="s">
        <v>47</v>
      </c>
      <c r="V27" s="200" t="s">
        <v>439</v>
      </c>
      <c r="W27" s="200">
        <v>0</v>
      </c>
      <c r="X27" s="200" t="s">
        <v>440</v>
      </c>
      <c r="Y27" s="200">
        <v>40</v>
      </c>
      <c r="Z27" s="200">
        <v>1.36</v>
      </c>
      <c r="AA27" s="202">
        <v>105.3</v>
      </c>
      <c r="AB27" s="218">
        <v>145.57</v>
      </c>
      <c r="AC27" s="202">
        <v>105.3</v>
      </c>
      <c r="AD27" s="202">
        <v>145.57</v>
      </c>
      <c r="AE27" s="202">
        <v>104.03</v>
      </c>
      <c r="AF27" s="202">
        <v>143.82</v>
      </c>
      <c r="AG27" s="202">
        <v>104.66</v>
      </c>
      <c r="AH27" s="202">
        <v>144.69</v>
      </c>
      <c r="AI27" s="202">
        <v>107.93</v>
      </c>
      <c r="AJ27" s="202">
        <v>149.20689340547835</v>
      </c>
      <c r="AK27" s="202">
        <v>104.03</v>
      </c>
      <c r="AL27" s="202">
        <v>143.82</v>
      </c>
      <c r="AM27" s="202">
        <v>104.6617767</v>
      </c>
      <c r="AN27" s="203">
        <v>144.68876641994697</v>
      </c>
    </row>
    <row r="28" spans="2:40" ht="15" customHeight="1" x14ac:dyDescent="0.3">
      <c r="B28" s="262" t="s">
        <v>575</v>
      </c>
      <c r="C28" s="196">
        <v>6033394</v>
      </c>
      <c r="D28" s="197">
        <v>7896641807237</v>
      </c>
      <c r="E28" s="206">
        <v>1063901550065</v>
      </c>
      <c r="F28" s="197" t="str">
        <f>VLOOKUP(C28,'[7]LISTA DE PREÇOS'!$F$15:$H$143,3,0)</f>
        <v>3004.90.39</v>
      </c>
      <c r="G28" s="198" t="s">
        <v>160</v>
      </c>
      <c r="H28" s="198" t="s">
        <v>476</v>
      </c>
      <c r="I28" s="199" t="s">
        <v>38</v>
      </c>
      <c r="J28" s="199" t="s">
        <v>46</v>
      </c>
      <c r="K28" s="200" t="s">
        <v>466</v>
      </c>
      <c r="L28" s="199" t="s">
        <v>40</v>
      </c>
      <c r="M28" s="199" t="s">
        <v>41</v>
      </c>
      <c r="N28" s="199" t="s">
        <v>42</v>
      </c>
      <c r="O28" s="201" t="s">
        <v>52</v>
      </c>
      <c r="P28" s="201" t="s">
        <v>63</v>
      </c>
      <c r="Q28" s="201" t="s">
        <v>163</v>
      </c>
      <c r="R28" s="231" t="s">
        <v>164</v>
      </c>
      <c r="S28" s="200" t="s">
        <v>46</v>
      </c>
      <c r="T28" s="200" t="s">
        <v>47</v>
      </c>
      <c r="U28" s="200" t="s">
        <v>47</v>
      </c>
      <c r="V28" s="200" t="s">
        <v>471</v>
      </c>
      <c r="W28" s="200">
        <v>5</v>
      </c>
      <c r="X28" s="200" t="s">
        <v>440</v>
      </c>
      <c r="Y28" s="200">
        <v>48</v>
      </c>
      <c r="Z28" s="200">
        <v>1.36</v>
      </c>
      <c r="AA28" s="202">
        <v>6.78</v>
      </c>
      <c r="AB28" s="218">
        <v>9.0299999999999994</v>
      </c>
      <c r="AC28" s="202">
        <v>5.8912572600000006</v>
      </c>
      <c r="AD28" s="202">
        <v>8.1443175578344356</v>
      </c>
      <c r="AE28" s="202">
        <v>6.69</v>
      </c>
      <c r="AF28" s="202">
        <v>8.92</v>
      </c>
      <c r="AG28" s="202">
        <v>6.73</v>
      </c>
      <c r="AH28" s="202">
        <v>8.9700000000000006</v>
      </c>
      <c r="AI28" s="202">
        <v>6.98</v>
      </c>
      <c r="AJ28" s="202">
        <v>9.2906124882869072</v>
      </c>
      <c r="AK28" s="202">
        <v>5.82</v>
      </c>
      <c r="AL28" s="202">
        <v>8.0500000000000007</v>
      </c>
      <c r="AM28" s="202">
        <v>5.8555537800000002</v>
      </c>
      <c r="AN28" s="203">
        <v>8.0949595912397463</v>
      </c>
    </row>
    <row r="29" spans="2:40" ht="15" customHeight="1" x14ac:dyDescent="0.3">
      <c r="B29" s="262" t="s">
        <v>575</v>
      </c>
      <c r="C29" s="196">
        <v>6033243</v>
      </c>
      <c r="D29" s="197">
        <v>7896641800559</v>
      </c>
      <c r="E29" s="196">
        <v>1063901550047</v>
      </c>
      <c r="F29" s="197" t="str">
        <f>VLOOKUP(C29,'[7]LISTA DE PREÇOS'!$F$15:$H$143,3,0)</f>
        <v>3004.90.39</v>
      </c>
      <c r="G29" s="198" t="s">
        <v>160</v>
      </c>
      <c r="H29" s="198" t="s">
        <v>477</v>
      </c>
      <c r="I29" s="199" t="s">
        <v>38</v>
      </c>
      <c r="J29" s="199" t="s">
        <v>46</v>
      </c>
      <c r="K29" s="200" t="s">
        <v>466</v>
      </c>
      <c r="L29" s="199" t="s">
        <v>40</v>
      </c>
      <c r="M29" s="199" t="s">
        <v>41</v>
      </c>
      <c r="N29" s="199" t="s">
        <v>42</v>
      </c>
      <c r="O29" s="201" t="s">
        <v>52</v>
      </c>
      <c r="P29" s="201" t="s">
        <v>63</v>
      </c>
      <c r="Q29" s="201" t="s">
        <v>163</v>
      </c>
      <c r="R29" s="231" t="s">
        <v>164</v>
      </c>
      <c r="S29" s="200" t="s">
        <v>46</v>
      </c>
      <c r="T29" s="200" t="s">
        <v>47</v>
      </c>
      <c r="U29" s="200" t="s">
        <v>47</v>
      </c>
      <c r="V29" s="200" t="s">
        <v>471</v>
      </c>
      <c r="W29" s="200">
        <v>5</v>
      </c>
      <c r="X29" s="200" t="s">
        <v>440</v>
      </c>
      <c r="Y29" s="200">
        <v>5</v>
      </c>
      <c r="Z29" s="200">
        <v>1.36</v>
      </c>
      <c r="AA29" s="202">
        <v>135.57</v>
      </c>
      <c r="AB29" s="218">
        <v>180.62</v>
      </c>
      <c r="AC29" s="202">
        <v>117.79907769</v>
      </c>
      <c r="AD29" s="202">
        <v>162.85031435333542</v>
      </c>
      <c r="AE29" s="202">
        <v>133.69</v>
      </c>
      <c r="AF29" s="202">
        <v>178.2</v>
      </c>
      <c r="AG29" s="202">
        <v>134.62</v>
      </c>
      <c r="AH29" s="202">
        <v>179.4</v>
      </c>
      <c r="AI29" s="202">
        <v>139.5</v>
      </c>
      <c r="AJ29" s="202">
        <v>185.67914643496039</v>
      </c>
      <c r="AK29" s="202">
        <v>116.38</v>
      </c>
      <c r="AL29" s="202">
        <v>160.88999999999999</v>
      </c>
      <c r="AM29" s="202">
        <v>117.08516606999999</v>
      </c>
      <c r="AN29" s="203">
        <v>161.86337341952392</v>
      </c>
    </row>
    <row r="30" spans="2:40" ht="15" customHeight="1" x14ac:dyDescent="0.3">
      <c r="B30" s="262" t="s">
        <v>575</v>
      </c>
      <c r="C30" s="196">
        <v>6033282</v>
      </c>
      <c r="D30" s="197">
        <v>7896641803178</v>
      </c>
      <c r="E30" s="206">
        <v>1063901550096</v>
      </c>
      <c r="F30" s="197" t="str">
        <f>VLOOKUP(C30,'[7]LISTA DE PREÇOS'!$F$15:$H$143,3,0)</f>
        <v>3004.90.39</v>
      </c>
      <c r="G30" s="198" t="s">
        <v>160</v>
      </c>
      <c r="H30" s="198" t="s">
        <v>478</v>
      </c>
      <c r="I30" s="199" t="s">
        <v>38</v>
      </c>
      <c r="J30" s="199" t="s">
        <v>46</v>
      </c>
      <c r="K30" s="200" t="s">
        <v>466</v>
      </c>
      <c r="L30" s="199" t="s">
        <v>40</v>
      </c>
      <c r="M30" s="199" t="s">
        <v>41</v>
      </c>
      <c r="N30" s="199" t="s">
        <v>42</v>
      </c>
      <c r="O30" s="201" t="s">
        <v>300</v>
      </c>
      <c r="P30" s="201" t="s">
        <v>43</v>
      </c>
      <c r="Q30" s="201" t="s">
        <v>163</v>
      </c>
      <c r="R30" s="231" t="s">
        <v>164</v>
      </c>
      <c r="S30" s="200" t="s">
        <v>46</v>
      </c>
      <c r="T30" s="200" t="s">
        <v>47</v>
      </c>
      <c r="U30" s="200" t="s">
        <v>47</v>
      </c>
      <c r="V30" s="200" t="s">
        <v>471</v>
      </c>
      <c r="W30" s="200">
        <v>5</v>
      </c>
      <c r="X30" s="200" t="s">
        <v>440</v>
      </c>
      <c r="Y30" s="200">
        <v>40</v>
      </c>
      <c r="Z30" s="200">
        <v>1.36</v>
      </c>
      <c r="AA30" s="202">
        <v>19.98</v>
      </c>
      <c r="AB30" s="218">
        <v>26.62</v>
      </c>
      <c r="AC30" s="202">
        <v>17.360961660000001</v>
      </c>
      <c r="AD30" s="202">
        <v>24.000511033264306</v>
      </c>
      <c r="AE30" s="202">
        <v>19.7</v>
      </c>
      <c r="AF30" s="202">
        <v>26.26</v>
      </c>
      <c r="AG30" s="202">
        <v>19.84</v>
      </c>
      <c r="AH30" s="202">
        <v>26.44</v>
      </c>
      <c r="AI30" s="202">
        <v>20.56</v>
      </c>
      <c r="AJ30" s="202">
        <v>27.366044807905272</v>
      </c>
      <c r="AK30" s="202">
        <v>17.149999999999999</v>
      </c>
      <c r="AL30" s="202">
        <v>23.71</v>
      </c>
      <c r="AM30" s="202">
        <v>17.255746979999998</v>
      </c>
      <c r="AN30" s="203">
        <v>23.855057910467568</v>
      </c>
    </row>
    <row r="31" spans="2:40" ht="15" customHeight="1" x14ac:dyDescent="0.3">
      <c r="B31" s="262" t="s">
        <v>575</v>
      </c>
      <c r="C31" s="196">
        <v>6033323</v>
      </c>
      <c r="D31" s="196">
        <v>7896641805684</v>
      </c>
      <c r="E31" s="196">
        <v>1063902420047</v>
      </c>
      <c r="F31" s="197" t="str">
        <f>VLOOKUP(C31,'[7]LISTA DE PREÇOS'!$F$15:$H$143,3,0)</f>
        <v>3004.90.39</v>
      </c>
      <c r="G31" s="198" t="s">
        <v>175</v>
      </c>
      <c r="H31" s="198" t="s">
        <v>483</v>
      </c>
      <c r="I31" s="199" t="s">
        <v>38</v>
      </c>
      <c r="J31" s="199" t="s">
        <v>46</v>
      </c>
      <c r="K31" s="200" t="s">
        <v>466</v>
      </c>
      <c r="L31" s="199" t="s">
        <v>40</v>
      </c>
      <c r="M31" s="199" t="s">
        <v>41</v>
      </c>
      <c r="N31" s="199" t="s">
        <v>42</v>
      </c>
      <c r="O31" s="201" t="s">
        <v>103</v>
      </c>
      <c r="P31" s="201" t="s">
        <v>83</v>
      </c>
      <c r="Q31" s="201" t="s">
        <v>178</v>
      </c>
      <c r="R31" s="231" t="s">
        <v>164</v>
      </c>
      <c r="S31" s="200" t="s">
        <v>46</v>
      </c>
      <c r="T31" s="200" t="s">
        <v>47</v>
      </c>
      <c r="U31" s="200" t="s">
        <v>47</v>
      </c>
      <c r="V31" s="200" t="s">
        <v>471</v>
      </c>
      <c r="W31" s="200">
        <v>5</v>
      </c>
      <c r="X31" s="200" t="s">
        <v>440</v>
      </c>
      <c r="Y31" s="200">
        <v>8</v>
      </c>
      <c r="Z31" s="200">
        <v>1.36</v>
      </c>
      <c r="AA31" s="202">
        <v>184.48</v>
      </c>
      <c r="AB31" s="218">
        <v>245.78</v>
      </c>
      <c r="AC31" s="202">
        <v>160.29780815999999</v>
      </c>
      <c r="AD31" s="202">
        <v>221.60231608691686</v>
      </c>
      <c r="AE31" s="202">
        <v>181.92</v>
      </c>
      <c r="AF31" s="202">
        <v>242.49</v>
      </c>
      <c r="AG31" s="202">
        <v>183.19</v>
      </c>
      <c r="AH31" s="202">
        <v>244.12</v>
      </c>
      <c r="AI31" s="202">
        <v>189.82</v>
      </c>
      <c r="AJ31" s="202">
        <v>252.65674248232389</v>
      </c>
      <c r="AK31" s="202">
        <v>158.36000000000001</v>
      </c>
      <c r="AL31" s="202">
        <v>218.92</v>
      </c>
      <c r="AM31" s="202">
        <v>159.32633647999998</v>
      </c>
      <c r="AN31" s="203">
        <v>220.25931347963248</v>
      </c>
    </row>
    <row r="32" spans="2:40" ht="15" customHeight="1" x14ac:dyDescent="0.3">
      <c r="B32" s="262" t="s">
        <v>575</v>
      </c>
      <c r="C32" s="196">
        <v>6033324</v>
      </c>
      <c r="D32" s="196">
        <v>7896641805677</v>
      </c>
      <c r="E32" s="196">
        <v>1063902420015</v>
      </c>
      <c r="F32" s="197" t="str">
        <f>VLOOKUP(C32,'[7]LISTA DE PREÇOS'!$F$15:$H$143,3,0)</f>
        <v>3004.90.39</v>
      </c>
      <c r="G32" s="198" t="s">
        <v>175</v>
      </c>
      <c r="H32" s="198" t="s">
        <v>484</v>
      </c>
      <c r="I32" s="199" t="s">
        <v>38</v>
      </c>
      <c r="J32" s="199" t="s">
        <v>46</v>
      </c>
      <c r="K32" s="200" t="s">
        <v>466</v>
      </c>
      <c r="L32" s="199" t="s">
        <v>40</v>
      </c>
      <c r="M32" s="199" t="s">
        <v>41</v>
      </c>
      <c r="N32" s="199" t="s">
        <v>42</v>
      </c>
      <c r="O32" s="201" t="s">
        <v>103</v>
      </c>
      <c r="P32" s="201" t="s">
        <v>83</v>
      </c>
      <c r="Q32" s="201"/>
      <c r="R32" s="231" t="s">
        <v>164</v>
      </c>
      <c r="S32" s="200" t="s">
        <v>46</v>
      </c>
      <c r="T32" s="200" t="s">
        <v>47</v>
      </c>
      <c r="U32" s="200" t="s">
        <v>47</v>
      </c>
      <c r="V32" s="200" t="s">
        <v>471</v>
      </c>
      <c r="W32" s="200">
        <v>5</v>
      </c>
      <c r="X32" s="200" t="s">
        <v>440</v>
      </c>
      <c r="Y32" s="200">
        <v>32</v>
      </c>
      <c r="Z32" s="200">
        <v>1.36</v>
      </c>
      <c r="AA32" s="202">
        <v>20.04</v>
      </c>
      <c r="AB32" s="218">
        <v>26.7</v>
      </c>
      <c r="AC32" s="202">
        <v>17.413096679999999</v>
      </c>
      <c r="AD32" s="202">
        <v>24.072584639970803</v>
      </c>
      <c r="AE32" s="202">
        <v>19.760000000000002</v>
      </c>
      <c r="AF32" s="202">
        <v>26.34</v>
      </c>
      <c r="AG32" s="202">
        <v>19.899999999999999</v>
      </c>
      <c r="AH32" s="202">
        <v>26.52</v>
      </c>
      <c r="AI32" s="202">
        <v>20.62</v>
      </c>
      <c r="AJ32" s="202">
        <v>27.445906806371926</v>
      </c>
      <c r="AK32" s="202">
        <v>17.2</v>
      </c>
      <c r="AL32" s="202">
        <v>23.78</v>
      </c>
      <c r="AM32" s="202">
        <v>17.307566039999998</v>
      </c>
      <c r="AN32" s="203">
        <v>23.926694721009511</v>
      </c>
    </row>
    <row r="33" spans="2:40" ht="15" customHeight="1" x14ac:dyDescent="0.3">
      <c r="B33" s="262" t="s">
        <v>575</v>
      </c>
      <c r="C33" s="196">
        <v>6033337</v>
      </c>
      <c r="D33" s="197">
        <v>7896641805943</v>
      </c>
      <c r="E33" s="196">
        <v>1063902420112</v>
      </c>
      <c r="F33" s="197" t="str">
        <f>VLOOKUP(C33,'[7]LISTA DE PREÇOS'!$F$15:$H$143,3,0)</f>
        <v>3004.90.39</v>
      </c>
      <c r="G33" s="198" t="s">
        <v>175</v>
      </c>
      <c r="H33" s="198" t="s">
        <v>485</v>
      </c>
      <c r="I33" s="199" t="s">
        <v>38</v>
      </c>
      <c r="J33" s="199" t="s">
        <v>46</v>
      </c>
      <c r="K33" s="200" t="s">
        <v>466</v>
      </c>
      <c r="L33" s="199" t="s">
        <v>40</v>
      </c>
      <c r="M33" s="199" t="s">
        <v>41</v>
      </c>
      <c r="N33" s="199" t="s">
        <v>42</v>
      </c>
      <c r="O33" s="201" t="s">
        <v>52</v>
      </c>
      <c r="P33" s="201" t="s">
        <v>63</v>
      </c>
      <c r="Q33" s="201" t="s">
        <v>178</v>
      </c>
      <c r="R33" s="231" t="s">
        <v>164</v>
      </c>
      <c r="S33" s="200" t="s">
        <v>46</v>
      </c>
      <c r="T33" s="200" t="s">
        <v>47</v>
      </c>
      <c r="U33" s="200" t="s">
        <v>47</v>
      </c>
      <c r="V33" s="200" t="s">
        <v>471</v>
      </c>
      <c r="W33" s="200">
        <v>5</v>
      </c>
      <c r="X33" s="200" t="s">
        <v>440</v>
      </c>
      <c r="Y33" s="200">
        <v>77</v>
      </c>
      <c r="Z33" s="200">
        <v>1.36</v>
      </c>
      <c r="AA33" s="202">
        <v>13.26</v>
      </c>
      <c r="AB33" s="218">
        <v>17.66</v>
      </c>
      <c r="AC33" s="202">
        <v>11.521839420000001</v>
      </c>
      <c r="AD33" s="202">
        <v>15.928267082136372</v>
      </c>
      <c r="AE33" s="202">
        <v>13.07</v>
      </c>
      <c r="AF33" s="202">
        <v>17.420000000000002</v>
      </c>
      <c r="AG33" s="202">
        <v>13.16</v>
      </c>
      <c r="AH33" s="202">
        <v>17.54</v>
      </c>
      <c r="AI33" s="202">
        <v>13.64</v>
      </c>
      <c r="AJ33" s="202">
        <v>18.155294318085016</v>
      </c>
      <c r="AK33" s="202">
        <v>11.38</v>
      </c>
      <c r="AL33" s="202">
        <v>15.73</v>
      </c>
      <c r="AM33" s="202">
        <v>11.452012259999998</v>
      </c>
      <c r="AN33" s="203">
        <v>15.831735129769767</v>
      </c>
    </row>
    <row r="34" spans="2:40" ht="15" customHeight="1" x14ac:dyDescent="0.3">
      <c r="B34" s="262" t="s">
        <v>575</v>
      </c>
      <c r="C34" s="196">
        <v>6033244</v>
      </c>
      <c r="D34" s="197">
        <v>7896641800580</v>
      </c>
      <c r="E34" s="196">
        <v>1063901510142</v>
      </c>
      <c r="F34" s="197" t="str">
        <f>VLOOKUP(C34,'[7]LISTA DE PREÇOS'!$F$15:$H$143,3,0)</f>
        <v>3004.90.39</v>
      </c>
      <c r="G34" s="198" t="s">
        <v>175</v>
      </c>
      <c r="H34" s="198" t="s">
        <v>486</v>
      </c>
      <c r="I34" s="199" t="s">
        <v>38</v>
      </c>
      <c r="J34" s="199" t="s">
        <v>46</v>
      </c>
      <c r="K34" s="200" t="s">
        <v>466</v>
      </c>
      <c r="L34" s="199" t="s">
        <v>40</v>
      </c>
      <c r="M34" s="199" t="s">
        <v>41</v>
      </c>
      <c r="N34" s="199" t="s">
        <v>42</v>
      </c>
      <c r="O34" s="201" t="s">
        <v>300</v>
      </c>
      <c r="P34" s="201" t="s">
        <v>43</v>
      </c>
      <c r="Q34" s="201" t="s">
        <v>178</v>
      </c>
      <c r="R34" s="231" t="s">
        <v>164</v>
      </c>
      <c r="S34" s="200" t="s">
        <v>46</v>
      </c>
      <c r="T34" s="200" t="s">
        <v>47</v>
      </c>
      <c r="U34" s="200" t="s">
        <v>47</v>
      </c>
      <c r="V34" s="200" t="s">
        <v>471</v>
      </c>
      <c r="W34" s="200">
        <v>5</v>
      </c>
      <c r="X34" s="200" t="s">
        <v>440</v>
      </c>
      <c r="Y34" s="200">
        <v>120</v>
      </c>
      <c r="Z34" s="200">
        <v>1.36</v>
      </c>
      <c r="AA34" s="202">
        <v>8.41</v>
      </c>
      <c r="AB34" s="218">
        <v>11.21</v>
      </c>
      <c r="AC34" s="202">
        <v>7.3075919700000007</v>
      </c>
      <c r="AD34" s="202">
        <v>10.102317206694336</v>
      </c>
      <c r="AE34" s="202">
        <v>8.3000000000000007</v>
      </c>
      <c r="AF34" s="202">
        <v>11.06</v>
      </c>
      <c r="AG34" s="202">
        <v>8.35</v>
      </c>
      <c r="AH34" s="202">
        <v>11.13</v>
      </c>
      <c r="AI34" s="202">
        <v>8.65</v>
      </c>
      <c r="AJ34" s="202">
        <v>11.513438112275322</v>
      </c>
      <c r="AK34" s="202">
        <v>7.22</v>
      </c>
      <c r="AL34" s="202">
        <v>9.98</v>
      </c>
      <c r="AM34" s="202">
        <v>7.2633049099999996</v>
      </c>
      <c r="AN34" s="203">
        <v>10.04109294429591</v>
      </c>
    </row>
    <row r="35" spans="2:40" ht="15" customHeight="1" x14ac:dyDescent="0.3">
      <c r="B35" s="262" t="s">
        <v>575</v>
      </c>
      <c r="C35" s="196">
        <v>6033363</v>
      </c>
      <c r="D35" s="197">
        <v>7896641806483</v>
      </c>
      <c r="E35" s="196">
        <v>1063902420120</v>
      </c>
      <c r="F35" s="197" t="str">
        <f>VLOOKUP(C35,'[7]LISTA DE PREÇOS'!$F$15:$H$143,3,0)</f>
        <v>3004.90.39</v>
      </c>
      <c r="G35" s="198" t="s">
        <v>175</v>
      </c>
      <c r="H35" s="198" t="s">
        <v>487</v>
      </c>
      <c r="I35" s="199" t="s">
        <v>38</v>
      </c>
      <c r="J35" s="199" t="s">
        <v>46</v>
      </c>
      <c r="K35" s="200" t="s">
        <v>466</v>
      </c>
      <c r="L35" s="199" t="s">
        <v>40</v>
      </c>
      <c r="M35" s="199" t="s">
        <v>41</v>
      </c>
      <c r="N35" s="199" t="s">
        <v>42</v>
      </c>
      <c r="O35" s="201" t="s">
        <v>300</v>
      </c>
      <c r="P35" s="201" t="s">
        <v>43</v>
      </c>
      <c r="Q35" s="201" t="s">
        <v>178</v>
      </c>
      <c r="R35" s="231" t="s">
        <v>164</v>
      </c>
      <c r="S35" s="200" t="s">
        <v>46</v>
      </c>
      <c r="T35" s="200" t="s">
        <v>47</v>
      </c>
      <c r="U35" s="200" t="s">
        <v>47</v>
      </c>
      <c r="V35" s="200" t="s">
        <v>471</v>
      </c>
      <c r="W35" s="200">
        <v>5</v>
      </c>
      <c r="X35" s="200" t="s">
        <v>440</v>
      </c>
      <c r="Y35" s="200">
        <v>120</v>
      </c>
      <c r="Z35" s="200">
        <v>1.36</v>
      </c>
      <c r="AA35" s="202">
        <v>12.65</v>
      </c>
      <c r="AB35" s="218">
        <v>16.850000000000001</v>
      </c>
      <c r="AC35" s="202">
        <v>10.99180005</v>
      </c>
      <c r="AD35" s="202">
        <v>15.195518747286961</v>
      </c>
      <c r="AE35" s="202">
        <v>12.47</v>
      </c>
      <c r="AF35" s="202">
        <v>16.62</v>
      </c>
      <c r="AG35" s="202">
        <v>12.56</v>
      </c>
      <c r="AH35" s="202">
        <v>16.739999999999998</v>
      </c>
      <c r="AI35" s="202">
        <v>13.02</v>
      </c>
      <c r="AJ35" s="202">
        <v>17.33005366726297</v>
      </c>
      <c r="AK35" s="202">
        <v>10.86</v>
      </c>
      <c r="AL35" s="202">
        <v>15.01</v>
      </c>
      <c r="AM35" s="202">
        <v>10.925185149999999</v>
      </c>
      <c r="AN35" s="203">
        <v>15.103427555926665</v>
      </c>
    </row>
    <row r="36" spans="2:40" ht="15" customHeight="1" x14ac:dyDescent="0.3">
      <c r="B36" s="262" t="s">
        <v>575</v>
      </c>
      <c r="C36" s="196">
        <v>6033367</v>
      </c>
      <c r="D36" s="196">
        <v>7896641805691</v>
      </c>
      <c r="E36" s="196">
        <v>1063902410044</v>
      </c>
      <c r="F36" s="197" t="str">
        <f>VLOOKUP(C36,'[7]LISTA DE PREÇOS'!$F$15:$H$143,3,0)</f>
        <v>3004.90.39</v>
      </c>
      <c r="G36" s="198" t="s">
        <v>183</v>
      </c>
      <c r="H36" s="198" t="s">
        <v>488</v>
      </c>
      <c r="I36" s="199" t="s">
        <v>38</v>
      </c>
      <c r="J36" s="199" t="s">
        <v>46</v>
      </c>
      <c r="K36" s="200" t="s">
        <v>466</v>
      </c>
      <c r="L36" s="199" t="s">
        <v>40</v>
      </c>
      <c r="M36" s="199" t="s">
        <v>41</v>
      </c>
      <c r="N36" s="199" t="s">
        <v>42</v>
      </c>
      <c r="O36" s="201" t="s">
        <v>103</v>
      </c>
      <c r="P36" s="201" t="s">
        <v>83</v>
      </c>
      <c r="Q36" s="201" t="s">
        <v>178</v>
      </c>
      <c r="R36" s="231" t="s">
        <v>164</v>
      </c>
      <c r="S36" s="200" t="s">
        <v>46</v>
      </c>
      <c r="T36" s="200" t="s">
        <v>47</v>
      </c>
      <c r="U36" s="200" t="s">
        <v>47</v>
      </c>
      <c r="V36" s="200" t="s">
        <v>471</v>
      </c>
      <c r="W36" s="200">
        <v>5</v>
      </c>
      <c r="X36" s="200" t="s">
        <v>440</v>
      </c>
      <c r="Y36" s="200">
        <v>4</v>
      </c>
      <c r="Z36" s="200">
        <v>1.36</v>
      </c>
      <c r="AA36" s="202">
        <v>224.58</v>
      </c>
      <c r="AB36" s="218">
        <v>299.20999999999998</v>
      </c>
      <c r="AC36" s="202">
        <v>195.14137986000003</v>
      </c>
      <c r="AD36" s="202">
        <v>269.77150990242734</v>
      </c>
      <c r="AE36" s="202">
        <v>221.47</v>
      </c>
      <c r="AF36" s="202">
        <v>295.2</v>
      </c>
      <c r="AG36" s="202">
        <v>223.01</v>
      </c>
      <c r="AH36" s="202">
        <v>297.19</v>
      </c>
      <c r="AI36" s="202">
        <v>231.08</v>
      </c>
      <c r="AJ36" s="202">
        <v>307.5751767612233</v>
      </c>
      <c r="AK36" s="202">
        <v>192.79</v>
      </c>
      <c r="AL36" s="202">
        <v>266.52</v>
      </c>
      <c r="AM36" s="202">
        <v>193.95874158000001</v>
      </c>
      <c r="AN36" s="203">
        <v>268.13658185849886</v>
      </c>
    </row>
    <row r="37" spans="2:40" s="194" customFormat="1" ht="15" customHeight="1" x14ac:dyDescent="0.3">
      <c r="B37" s="262" t="s">
        <v>575</v>
      </c>
      <c r="C37" s="196">
        <v>6033406</v>
      </c>
      <c r="D37" s="197">
        <v>7896641807510</v>
      </c>
      <c r="E37" s="206">
        <v>1063901550128</v>
      </c>
      <c r="F37" s="197" t="str">
        <f>VLOOKUP(C37,'[7]LISTA DE PREÇOS'!$F$15:$H$143,3,0)</f>
        <v>3004.90.39</v>
      </c>
      <c r="G37" s="198" t="s">
        <v>168</v>
      </c>
      <c r="H37" s="198" t="s">
        <v>479</v>
      </c>
      <c r="I37" s="199" t="s">
        <v>38</v>
      </c>
      <c r="J37" s="199" t="s">
        <v>46</v>
      </c>
      <c r="K37" s="200" t="s">
        <v>466</v>
      </c>
      <c r="L37" s="199" t="s">
        <v>40</v>
      </c>
      <c r="M37" s="199" t="s">
        <v>41</v>
      </c>
      <c r="N37" s="199" t="s">
        <v>42</v>
      </c>
      <c r="O37" s="201" t="s">
        <v>52</v>
      </c>
      <c r="P37" s="201" t="s">
        <v>53</v>
      </c>
      <c r="Q37" s="201" t="s">
        <v>163</v>
      </c>
      <c r="R37" s="231" t="s">
        <v>164</v>
      </c>
      <c r="S37" s="200" t="s">
        <v>46</v>
      </c>
      <c r="T37" s="200" t="s">
        <v>47</v>
      </c>
      <c r="U37" s="200" t="s">
        <v>47</v>
      </c>
      <c r="V37" s="200" t="s">
        <v>471</v>
      </c>
      <c r="W37" s="200">
        <v>5</v>
      </c>
      <c r="X37" s="200" t="s">
        <v>440</v>
      </c>
      <c r="Y37" s="200">
        <v>48</v>
      </c>
      <c r="Z37" s="200">
        <v>1.36</v>
      </c>
      <c r="AA37" s="202">
        <v>19.149999999999999</v>
      </c>
      <c r="AB37" s="218">
        <v>25.51</v>
      </c>
      <c r="AC37" s="202">
        <v>16.639760549999998</v>
      </c>
      <c r="AD37" s="202">
        <v>23.003492807157727</v>
      </c>
      <c r="AE37" s="202">
        <v>18.88</v>
      </c>
      <c r="AF37" s="202">
        <v>25.17</v>
      </c>
      <c r="AG37" s="202">
        <v>19.010000000000002</v>
      </c>
      <c r="AH37" s="202">
        <v>25.33</v>
      </c>
      <c r="AI37" s="202">
        <v>19.7</v>
      </c>
      <c r="AJ37" s="202">
        <v>26.22135616321663</v>
      </c>
      <c r="AK37" s="202">
        <v>16.440000000000001</v>
      </c>
      <c r="AL37" s="202">
        <v>22.73</v>
      </c>
      <c r="AM37" s="202">
        <v>16.538916649999997</v>
      </c>
      <c r="AN37" s="203">
        <v>22.864082031304001</v>
      </c>
    </row>
    <row r="38" spans="2:40" ht="15" customHeight="1" x14ac:dyDescent="0.3">
      <c r="B38" s="262" t="s">
        <v>575</v>
      </c>
      <c r="C38" s="196">
        <v>6033409</v>
      </c>
      <c r="D38" s="197">
        <v>7896641807572</v>
      </c>
      <c r="E38" s="196">
        <v>1063901550160</v>
      </c>
      <c r="F38" s="197" t="str">
        <f>VLOOKUP(C38,'[7]LISTA DE PREÇOS'!$F$15:$H$143,3,0)</f>
        <v>3004.90.39</v>
      </c>
      <c r="G38" s="198" t="s">
        <v>168</v>
      </c>
      <c r="H38" s="198" t="s">
        <v>480</v>
      </c>
      <c r="I38" s="199" t="s">
        <v>38</v>
      </c>
      <c r="J38" s="199" t="s">
        <v>46</v>
      </c>
      <c r="K38" s="200" t="s">
        <v>466</v>
      </c>
      <c r="L38" s="199" t="s">
        <v>40</v>
      </c>
      <c r="M38" s="199" t="s">
        <v>41</v>
      </c>
      <c r="N38" s="199" t="s">
        <v>42</v>
      </c>
      <c r="O38" s="201" t="s">
        <v>52</v>
      </c>
      <c r="P38" s="201" t="s">
        <v>53</v>
      </c>
      <c r="Q38" s="201" t="s">
        <v>163</v>
      </c>
      <c r="R38" s="231" t="s">
        <v>164</v>
      </c>
      <c r="S38" s="200" t="s">
        <v>46</v>
      </c>
      <c r="T38" s="200" t="s">
        <v>47</v>
      </c>
      <c r="U38" s="200" t="s">
        <v>47</v>
      </c>
      <c r="V38" s="200" t="s">
        <v>467</v>
      </c>
      <c r="W38" s="200">
        <v>5</v>
      </c>
      <c r="X38" s="200" t="s">
        <v>440</v>
      </c>
      <c r="Y38" s="200">
        <v>48</v>
      </c>
      <c r="Z38" s="200">
        <v>1.36</v>
      </c>
      <c r="AA38" s="202">
        <v>13.32</v>
      </c>
      <c r="AB38" s="218">
        <v>17.739999999999998</v>
      </c>
      <c r="AC38" s="202">
        <v>11.573974440000001</v>
      </c>
      <c r="AD38" s="202">
        <v>16.000340688842872</v>
      </c>
      <c r="AE38" s="202">
        <v>13.13</v>
      </c>
      <c r="AF38" s="202">
        <v>17.5</v>
      </c>
      <c r="AG38" s="202">
        <v>13.22</v>
      </c>
      <c r="AH38" s="202">
        <v>17.62</v>
      </c>
      <c r="AI38" s="202">
        <v>13.71</v>
      </c>
      <c r="AJ38" s="202">
        <v>18.248466649629442</v>
      </c>
      <c r="AK38" s="202">
        <v>11.43</v>
      </c>
      <c r="AL38" s="202">
        <v>15.8</v>
      </c>
      <c r="AM38" s="202">
        <v>11.50383132</v>
      </c>
      <c r="AN38" s="203">
        <v>15.903371940311713</v>
      </c>
    </row>
    <row r="39" spans="2:40" ht="15" customHeight="1" x14ac:dyDescent="0.3">
      <c r="B39" s="262" t="s">
        <v>575</v>
      </c>
      <c r="C39" s="196">
        <v>6033408</v>
      </c>
      <c r="D39" s="197">
        <v>7896641807534</v>
      </c>
      <c r="E39" s="196">
        <v>1063901550179</v>
      </c>
      <c r="F39" s="197" t="str">
        <f>VLOOKUP(C39,'[7]LISTA DE PREÇOS'!$F$15:$H$143,3,0)</f>
        <v>3004.90.39</v>
      </c>
      <c r="G39" s="198" t="s">
        <v>168</v>
      </c>
      <c r="H39" s="198" t="s">
        <v>481</v>
      </c>
      <c r="I39" s="199" t="s">
        <v>38</v>
      </c>
      <c r="J39" s="199" t="s">
        <v>46</v>
      </c>
      <c r="K39" s="200" t="s">
        <v>466</v>
      </c>
      <c r="L39" s="199" t="s">
        <v>40</v>
      </c>
      <c r="M39" s="199" t="s">
        <v>41</v>
      </c>
      <c r="N39" s="199" t="s">
        <v>42</v>
      </c>
      <c r="O39" s="201" t="s">
        <v>52</v>
      </c>
      <c r="P39" s="201" t="s">
        <v>53</v>
      </c>
      <c r="Q39" s="201" t="s">
        <v>163</v>
      </c>
      <c r="R39" s="231" t="s">
        <v>164</v>
      </c>
      <c r="S39" s="200" t="s">
        <v>46</v>
      </c>
      <c r="T39" s="200" t="s">
        <v>47</v>
      </c>
      <c r="U39" s="200" t="s">
        <v>47</v>
      </c>
      <c r="V39" s="200" t="s">
        <v>467</v>
      </c>
      <c r="W39" s="200">
        <v>5</v>
      </c>
      <c r="X39" s="200" t="s">
        <v>440</v>
      </c>
      <c r="Y39" s="200">
        <v>48</v>
      </c>
      <c r="Z39" s="200">
        <v>1.36</v>
      </c>
      <c r="AA39" s="202">
        <v>33.299999999999997</v>
      </c>
      <c r="AB39" s="218">
        <v>44.36</v>
      </c>
      <c r="AC39" s="202">
        <v>28.934936099999998</v>
      </c>
      <c r="AD39" s="202">
        <v>40.000851722107171</v>
      </c>
      <c r="AE39" s="202">
        <v>32.83</v>
      </c>
      <c r="AF39" s="202">
        <v>43.76</v>
      </c>
      <c r="AG39" s="202">
        <v>33.06</v>
      </c>
      <c r="AH39" s="202">
        <v>44.06</v>
      </c>
      <c r="AI39" s="202">
        <v>34.26</v>
      </c>
      <c r="AJ39" s="202">
        <v>45.601201124456935</v>
      </c>
      <c r="AK39" s="202">
        <v>28.58</v>
      </c>
      <c r="AL39" s="202">
        <v>39.51</v>
      </c>
      <c r="AM39" s="202">
        <v>28.759578299999994</v>
      </c>
      <c r="AN39" s="203">
        <v>39.758429850779279</v>
      </c>
    </row>
    <row r="40" spans="2:40" ht="15" customHeight="1" x14ac:dyDescent="0.3">
      <c r="B40" s="262" t="s">
        <v>575</v>
      </c>
      <c r="C40" s="196">
        <v>6033344</v>
      </c>
      <c r="D40" s="197">
        <v>7896641806056</v>
      </c>
      <c r="E40" s="196">
        <v>1063901550195</v>
      </c>
      <c r="F40" s="197" t="str">
        <f>VLOOKUP(C40,'[7]LISTA DE PREÇOS'!$F$15:$H$143,3,0)</f>
        <v>3004.90.39</v>
      </c>
      <c r="G40" s="207" t="s">
        <v>168</v>
      </c>
      <c r="H40" s="198" t="s">
        <v>482</v>
      </c>
      <c r="I40" s="199" t="s">
        <v>38</v>
      </c>
      <c r="J40" s="199" t="s">
        <v>46</v>
      </c>
      <c r="K40" s="200" t="s">
        <v>466</v>
      </c>
      <c r="L40" s="199" t="s">
        <v>40</v>
      </c>
      <c r="M40" s="199" t="s">
        <v>41</v>
      </c>
      <c r="N40" s="199" t="s">
        <v>42</v>
      </c>
      <c r="O40" s="201" t="s">
        <v>52</v>
      </c>
      <c r="P40" s="201" t="s">
        <v>53</v>
      </c>
      <c r="Q40" s="201" t="s">
        <v>174</v>
      </c>
      <c r="R40" s="231" t="s">
        <v>164</v>
      </c>
      <c r="S40" s="200" t="s">
        <v>46</v>
      </c>
      <c r="T40" s="200" t="s">
        <v>47</v>
      </c>
      <c r="U40" s="200" t="s">
        <v>47</v>
      </c>
      <c r="V40" s="200" t="s">
        <v>467</v>
      </c>
      <c r="W40" s="200">
        <v>5</v>
      </c>
      <c r="X40" s="200" t="s">
        <v>440</v>
      </c>
      <c r="Y40" s="200">
        <v>20</v>
      </c>
      <c r="Z40" s="200">
        <v>1.36</v>
      </c>
      <c r="AA40" s="202">
        <v>332.08</v>
      </c>
      <c r="AB40" s="218">
        <v>442.43</v>
      </c>
      <c r="AC40" s="202">
        <v>288.54995736000001</v>
      </c>
      <c r="AD40" s="202">
        <v>398.90338858490543</v>
      </c>
      <c r="AE40" s="202">
        <v>327.47000000000003</v>
      </c>
      <c r="AF40" s="202">
        <v>436.49</v>
      </c>
      <c r="AG40" s="202">
        <v>329.76</v>
      </c>
      <c r="AH40" s="202">
        <v>439.44</v>
      </c>
      <c r="AI40" s="202">
        <v>341.69</v>
      </c>
      <c r="AJ40" s="202">
        <v>454.80077093449188</v>
      </c>
      <c r="AK40" s="202">
        <v>285.07</v>
      </c>
      <c r="AL40" s="202">
        <v>394.09</v>
      </c>
      <c r="AM40" s="202">
        <v>286.80122407999994</v>
      </c>
      <c r="AN40" s="203">
        <v>396.48586741281628</v>
      </c>
    </row>
    <row r="41" spans="2:40" ht="15" customHeight="1" x14ac:dyDescent="0.3">
      <c r="B41" s="262" t="s">
        <v>575</v>
      </c>
      <c r="C41" s="196">
        <v>6138791</v>
      </c>
      <c r="D41" s="197">
        <v>7896641811425</v>
      </c>
      <c r="E41" s="204">
        <v>1063902710013</v>
      </c>
      <c r="F41" s="197" t="str">
        <f>VLOOKUP(C41,'[7]LISTA DE PREÇOS'!$F$15:$H$143,3,0)</f>
        <v>3002.10.39</v>
      </c>
      <c r="G41" s="207" t="s">
        <v>186</v>
      </c>
      <c r="H41" s="198" t="s">
        <v>489</v>
      </c>
      <c r="I41" s="199" t="s">
        <v>38</v>
      </c>
      <c r="J41" s="199" t="s">
        <v>46</v>
      </c>
      <c r="K41" s="200" t="s">
        <v>466</v>
      </c>
      <c r="L41" s="199" t="s">
        <v>40</v>
      </c>
      <c r="M41" s="199" t="s">
        <v>41</v>
      </c>
      <c r="N41" s="199" t="s">
        <v>42</v>
      </c>
      <c r="O41" s="201" t="s">
        <v>103</v>
      </c>
      <c r="P41" s="201" t="s">
        <v>189</v>
      </c>
      <c r="Q41" s="201"/>
      <c r="R41" s="208" t="s">
        <v>190</v>
      </c>
      <c r="S41" s="200" t="s">
        <v>46</v>
      </c>
      <c r="T41" s="200" t="s">
        <v>47</v>
      </c>
      <c r="U41" s="200" t="s">
        <v>47</v>
      </c>
      <c r="V41" s="200" t="s">
        <v>467</v>
      </c>
      <c r="W41" s="200">
        <v>7</v>
      </c>
      <c r="X41" s="200" t="s">
        <v>440</v>
      </c>
      <c r="Y41" s="200">
        <v>50</v>
      </c>
      <c r="Z41" s="200">
        <v>1.36</v>
      </c>
      <c r="AA41" s="202">
        <v>13637.45</v>
      </c>
      <c r="AB41" s="218">
        <v>18169.29</v>
      </c>
      <c r="AC41" s="202">
        <v>11849.812141650002</v>
      </c>
      <c r="AD41" s="202">
        <v>16381.670129659176</v>
      </c>
      <c r="AE41" s="202">
        <v>13448.27</v>
      </c>
      <c r="AF41" s="202">
        <v>17925.53</v>
      </c>
      <c r="AG41" s="202">
        <v>13542.19</v>
      </c>
      <c r="AH41" s="202">
        <v>18046.580000000002</v>
      </c>
      <c r="AI41" s="202">
        <v>14032.28</v>
      </c>
      <c r="AJ41" s="202">
        <v>18677.432064059973</v>
      </c>
      <c r="AK41" s="202">
        <v>11707.04</v>
      </c>
      <c r="AL41" s="202">
        <v>16184.3</v>
      </c>
      <c r="AM41" s="202">
        <v>11777.99732995</v>
      </c>
      <c r="AN41" s="203">
        <v>16282.390365420719</v>
      </c>
    </row>
    <row r="42" spans="2:40" ht="15" customHeight="1" x14ac:dyDescent="0.3">
      <c r="B42" s="262" t="s">
        <v>575</v>
      </c>
      <c r="C42" s="196">
        <v>6033623</v>
      </c>
      <c r="D42" s="197">
        <v>7896641806841</v>
      </c>
      <c r="E42" s="204">
        <v>1063902620014</v>
      </c>
      <c r="F42" s="197" t="str">
        <f>VLOOKUP(C42,'[7]LISTA DE PREÇOS'!$F$15:$H$143,3,0)</f>
        <v>3004.90.99</v>
      </c>
      <c r="G42" s="208" t="s">
        <v>191</v>
      </c>
      <c r="H42" s="198" t="s">
        <v>490</v>
      </c>
      <c r="I42" s="199" t="s">
        <v>38</v>
      </c>
      <c r="J42" s="199" t="s">
        <v>46</v>
      </c>
      <c r="K42" s="200" t="s">
        <v>466</v>
      </c>
      <c r="L42" s="199" t="s">
        <v>40</v>
      </c>
      <c r="M42" s="199" t="s">
        <v>41</v>
      </c>
      <c r="N42" s="199" t="s">
        <v>42</v>
      </c>
      <c r="O42" s="201" t="s">
        <v>103</v>
      </c>
      <c r="P42" s="201" t="s">
        <v>83</v>
      </c>
      <c r="Q42" s="201" t="s">
        <v>194</v>
      </c>
      <c r="R42" s="231" t="s">
        <v>195</v>
      </c>
      <c r="S42" s="200" t="s">
        <v>46</v>
      </c>
      <c r="T42" s="200" t="s">
        <v>47</v>
      </c>
      <c r="U42" s="200" t="s">
        <v>47</v>
      </c>
      <c r="V42" s="200" t="s">
        <v>467</v>
      </c>
      <c r="W42" s="200">
        <v>7</v>
      </c>
      <c r="X42" s="200" t="s">
        <v>440</v>
      </c>
      <c r="Y42" s="200">
        <v>150</v>
      </c>
      <c r="Z42" s="200">
        <v>1.36</v>
      </c>
      <c r="AA42" s="202">
        <v>423.02</v>
      </c>
      <c r="AB42" s="218">
        <v>563.59</v>
      </c>
      <c r="AC42" s="202">
        <v>367.56926934000001</v>
      </c>
      <c r="AD42" s="202">
        <v>508.14295181638971</v>
      </c>
      <c r="AE42" s="202">
        <v>417.15</v>
      </c>
      <c r="AF42" s="202">
        <v>556.03</v>
      </c>
      <c r="AG42" s="202">
        <v>420.06</v>
      </c>
      <c r="AH42" s="202">
        <v>559.78</v>
      </c>
      <c r="AI42" s="202">
        <v>435.27</v>
      </c>
      <c r="AJ42" s="202">
        <v>579.35886787630977</v>
      </c>
      <c r="AK42" s="202">
        <v>363.14</v>
      </c>
      <c r="AL42" s="202">
        <v>502.02</v>
      </c>
      <c r="AM42" s="202">
        <v>365.34164601999998</v>
      </c>
      <c r="AN42" s="203">
        <v>505.06339325755715</v>
      </c>
    </row>
    <row r="43" spans="2:40" ht="15" customHeight="1" x14ac:dyDescent="0.3">
      <c r="B43" s="262" t="s">
        <v>575</v>
      </c>
      <c r="C43" s="196">
        <v>6033298</v>
      </c>
      <c r="D43" s="197">
        <v>7896641804700</v>
      </c>
      <c r="E43" s="204">
        <v>1063901620339</v>
      </c>
      <c r="F43" s="197" t="str">
        <f>VLOOKUP(C43,'[7]LISTA DE PREÇOS'!$F$15:$H$143,3,0)</f>
        <v>3004.90.99</v>
      </c>
      <c r="G43" s="207" t="s">
        <v>196</v>
      </c>
      <c r="H43" s="198" t="s">
        <v>491</v>
      </c>
      <c r="I43" s="199" t="s">
        <v>38</v>
      </c>
      <c r="J43" s="199" t="s">
        <v>46</v>
      </c>
      <c r="K43" s="200" t="s">
        <v>466</v>
      </c>
      <c r="L43" s="199" t="s">
        <v>134</v>
      </c>
      <c r="M43" s="199" t="s">
        <v>41</v>
      </c>
      <c r="N43" s="199" t="s">
        <v>42</v>
      </c>
      <c r="O43" s="201" t="s">
        <v>300</v>
      </c>
      <c r="P43" s="201" t="s">
        <v>43</v>
      </c>
      <c r="Q43" s="201" t="s">
        <v>199</v>
      </c>
      <c r="R43" s="231" t="s">
        <v>201</v>
      </c>
      <c r="S43" s="200" t="s">
        <v>46</v>
      </c>
      <c r="T43" s="200" t="s">
        <v>47</v>
      </c>
      <c r="U43" s="200" t="s">
        <v>47</v>
      </c>
      <c r="V43" s="200" t="s">
        <v>467</v>
      </c>
      <c r="W43" s="200">
        <v>5</v>
      </c>
      <c r="X43" s="200" t="s">
        <v>440</v>
      </c>
      <c r="Y43" s="200">
        <v>30</v>
      </c>
      <c r="Z43" s="200">
        <v>1.36</v>
      </c>
      <c r="AA43" s="202">
        <v>6.99</v>
      </c>
      <c r="AB43" s="218">
        <v>9.32</v>
      </c>
      <c r="AC43" s="202">
        <v>6.0737298300000004</v>
      </c>
      <c r="AD43" s="202">
        <v>8.3965751813071829</v>
      </c>
      <c r="AE43" s="202">
        <v>6.9</v>
      </c>
      <c r="AF43" s="202">
        <v>9.1999999999999993</v>
      </c>
      <c r="AG43" s="202">
        <v>6.94</v>
      </c>
      <c r="AH43" s="202">
        <v>9.25</v>
      </c>
      <c r="AI43" s="202">
        <v>7.19</v>
      </c>
      <c r="AJ43" s="202">
        <v>9.5701294829201817</v>
      </c>
      <c r="AK43" s="202">
        <v>6</v>
      </c>
      <c r="AL43" s="202">
        <v>8.2899999999999991</v>
      </c>
      <c r="AM43" s="202">
        <v>6.03692049</v>
      </c>
      <c r="AN43" s="203">
        <v>8.3456884281365529</v>
      </c>
    </row>
    <row r="44" spans="2:40" ht="15" customHeight="1" x14ac:dyDescent="0.3">
      <c r="B44" s="262" t="s">
        <v>575</v>
      </c>
      <c r="C44" s="196">
        <v>6033299</v>
      </c>
      <c r="D44" s="197">
        <v>7896641804717</v>
      </c>
      <c r="E44" s="204">
        <v>1063901620347</v>
      </c>
      <c r="F44" s="197" t="str">
        <f>VLOOKUP(C44,'[7]LISTA DE PREÇOS'!$F$15:$H$143,3,0)</f>
        <v>3004.90.99</v>
      </c>
      <c r="G44" s="207" t="s">
        <v>196</v>
      </c>
      <c r="H44" s="198" t="s">
        <v>492</v>
      </c>
      <c r="I44" s="199" t="s">
        <v>38</v>
      </c>
      <c r="J44" s="199" t="s">
        <v>46</v>
      </c>
      <c r="K44" s="200" t="s">
        <v>466</v>
      </c>
      <c r="L44" s="199" t="s">
        <v>134</v>
      </c>
      <c r="M44" s="199" t="s">
        <v>41</v>
      </c>
      <c r="N44" s="199" t="s">
        <v>42</v>
      </c>
      <c r="O44" s="201" t="s">
        <v>300</v>
      </c>
      <c r="P44" s="201" t="s">
        <v>43</v>
      </c>
      <c r="Q44" s="201" t="s">
        <v>199</v>
      </c>
      <c r="R44" s="231" t="s">
        <v>201</v>
      </c>
      <c r="S44" s="200" t="s">
        <v>46</v>
      </c>
      <c r="T44" s="200" t="s">
        <v>47</v>
      </c>
      <c r="U44" s="200" t="s">
        <v>47</v>
      </c>
      <c r="V44" s="200" t="s">
        <v>467</v>
      </c>
      <c r="W44" s="200">
        <v>5</v>
      </c>
      <c r="X44" s="200" t="s">
        <v>440</v>
      </c>
      <c r="Y44" s="200">
        <v>30</v>
      </c>
      <c r="Z44" s="200">
        <v>1.36</v>
      </c>
      <c r="AA44" s="202">
        <v>6.99</v>
      </c>
      <c r="AB44" s="218">
        <v>9.32</v>
      </c>
      <c r="AC44" s="202">
        <v>6.0737298300000004</v>
      </c>
      <c r="AD44" s="202">
        <v>8.3965751813071829</v>
      </c>
      <c r="AE44" s="202">
        <v>6.9</v>
      </c>
      <c r="AF44" s="202">
        <v>9.1999999999999993</v>
      </c>
      <c r="AG44" s="202">
        <v>6.94</v>
      </c>
      <c r="AH44" s="202">
        <v>9.25</v>
      </c>
      <c r="AI44" s="202">
        <v>7.19</v>
      </c>
      <c r="AJ44" s="202">
        <v>9.5701294829201817</v>
      </c>
      <c r="AK44" s="202">
        <v>6</v>
      </c>
      <c r="AL44" s="202">
        <v>8.2899999999999991</v>
      </c>
      <c r="AM44" s="202">
        <v>6.03692049</v>
      </c>
      <c r="AN44" s="203">
        <v>8.3456884281365529</v>
      </c>
    </row>
    <row r="45" spans="2:40" ht="15" customHeight="1" x14ac:dyDescent="0.3">
      <c r="B45" s="262" t="s">
        <v>575</v>
      </c>
      <c r="C45" s="196">
        <v>6033260</v>
      </c>
      <c r="D45" s="197">
        <v>7896641801938</v>
      </c>
      <c r="E45" s="204">
        <v>1063901620274</v>
      </c>
      <c r="F45" s="197" t="str">
        <f>VLOOKUP(C45,'[7]LISTA DE PREÇOS'!$F$15:$H$143,3,0)</f>
        <v>3004.90.99</v>
      </c>
      <c r="G45" s="207" t="s">
        <v>196</v>
      </c>
      <c r="H45" s="198" t="s">
        <v>493</v>
      </c>
      <c r="I45" s="199" t="s">
        <v>38</v>
      </c>
      <c r="J45" s="199" t="s">
        <v>46</v>
      </c>
      <c r="K45" s="200" t="s">
        <v>466</v>
      </c>
      <c r="L45" s="199" t="s">
        <v>134</v>
      </c>
      <c r="M45" s="199" t="s">
        <v>41</v>
      </c>
      <c r="N45" s="199" t="s">
        <v>42</v>
      </c>
      <c r="O45" s="201" t="s">
        <v>300</v>
      </c>
      <c r="P45" s="201" t="s">
        <v>43</v>
      </c>
      <c r="Q45" s="201" t="s">
        <v>199</v>
      </c>
      <c r="R45" s="231" t="s">
        <v>201</v>
      </c>
      <c r="S45" s="200" t="s">
        <v>46</v>
      </c>
      <c r="T45" s="200" t="s">
        <v>47</v>
      </c>
      <c r="U45" s="200" t="s">
        <v>47</v>
      </c>
      <c r="V45" s="200" t="s">
        <v>467</v>
      </c>
      <c r="W45" s="200">
        <v>5</v>
      </c>
      <c r="X45" s="200" t="s">
        <v>440</v>
      </c>
      <c r="Y45" s="200">
        <v>24</v>
      </c>
      <c r="Z45" s="200">
        <v>1.36</v>
      </c>
      <c r="AA45" s="202">
        <v>9.91</v>
      </c>
      <c r="AB45" s="218">
        <v>13.21</v>
      </c>
      <c r="AC45" s="202">
        <v>8.6109674700000003</v>
      </c>
      <c r="AD45" s="202">
        <v>11.904157374356821</v>
      </c>
      <c r="AE45" s="202">
        <v>9.7799999999999994</v>
      </c>
      <c r="AF45" s="202">
        <v>13.04</v>
      </c>
      <c r="AG45" s="202">
        <v>9.84</v>
      </c>
      <c r="AH45" s="202">
        <v>13.11</v>
      </c>
      <c r="AI45" s="202">
        <v>10.199999999999999</v>
      </c>
      <c r="AJ45" s="202">
        <v>13.576539739330437</v>
      </c>
      <c r="AK45" s="202">
        <v>8.51</v>
      </c>
      <c r="AL45" s="202">
        <v>11.76</v>
      </c>
      <c r="AM45" s="202">
        <v>8.5587814099999999</v>
      </c>
      <c r="AN45" s="203">
        <v>11.832013207844525</v>
      </c>
    </row>
    <row r="46" spans="2:40" ht="15" customHeight="1" x14ac:dyDescent="0.3">
      <c r="B46" s="262" t="s">
        <v>575</v>
      </c>
      <c r="C46" s="196">
        <v>6033261</v>
      </c>
      <c r="D46" s="197">
        <v>7896641801945</v>
      </c>
      <c r="E46" s="204">
        <v>1063901620282</v>
      </c>
      <c r="F46" s="197" t="str">
        <f>VLOOKUP(C46,'[7]LISTA DE PREÇOS'!$F$15:$H$143,3,0)</f>
        <v>3004.90.99</v>
      </c>
      <c r="G46" s="207" t="s">
        <v>196</v>
      </c>
      <c r="H46" s="198" t="s">
        <v>494</v>
      </c>
      <c r="I46" s="199" t="s">
        <v>38</v>
      </c>
      <c r="J46" s="199" t="s">
        <v>46</v>
      </c>
      <c r="K46" s="200" t="s">
        <v>466</v>
      </c>
      <c r="L46" s="199" t="s">
        <v>134</v>
      </c>
      <c r="M46" s="199" t="s">
        <v>41</v>
      </c>
      <c r="N46" s="199" t="s">
        <v>42</v>
      </c>
      <c r="O46" s="201" t="s">
        <v>300</v>
      </c>
      <c r="P46" s="201" t="s">
        <v>43</v>
      </c>
      <c r="Q46" s="201" t="s">
        <v>199</v>
      </c>
      <c r="R46" s="231" t="s">
        <v>201</v>
      </c>
      <c r="S46" s="200" t="s">
        <v>46</v>
      </c>
      <c r="T46" s="200" t="s">
        <v>47</v>
      </c>
      <c r="U46" s="200" t="s">
        <v>47</v>
      </c>
      <c r="V46" s="200" t="s">
        <v>467</v>
      </c>
      <c r="W46" s="200">
        <v>5</v>
      </c>
      <c r="X46" s="200" t="s">
        <v>440</v>
      </c>
      <c r="Y46" s="200">
        <v>24</v>
      </c>
      <c r="Z46" s="200">
        <v>1.36</v>
      </c>
      <c r="AA46" s="202">
        <v>9.91</v>
      </c>
      <c r="AB46" s="218">
        <v>13.21</v>
      </c>
      <c r="AC46" s="202">
        <v>8.6109674700000003</v>
      </c>
      <c r="AD46" s="202">
        <v>11.904157374356821</v>
      </c>
      <c r="AE46" s="202">
        <v>9.7799999999999994</v>
      </c>
      <c r="AF46" s="202">
        <v>13.04</v>
      </c>
      <c r="AG46" s="202">
        <v>9.84</v>
      </c>
      <c r="AH46" s="202">
        <v>13.11</v>
      </c>
      <c r="AI46" s="202">
        <v>10.199999999999999</v>
      </c>
      <c r="AJ46" s="202">
        <v>13.576539739330437</v>
      </c>
      <c r="AK46" s="202">
        <v>8.51</v>
      </c>
      <c r="AL46" s="202">
        <v>11.76</v>
      </c>
      <c r="AM46" s="202">
        <v>8.5587814099999999</v>
      </c>
      <c r="AN46" s="203">
        <v>11.832013207844525</v>
      </c>
    </row>
    <row r="47" spans="2:40" ht="15" customHeight="1" x14ac:dyDescent="0.3">
      <c r="B47" s="262" t="s">
        <v>575</v>
      </c>
      <c r="C47" s="196">
        <v>6033297</v>
      </c>
      <c r="D47" s="197">
        <v>7896641804694</v>
      </c>
      <c r="E47" s="204">
        <v>1063901620371</v>
      </c>
      <c r="F47" s="197" t="str">
        <f>VLOOKUP(C47,'[7]LISTA DE PREÇOS'!$F$15:$H$143,3,0)</f>
        <v>3004.90.99</v>
      </c>
      <c r="G47" s="207" t="s">
        <v>205</v>
      </c>
      <c r="H47" s="198" t="s">
        <v>495</v>
      </c>
      <c r="I47" s="199" t="s">
        <v>38</v>
      </c>
      <c r="J47" s="199" t="s">
        <v>46</v>
      </c>
      <c r="K47" s="200" t="s">
        <v>466</v>
      </c>
      <c r="L47" s="199" t="s">
        <v>134</v>
      </c>
      <c r="M47" s="199" t="s">
        <v>41</v>
      </c>
      <c r="N47" s="199" t="s">
        <v>42</v>
      </c>
      <c r="O47" s="201" t="s">
        <v>300</v>
      </c>
      <c r="P47" s="201" t="s">
        <v>43</v>
      </c>
      <c r="Q47" s="201" t="s">
        <v>207</v>
      </c>
      <c r="R47" s="231" t="s">
        <v>201</v>
      </c>
      <c r="S47" s="200" t="s">
        <v>46</v>
      </c>
      <c r="T47" s="200" t="s">
        <v>47</v>
      </c>
      <c r="U47" s="200" t="s">
        <v>47</v>
      </c>
      <c r="V47" s="200" t="s">
        <v>467</v>
      </c>
      <c r="W47" s="200">
        <v>5</v>
      </c>
      <c r="X47" s="200" t="s">
        <v>440</v>
      </c>
      <c r="Y47" s="200">
        <v>30</v>
      </c>
      <c r="Z47" s="200">
        <v>1.36</v>
      </c>
      <c r="AA47" s="202">
        <v>6.99</v>
      </c>
      <c r="AB47" s="218">
        <v>9.32</v>
      </c>
      <c r="AC47" s="202">
        <v>6.0737298300000004</v>
      </c>
      <c r="AD47" s="202">
        <v>8.3965751813071829</v>
      </c>
      <c r="AE47" s="202">
        <v>6.9</v>
      </c>
      <c r="AF47" s="202">
        <v>9.1999999999999993</v>
      </c>
      <c r="AG47" s="202">
        <v>6.94</v>
      </c>
      <c r="AH47" s="202">
        <v>9.25</v>
      </c>
      <c r="AI47" s="202">
        <v>7.19</v>
      </c>
      <c r="AJ47" s="202">
        <v>9.5701294829201817</v>
      </c>
      <c r="AK47" s="202">
        <v>6</v>
      </c>
      <c r="AL47" s="202">
        <v>8.2899999999999991</v>
      </c>
      <c r="AM47" s="202">
        <v>6.03692049</v>
      </c>
      <c r="AN47" s="203">
        <v>8.3456884281365529</v>
      </c>
    </row>
    <row r="48" spans="2:40" ht="15" customHeight="1" x14ac:dyDescent="0.3">
      <c r="B48" s="262" t="s">
        <v>575</v>
      </c>
      <c r="C48" s="196">
        <v>6033263</v>
      </c>
      <c r="D48" s="197">
        <v>7896641801976</v>
      </c>
      <c r="E48" s="204">
        <v>1063901620312</v>
      </c>
      <c r="F48" s="197" t="str">
        <f>VLOOKUP(C48,'[7]LISTA DE PREÇOS'!$F$15:$H$143,3,0)</f>
        <v>3004.90.99</v>
      </c>
      <c r="G48" s="209" t="s">
        <v>205</v>
      </c>
      <c r="H48" s="198" t="s">
        <v>496</v>
      </c>
      <c r="I48" s="199" t="s">
        <v>38</v>
      </c>
      <c r="J48" s="199" t="s">
        <v>46</v>
      </c>
      <c r="K48" s="200" t="s">
        <v>466</v>
      </c>
      <c r="L48" s="199" t="s">
        <v>134</v>
      </c>
      <c r="M48" s="199" t="s">
        <v>41</v>
      </c>
      <c r="N48" s="199" t="s">
        <v>42</v>
      </c>
      <c r="O48" s="201" t="s">
        <v>300</v>
      </c>
      <c r="P48" s="201" t="s">
        <v>43</v>
      </c>
      <c r="Q48" s="201" t="s">
        <v>199</v>
      </c>
      <c r="R48" s="231" t="s">
        <v>201</v>
      </c>
      <c r="S48" s="200" t="s">
        <v>46</v>
      </c>
      <c r="T48" s="200" t="s">
        <v>47</v>
      </c>
      <c r="U48" s="200" t="s">
        <v>47</v>
      </c>
      <c r="V48" s="200" t="s">
        <v>467</v>
      </c>
      <c r="W48" s="200">
        <v>5</v>
      </c>
      <c r="X48" s="200" t="s">
        <v>440</v>
      </c>
      <c r="Y48" s="200">
        <v>24</v>
      </c>
      <c r="Z48" s="200">
        <v>1.36</v>
      </c>
      <c r="AA48" s="202">
        <v>9.91</v>
      </c>
      <c r="AB48" s="218">
        <v>13.21</v>
      </c>
      <c r="AC48" s="202">
        <v>8.6109674700000003</v>
      </c>
      <c r="AD48" s="202">
        <v>11.904157374356821</v>
      </c>
      <c r="AE48" s="202">
        <v>9.7799999999999994</v>
      </c>
      <c r="AF48" s="202">
        <v>13.04</v>
      </c>
      <c r="AG48" s="202">
        <v>9.84</v>
      </c>
      <c r="AH48" s="202">
        <v>13.11</v>
      </c>
      <c r="AI48" s="202">
        <v>10.199999999999999</v>
      </c>
      <c r="AJ48" s="202">
        <v>13.576539739330437</v>
      </c>
      <c r="AK48" s="202">
        <v>8.51</v>
      </c>
      <c r="AL48" s="202">
        <v>11.76</v>
      </c>
      <c r="AM48" s="202">
        <v>8.5587814099999999</v>
      </c>
      <c r="AN48" s="203">
        <v>11.832013207844525</v>
      </c>
    </row>
    <row r="49" spans="2:40" ht="15" customHeight="1" x14ac:dyDescent="0.3">
      <c r="B49" s="262" t="s">
        <v>575</v>
      </c>
      <c r="C49" s="196">
        <v>6033276</v>
      </c>
      <c r="D49" s="196">
        <v>7896641802997</v>
      </c>
      <c r="E49" s="197">
        <v>1063902000075</v>
      </c>
      <c r="F49" s="197" t="str">
        <f>VLOOKUP(C49,'[7]LISTA DE PREÇOS'!$F$15:$H$143,3,0)</f>
        <v>3004.90.39</v>
      </c>
      <c r="G49" s="198" t="s">
        <v>60</v>
      </c>
      <c r="H49" s="198" t="s">
        <v>445</v>
      </c>
      <c r="I49" s="199" t="s">
        <v>38</v>
      </c>
      <c r="J49" s="200" t="s">
        <v>39</v>
      </c>
      <c r="K49" s="200" t="s">
        <v>437</v>
      </c>
      <c r="L49" s="199" t="s">
        <v>40</v>
      </c>
      <c r="M49" s="199" t="s">
        <v>41</v>
      </c>
      <c r="N49" s="199" t="s">
        <v>42</v>
      </c>
      <c r="O49" s="201" t="s">
        <v>52</v>
      </c>
      <c r="P49" s="201" t="s">
        <v>63</v>
      </c>
      <c r="Q49" s="201" t="s">
        <v>64</v>
      </c>
      <c r="R49" s="231" t="s">
        <v>65</v>
      </c>
      <c r="S49" s="200" t="s">
        <v>46</v>
      </c>
      <c r="T49" s="200" t="s">
        <v>47</v>
      </c>
      <c r="U49" s="200" t="s">
        <v>66</v>
      </c>
      <c r="V49" s="200" t="s">
        <v>446</v>
      </c>
      <c r="W49" s="200">
        <v>5</v>
      </c>
      <c r="X49" s="200" t="s">
        <v>440</v>
      </c>
      <c r="Y49" s="200">
        <v>72</v>
      </c>
      <c r="Z49" s="200">
        <v>1.36</v>
      </c>
      <c r="AA49" s="202">
        <v>82.68</v>
      </c>
      <c r="AB49" s="218">
        <v>114.3</v>
      </c>
      <c r="AC49" s="202">
        <v>82.68</v>
      </c>
      <c r="AD49" s="202">
        <v>114.3</v>
      </c>
      <c r="AE49" s="202">
        <v>81.680000000000007</v>
      </c>
      <c r="AF49" s="202">
        <v>112.92</v>
      </c>
      <c r="AG49" s="202">
        <v>82.18</v>
      </c>
      <c r="AH49" s="202">
        <v>113.61</v>
      </c>
      <c r="AI49" s="202">
        <v>84.75</v>
      </c>
      <c r="AJ49" s="202">
        <v>117.16190323463624</v>
      </c>
      <c r="AK49" s="202">
        <v>81.680000000000007</v>
      </c>
      <c r="AL49" s="202">
        <v>112.92</v>
      </c>
      <c r="AM49" s="202">
        <v>82.178876520000003</v>
      </c>
      <c r="AN49" s="203">
        <v>113.60747585566207</v>
      </c>
    </row>
    <row r="50" spans="2:40" ht="15" customHeight="1" x14ac:dyDescent="0.3">
      <c r="B50" s="262" t="s">
        <v>575</v>
      </c>
      <c r="C50" s="196">
        <v>6033277</v>
      </c>
      <c r="D50" s="196">
        <v>7896641802980</v>
      </c>
      <c r="E50" s="197">
        <v>1063902480042</v>
      </c>
      <c r="F50" s="197" t="str">
        <f>VLOOKUP(C50,'[7]LISTA DE PREÇOS'!$F$15:$H$143,3,0)</f>
        <v>3004.90.39</v>
      </c>
      <c r="G50" s="198" t="s">
        <v>60</v>
      </c>
      <c r="H50" s="198" t="s">
        <v>447</v>
      </c>
      <c r="I50" s="199" t="s">
        <v>38</v>
      </c>
      <c r="J50" s="200" t="s">
        <v>39</v>
      </c>
      <c r="K50" s="200" t="s">
        <v>437</v>
      </c>
      <c r="L50" s="199" t="s">
        <v>40</v>
      </c>
      <c r="M50" s="199" t="s">
        <v>41</v>
      </c>
      <c r="N50" s="199" t="s">
        <v>42</v>
      </c>
      <c r="O50" s="201" t="s">
        <v>52</v>
      </c>
      <c r="P50" s="201" t="s">
        <v>63</v>
      </c>
      <c r="Q50" s="201" t="s">
        <v>64</v>
      </c>
      <c r="R50" s="231" t="s">
        <v>65</v>
      </c>
      <c r="S50" s="200" t="s">
        <v>46</v>
      </c>
      <c r="T50" s="200" t="s">
        <v>47</v>
      </c>
      <c r="U50" s="200" t="s">
        <v>66</v>
      </c>
      <c r="V50" s="200" t="s">
        <v>448</v>
      </c>
      <c r="W50" s="200">
        <v>5</v>
      </c>
      <c r="X50" s="200" t="s">
        <v>440</v>
      </c>
      <c r="Y50" s="200">
        <v>72</v>
      </c>
      <c r="Z50" s="200">
        <v>1.36</v>
      </c>
      <c r="AA50" s="202">
        <v>131.25</v>
      </c>
      <c r="AB50" s="218">
        <v>181.45</v>
      </c>
      <c r="AC50" s="202">
        <v>131.25</v>
      </c>
      <c r="AD50" s="202">
        <v>181.45</v>
      </c>
      <c r="AE50" s="202">
        <v>129.66999999999999</v>
      </c>
      <c r="AF50" s="202">
        <v>179.26</v>
      </c>
      <c r="AG50" s="202">
        <v>130.46</v>
      </c>
      <c r="AH50" s="202">
        <v>180.35</v>
      </c>
      <c r="AI50" s="202">
        <v>134.53</v>
      </c>
      <c r="AJ50" s="202">
        <v>185.97983294578896</v>
      </c>
      <c r="AK50" s="202">
        <v>129.66999999999999</v>
      </c>
      <c r="AL50" s="202">
        <v>179.26</v>
      </c>
      <c r="AM50" s="202">
        <v>130.45449375000001</v>
      </c>
      <c r="AN50" s="203">
        <v>180.34568464024733</v>
      </c>
    </row>
    <row r="51" spans="2:40" ht="15" customHeight="1" x14ac:dyDescent="0.3">
      <c r="B51" s="262" t="s">
        <v>575</v>
      </c>
      <c r="C51" s="196">
        <v>6033278</v>
      </c>
      <c r="D51" s="196">
        <v>7896641803062</v>
      </c>
      <c r="E51" s="197">
        <v>1063902000091</v>
      </c>
      <c r="F51" s="197" t="str">
        <f>VLOOKUP(C51,'[7]LISTA DE PREÇOS'!$F$15:$H$143,3,0)</f>
        <v>3004.90.39</v>
      </c>
      <c r="G51" s="198" t="s">
        <v>60</v>
      </c>
      <c r="H51" s="198" t="s">
        <v>449</v>
      </c>
      <c r="I51" s="199" t="s">
        <v>38</v>
      </c>
      <c r="J51" s="200" t="s">
        <v>39</v>
      </c>
      <c r="K51" s="200" t="s">
        <v>437</v>
      </c>
      <c r="L51" s="199" t="s">
        <v>40</v>
      </c>
      <c r="M51" s="199" t="s">
        <v>41</v>
      </c>
      <c r="N51" s="199" t="s">
        <v>42</v>
      </c>
      <c r="O51" s="201" t="s">
        <v>450</v>
      </c>
      <c r="P51" s="201" t="s">
        <v>70</v>
      </c>
      <c r="Q51" s="201" t="s">
        <v>64</v>
      </c>
      <c r="R51" s="231" t="s">
        <v>65</v>
      </c>
      <c r="S51" s="200" t="s">
        <v>46</v>
      </c>
      <c r="T51" s="200" t="s">
        <v>47</v>
      </c>
      <c r="U51" s="200" t="s">
        <v>66</v>
      </c>
      <c r="V51" s="200" t="s">
        <v>446</v>
      </c>
      <c r="W51" s="200">
        <v>5</v>
      </c>
      <c r="X51" s="200" t="s">
        <v>440</v>
      </c>
      <c r="Y51" s="200">
        <v>56</v>
      </c>
      <c r="Z51" s="200">
        <v>1.36</v>
      </c>
      <c r="AA51" s="202">
        <v>26.18</v>
      </c>
      <c r="AB51" s="218">
        <v>36.19</v>
      </c>
      <c r="AC51" s="202">
        <v>26.18</v>
      </c>
      <c r="AD51" s="202">
        <v>36.19</v>
      </c>
      <c r="AE51" s="202">
        <v>25.87</v>
      </c>
      <c r="AF51" s="202">
        <v>35.76</v>
      </c>
      <c r="AG51" s="202">
        <v>26.02</v>
      </c>
      <c r="AH51" s="202">
        <v>35.97</v>
      </c>
      <c r="AI51" s="202">
        <v>26.83</v>
      </c>
      <c r="AJ51" s="202">
        <v>37.090901047614047</v>
      </c>
      <c r="AK51" s="202">
        <v>25.87</v>
      </c>
      <c r="AL51" s="202">
        <v>35.76</v>
      </c>
      <c r="AM51" s="202">
        <v>26.021323020000001</v>
      </c>
      <c r="AN51" s="203">
        <v>35.972952562907999</v>
      </c>
    </row>
    <row r="52" spans="2:40" ht="15" customHeight="1" x14ac:dyDescent="0.3">
      <c r="B52" s="262" t="s">
        <v>575</v>
      </c>
      <c r="C52" s="196">
        <v>6033279</v>
      </c>
      <c r="D52" s="196">
        <v>7896641803079</v>
      </c>
      <c r="E52" s="197">
        <v>1063902480018</v>
      </c>
      <c r="F52" s="197" t="str">
        <f>VLOOKUP(C52,'[7]LISTA DE PREÇOS'!$F$15:$H$143,3,0)</f>
        <v>3004.90.39</v>
      </c>
      <c r="G52" s="198" t="s">
        <v>60</v>
      </c>
      <c r="H52" s="198" t="s">
        <v>451</v>
      </c>
      <c r="I52" s="199" t="s">
        <v>38</v>
      </c>
      <c r="J52" s="200" t="s">
        <v>39</v>
      </c>
      <c r="K52" s="200" t="s">
        <v>437</v>
      </c>
      <c r="L52" s="199" t="s">
        <v>40</v>
      </c>
      <c r="M52" s="199" t="s">
        <v>41</v>
      </c>
      <c r="N52" s="199" t="s">
        <v>42</v>
      </c>
      <c r="O52" s="201" t="s">
        <v>450</v>
      </c>
      <c r="P52" s="201" t="s">
        <v>70</v>
      </c>
      <c r="Q52" s="201" t="s">
        <v>64</v>
      </c>
      <c r="R52" s="231" t="s">
        <v>65</v>
      </c>
      <c r="S52" s="200" t="s">
        <v>46</v>
      </c>
      <c r="T52" s="200" t="s">
        <v>47</v>
      </c>
      <c r="U52" s="200" t="s">
        <v>66</v>
      </c>
      <c r="V52" s="200" t="s">
        <v>448</v>
      </c>
      <c r="W52" s="200">
        <v>5</v>
      </c>
      <c r="X52" s="200" t="s">
        <v>440</v>
      </c>
      <c r="Y52" s="200">
        <v>56</v>
      </c>
      <c r="Z52" s="200">
        <v>1.36</v>
      </c>
      <c r="AA52" s="202">
        <v>52.43</v>
      </c>
      <c r="AB52" s="218">
        <v>72.489999999999995</v>
      </c>
      <c r="AC52" s="202">
        <v>52.43</v>
      </c>
      <c r="AD52" s="202">
        <v>72.489999999999995</v>
      </c>
      <c r="AE52" s="202">
        <v>51.8</v>
      </c>
      <c r="AF52" s="202">
        <v>71.61</v>
      </c>
      <c r="AG52" s="202">
        <v>52.12</v>
      </c>
      <c r="AH52" s="202">
        <v>72.05</v>
      </c>
      <c r="AI52" s="202">
        <v>53.74</v>
      </c>
      <c r="AJ52" s="202">
        <v>74.292397402116251</v>
      </c>
      <c r="AK52" s="202">
        <v>51.8</v>
      </c>
      <c r="AL52" s="202">
        <v>71.61</v>
      </c>
      <c r="AM52" s="202">
        <v>52.112221769999998</v>
      </c>
      <c r="AN52" s="203">
        <v>72.042089490957451</v>
      </c>
    </row>
    <row r="53" spans="2:40" ht="15" customHeight="1" x14ac:dyDescent="0.3">
      <c r="B53" s="262" t="s">
        <v>575</v>
      </c>
      <c r="C53" s="196">
        <v>6033397</v>
      </c>
      <c r="D53" s="196">
        <v>7896641807343</v>
      </c>
      <c r="E53" s="197">
        <v>1063902480141</v>
      </c>
      <c r="F53" s="197" t="str">
        <f>VLOOKUP(C53,'[7]LISTA DE PREÇOS'!$F$15:$H$143,3,0)</f>
        <v>3004.90.39</v>
      </c>
      <c r="G53" s="198" t="s">
        <v>72</v>
      </c>
      <c r="H53" s="231" t="s">
        <v>452</v>
      </c>
      <c r="I53" s="199" t="s">
        <v>38</v>
      </c>
      <c r="J53" s="200" t="s">
        <v>39</v>
      </c>
      <c r="K53" s="200" t="s">
        <v>437</v>
      </c>
      <c r="L53" s="199" t="s">
        <v>40</v>
      </c>
      <c r="M53" s="199" t="s">
        <v>41</v>
      </c>
      <c r="N53" s="199" t="s">
        <v>42</v>
      </c>
      <c r="O53" s="201" t="s">
        <v>52</v>
      </c>
      <c r="P53" s="201" t="s">
        <v>63</v>
      </c>
      <c r="Q53" s="201" t="s">
        <v>64</v>
      </c>
      <c r="R53" s="231" t="s">
        <v>65</v>
      </c>
      <c r="S53" s="200" t="s">
        <v>46</v>
      </c>
      <c r="T53" s="200" t="s">
        <v>47</v>
      </c>
      <c r="U53" s="200" t="s">
        <v>47</v>
      </c>
      <c r="V53" s="200" t="s">
        <v>439</v>
      </c>
      <c r="W53" s="200">
        <v>5</v>
      </c>
      <c r="X53" s="200" t="s">
        <v>440</v>
      </c>
      <c r="Y53" s="200">
        <v>30</v>
      </c>
      <c r="Z53" s="200">
        <v>1.36</v>
      </c>
      <c r="AA53" s="202">
        <v>213.93</v>
      </c>
      <c r="AB53" s="218">
        <v>295.75</v>
      </c>
      <c r="AC53" s="202">
        <v>213.93</v>
      </c>
      <c r="AD53" s="202">
        <v>295.75</v>
      </c>
      <c r="AE53" s="202">
        <v>211.35</v>
      </c>
      <c r="AF53" s="202">
        <v>292.18</v>
      </c>
      <c r="AG53" s="202">
        <v>212.63</v>
      </c>
      <c r="AH53" s="202">
        <v>293.95</v>
      </c>
      <c r="AI53" s="202">
        <v>219.28</v>
      </c>
      <c r="AJ53" s="202">
        <v>303.1417361804252</v>
      </c>
      <c r="AK53" s="202">
        <v>211.35</v>
      </c>
      <c r="AL53" s="202">
        <v>292.18</v>
      </c>
      <c r="AM53" s="202">
        <v>212.63337027</v>
      </c>
      <c r="AN53" s="203">
        <v>293.9531604959094</v>
      </c>
    </row>
    <row r="54" spans="2:40" ht="15" customHeight="1" x14ac:dyDescent="0.3">
      <c r="B54" s="262" t="s">
        <v>576</v>
      </c>
      <c r="C54" s="196">
        <v>6033338</v>
      </c>
      <c r="D54" s="197">
        <v>7896641804588</v>
      </c>
      <c r="E54" s="204">
        <v>1063900960033</v>
      </c>
      <c r="F54" s="197" t="str">
        <f>VLOOKUP(C54,'[7]LISTA DE PREÇOS'!$F$15:$H$143,3,0)</f>
        <v>3004.20.99</v>
      </c>
      <c r="G54" s="198" t="s">
        <v>218</v>
      </c>
      <c r="H54" s="231" t="s">
        <v>497</v>
      </c>
      <c r="I54" s="199" t="s">
        <v>38</v>
      </c>
      <c r="J54" s="199" t="s">
        <v>46</v>
      </c>
      <c r="K54" s="200" t="s">
        <v>466</v>
      </c>
      <c r="L54" s="199" t="s">
        <v>40</v>
      </c>
      <c r="M54" s="199" t="s">
        <v>41</v>
      </c>
      <c r="N54" s="199" t="s">
        <v>42</v>
      </c>
      <c r="O54" s="201" t="s">
        <v>221</v>
      </c>
      <c r="P54" s="201" t="s">
        <v>157</v>
      </c>
      <c r="Q54" s="201"/>
      <c r="R54" s="231" t="s">
        <v>222</v>
      </c>
      <c r="S54" s="200" t="s">
        <v>46</v>
      </c>
      <c r="T54" s="200" t="s">
        <v>47</v>
      </c>
      <c r="U54" s="200" t="s">
        <v>47</v>
      </c>
      <c r="V54" s="200" t="s">
        <v>471</v>
      </c>
      <c r="W54" s="200">
        <v>0</v>
      </c>
      <c r="X54" s="200" t="s">
        <v>440</v>
      </c>
      <c r="Y54" s="200">
        <v>42</v>
      </c>
      <c r="Z54" s="200">
        <v>4.76</v>
      </c>
      <c r="AA54" s="202">
        <v>11.96</v>
      </c>
      <c r="AB54" s="218">
        <v>15.94</v>
      </c>
      <c r="AC54" s="202">
        <v>10.392247320000001</v>
      </c>
      <c r="AD54" s="202">
        <v>14.366672270162217</v>
      </c>
      <c r="AE54" s="202">
        <v>11.8</v>
      </c>
      <c r="AF54" s="202">
        <v>15.73</v>
      </c>
      <c r="AG54" s="202">
        <v>11.88</v>
      </c>
      <c r="AH54" s="202">
        <v>15.83</v>
      </c>
      <c r="AI54" s="202">
        <v>12.31</v>
      </c>
      <c r="AJ54" s="202">
        <v>16.385020018740949</v>
      </c>
      <c r="AK54" s="202">
        <v>10.27</v>
      </c>
      <c r="AL54" s="202">
        <v>14.2</v>
      </c>
      <c r="AM54" s="202">
        <v>10.329265960000001</v>
      </c>
      <c r="AN54" s="203">
        <v>14.279604234694302</v>
      </c>
    </row>
    <row r="55" spans="2:40" ht="15" customHeight="1" x14ac:dyDescent="0.3">
      <c r="B55" s="262" t="s">
        <v>576</v>
      </c>
      <c r="C55" s="196">
        <v>6033339</v>
      </c>
      <c r="D55" s="197">
        <v>7896641804595</v>
      </c>
      <c r="E55" s="204">
        <v>1063900960050</v>
      </c>
      <c r="F55" s="197" t="str">
        <f>VLOOKUP(C55,'[7]LISTA DE PREÇOS'!$F$15:$H$143,3,0)</f>
        <v>3004.20.99</v>
      </c>
      <c r="G55" s="198" t="s">
        <v>218</v>
      </c>
      <c r="H55" s="198" t="s">
        <v>498</v>
      </c>
      <c r="I55" s="199" t="s">
        <v>38</v>
      </c>
      <c r="J55" s="199" t="s">
        <v>46</v>
      </c>
      <c r="K55" s="200" t="s">
        <v>466</v>
      </c>
      <c r="L55" s="199" t="s">
        <v>40</v>
      </c>
      <c r="M55" s="199" t="s">
        <v>41</v>
      </c>
      <c r="N55" s="199" t="s">
        <v>42</v>
      </c>
      <c r="O55" s="201" t="s">
        <v>221</v>
      </c>
      <c r="P55" s="201" t="s">
        <v>157</v>
      </c>
      <c r="Q55" s="201"/>
      <c r="R55" s="231" t="s">
        <v>222</v>
      </c>
      <c r="S55" s="200" t="s">
        <v>46</v>
      </c>
      <c r="T55" s="200" t="s">
        <v>47</v>
      </c>
      <c r="U55" s="200" t="s">
        <v>47</v>
      </c>
      <c r="V55" s="200" t="s">
        <v>471</v>
      </c>
      <c r="W55" s="200">
        <v>5</v>
      </c>
      <c r="X55" s="200" t="s">
        <v>440</v>
      </c>
      <c r="Y55" s="200">
        <v>25</v>
      </c>
      <c r="Z55" s="200">
        <v>4.76</v>
      </c>
      <c r="AA55" s="202">
        <v>24.75</v>
      </c>
      <c r="AB55" s="218">
        <v>32.979999999999997</v>
      </c>
      <c r="AC55" s="202">
        <v>21.505695750000001</v>
      </c>
      <c r="AD55" s="202">
        <v>29.730362766431011</v>
      </c>
      <c r="AE55" s="202">
        <v>24.41</v>
      </c>
      <c r="AF55" s="202">
        <v>32.54</v>
      </c>
      <c r="AG55" s="202">
        <v>24.58</v>
      </c>
      <c r="AH55" s="202">
        <v>32.76</v>
      </c>
      <c r="AI55" s="202">
        <v>25.47</v>
      </c>
      <c r="AJ55" s="202">
        <v>33.901418349092765</v>
      </c>
      <c r="AK55" s="202">
        <v>21.25</v>
      </c>
      <c r="AL55" s="202">
        <v>29.38</v>
      </c>
      <c r="AM55" s="202">
        <v>21.375362249999998</v>
      </c>
      <c r="AN55" s="203">
        <v>29.550184348552168</v>
      </c>
    </row>
    <row r="56" spans="2:40" ht="15" customHeight="1" x14ac:dyDescent="0.3">
      <c r="B56" s="262" t="s">
        <v>576</v>
      </c>
      <c r="C56" s="196">
        <v>6070334</v>
      </c>
      <c r="D56" s="210">
        <v>7896641802850</v>
      </c>
      <c r="E56" s="204">
        <v>1063900970026</v>
      </c>
      <c r="F56" s="197" t="str">
        <f>VLOOKUP(C56,'[7]LISTA DE PREÇOS'!$F$15:$H$143,3,0)</f>
        <v>3004.90.99</v>
      </c>
      <c r="G56" s="211" t="s">
        <v>224</v>
      </c>
      <c r="H56" s="198" t="s">
        <v>499</v>
      </c>
      <c r="I56" s="199" t="s">
        <v>38</v>
      </c>
      <c r="J56" s="199" t="s">
        <v>46</v>
      </c>
      <c r="K56" s="200" t="s">
        <v>466</v>
      </c>
      <c r="L56" s="199" t="s">
        <v>40</v>
      </c>
      <c r="M56" s="199" t="s">
        <v>41</v>
      </c>
      <c r="N56" s="199" t="s">
        <v>42</v>
      </c>
      <c r="O56" s="201" t="s">
        <v>221</v>
      </c>
      <c r="P56" s="201" t="s">
        <v>135</v>
      </c>
      <c r="Q56" s="201" t="s">
        <v>227</v>
      </c>
      <c r="R56" s="231" t="s">
        <v>228</v>
      </c>
      <c r="S56" s="200" t="s">
        <v>46</v>
      </c>
      <c r="T56" s="200" t="s">
        <v>47</v>
      </c>
      <c r="U56" s="200" t="s">
        <v>47</v>
      </c>
      <c r="V56" s="200" t="s">
        <v>467</v>
      </c>
      <c r="W56" s="200">
        <v>5</v>
      </c>
      <c r="X56" s="200" t="s">
        <v>440</v>
      </c>
      <c r="Y56" s="200">
        <v>72</v>
      </c>
      <c r="Z56" s="200">
        <v>1.36</v>
      </c>
      <c r="AA56" s="202">
        <v>8.35</v>
      </c>
      <c r="AB56" s="218">
        <v>11.13</v>
      </c>
      <c r="AC56" s="202">
        <v>7.2554569500000001</v>
      </c>
      <c r="AD56" s="202">
        <v>10.030243599987836</v>
      </c>
      <c r="AE56" s="202">
        <v>8.24</v>
      </c>
      <c r="AF56" s="202">
        <v>10.98</v>
      </c>
      <c r="AG56" s="202">
        <v>8.2899999999999991</v>
      </c>
      <c r="AH56" s="202">
        <v>11.05</v>
      </c>
      <c r="AI56" s="202">
        <v>8.59</v>
      </c>
      <c r="AJ56" s="202">
        <v>11.433576113808673</v>
      </c>
      <c r="AK56" s="202">
        <v>7.17</v>
      </c>
      <c r="AL56" s="202">
        <v>9.91</v>
      </c>
      <c r="AM56" s="202">
        <v>7.211485849999999</v>
      </c>
      <c r="AN56" s="203">
        <v>9.9694561337539636</v>
      </c>
    </row>
    <row r="57" spans="2:40" ht="15" customHeight="1" x14ac:dyDescent="0.3">
      <c r="B57" s="262" t="s">
        <v>576</v>
      </c>
      <c r="C57" s="196">
        <v>6070335</v>
      </c>
      <c r="D57" s="210">
        <v>7896641802843</v>
      </c>
      <c r="E57" s="204">
        <v>1063900970034</v>
      </c>
      <c r="F57" s="197" t="str">
        <f>VLOOKUP(C57,'[7]LISTA DE PREÇOS'!$F$15:$H$143,3,0)</f>
        <v>3004.90.99</v>
      </c>
      <c r="G57" s="211" t="s">
        <v>224</v>
      </c>
      <c r="H57" s="198" t="s">
        <v>500</v>
      </c>
      <c r="I57" s="199" t="s">
        <v>38</v>
      </c>
      <c r="J57" s="199" t="s">
        <v>46</v>
      </c>
      <c r="K57" s="200" t="s">
        <v>466</v>
      </c>
      <c r="L57" s="199" t="s">
        <v>40</v>
      </c>
      <c r="M57" s="199" t="s">
        <v>41</v>
      </c>
      <c r="N57" s="199" t="s">
        <v>42</v>
      </c>
      <c r="O57" s="201" t="s">
        <v>438</v>
      </c>
      <c r="P57" s="201" t="s">
        <v>43</v>
      </c>
      <c r="Q57" s="201" t="s">
        <v>227</v>
      </c>
      <c r="R57" s="231" t="s">
        <v>228</v>
      </c>
      <c r="S57" s="200" t="s">
        <v>46</v>
      </c>
      <c r="T57" s="200" t="s">
        <v>47</v>
      </c>
      <c r="U57" s="200" t="s">
        <v>47</v>
      </c>
      <c r="V57" s="200" t="s">
        <v>467</v>
      </c>
      <c r="W57" s="200">
        <v>5</v>
      </c>
      <c r="X57" s="200" t="s">
        <v>440</v>
      </c>
      <c r="Y57" s="200">
        <v>120</v>
      </c>
      <c r="Z57" s="200">
        <v>1.36</v>
      </c>
      <c r="AA57" s="202">
        <v>6.96</v>
      </c>
      <c r="AB57" s="218">
        <v>9.2799999999999994</v>
      </c>
      <c r="AC57" s="202">
        <v>6.0476623200000006</v>
      </c>
      <c r="AD57" s="202">
        <v>8.3605383779539331</v>
      </c>
      <c r="AE57" s="202">
        <v>6.87</v>
      </c>
      <c r="AF57" s="202">
        <v>9.16</v>
      </c>
      <c r="AG57" s="202">
        <v>6.91</v>
      </c>
      <c r="AH57" s="202">
        <v>9.2100000000000009</v>
      </c>
      <c r="AI57" s="202">
        <v>7.16</v>
      </c>
      <c r="AJ57" s="202">
        <v>9.5301984836868563</v>
      </c>
      <c r="AK57" s="202">
        <v>5.98</v>
      </c>
      <c r="AL57" s="202">
        <v>8.27</v>
      </c>
      <c r="AM57" s="202">
        <v>6.0110109599999992</v>
      </c>
      <c r="AN57" s="203">
        <v>8.3098700228655797</v>
      </c>
    </row>
    <row r="58" spans="2:40" ht="15" customHeight="1" x14ac:dyDescent="0.3">
      <c r="B58" s="262" t="s">
        <v>575</v>
      </c>
      <c r="C58" s="196">
        <v>6061211</v>
      </c>
      <c r="D58" s="210">
        <v>7896641809118</v>
      </c>
      <c r="E58" s="204">
        <v>1063902660024</v>
      </c>
      <c r="F58" s="197" t="str">
        <f>VLOOKUP(C58,'[7]LISTA DE PREÇOS'!$F$15:$H$143,3,0)</f>
        <v>3004.90.69</v>
      </c>
      <c r="G58" s="209" t="s">
        <v>230</v>
      </c>
      <c r="H58" s="198" t="s">
        <v>501</v>
      </c>
      <c r="I58" s="199" t="s">
        <v>38</v>
      </c>
      <c r="J58" s="199" t="s">
        <v>46</v>
      </c>
      <c r="K58" s="200" t="s">
        <v>466</v>
      </c>
      <c r="L58" s="199" t="s">
        <v>40</v>
      </c>
      <c r="M58" s="199" t="s">
        <v>41</v>
      </c>
      <c r="N58" s="199" t="s">
        <v>42</v>
      </c>
      <c r="O58" s="201" t="s">
        <v>52</v>
      </c>
      <c r="P58" s="201" t="s">
        <v>63</v>
      </c>
      <c r="Q58" s="201"/>
      <c r="R58" s="231" t="s">
        <v>232</v>
      </c>
      <c r="S58" s="200" t="s">
        <v>46</v>
      </c>
      <c r="T58" s="200" t="s">
        <v>47</v>
      </c>
      <c r="U58" s="200" t="s">
        <v>47</v>
      </c>
      <c r="V58" s="200" t="s">
        <v>467</v>
      </c>
      <c r="W58" s="200">
        <v>5</v>
      </c>
      <c r="X58" s="200" t="s">
        <v>440</v>
      </c>
      <c r="Y58" s="200">
        <v>60</v>
      </c>
      <c r="Z58" s="200">
        <v>1.36</v>
      </c>
      <c r="AA58" s="202">
        <v>39.53</v>
      </c>
      <c r="AB58" s="218">
        <v>52.666148842823588</v>
      </c>
      <c r="AC58" s="202">
        <v>34.348289010000002</v>
      </c>
      <c r="AD58" s="202">
        <v>47.484494551798704</v>
      </c>
      <c r="AE58" s="202">
        <v>38.98163984</v>
      </c>
      <c r="AF58" s="202">
        <v>51.959585513775778</v>
      </c>
      <c r="AG58" s="202">
        <v>39.253882949999998</v>
      </c>
      <c r="AH58" s="202">
        <v>52.310472186907816</v>
      </c>
      <c r="AI58" s="202">
        <v>40.674472560000005</v>
      </c>
      <c r="AJ58" s="202">
        <v>54.139077753641715</v>
      </c>
      <c r="AK58" s="202">
        <v>33.934449440000002</v>
      </c>
      <c r="AL58" s="202">
        <v>46.912385623716062</v>
      </c>
      <c r="AM58" s="202">
        <v>34.140124029999996</v>
      </c>
      <c r="AN58" s="203">
        <v>47.196718678717865</v>
      </c>
    </row>
    <row r="59" spans="2:40" ht="15" customHeight="1" x14ac:dyDescent="0.3">
      <c r="B59" s="262" t="s">
        <v>575</v>
      </c>
      <c r="C59" s="196">
        <v>6061217</v>
      </c>
      <c r="D59" s="210">
        <v>7896641809149</v>
      </c>
      <c r="E59" s="204">
        <v>1063902660059</v>
      </c>
      <c r="F59" s="197" t="str">
        <f>VLOOKUP(C59,'[7]LISTA DE PREÇOS'!$F$15:$H$143,3,0)</f>
        <v>3004.90.69</v>
      </c>
      <c r="G59" s="209" t="s">
        <v>230</v>
      </c>
      <c r="H59" s="198" t="s">
        <v>502</v>
      </c>
      <c r="I59" s="199" t="s">
        <v>38</v>
      </c>
      <c r="J59" s="199" t="s">
        <v>46</v>
      </c>
      <c r="K59" s="200" t="s">
        <v>466</v>
      </c>
      <c r="L59" s="199" t="s">
        <v>40</v>
      </c>
      <c r="M59" s="199" t="s">
        <v>41</v>
      </c>
      <c r="N59" s="199" t="s">
        <v>42</v>
      </c>
      <c r="O59" s="201" t="s">
        <v>52</v>
      </c>
      <c r="P59" s="201" t="s">
        <v>63</v>
      </c>
      <c r="Q59" s="201"/>
      <c r="R59" s="231" t="s">
        <v>232</v>
      </c>
      <c r="S59" s="200" t="s">
        <v>46</v>
      </c>
      <c r="T59" s="200" t="s">
        <v>47</v>
      </c>
      <c r="U59" s="200" t="s">
        <v>47</v>
      </c>
      <c r="V59" s="200" t="s">
        <v>467</v>
      </c>
      <c r="W59" s="200">
        <v>5</v>
      </c>
      <c r="X59" s="200" t="s">
        <v>440</v>
      </c>
      <c r="Y59" s="200">
        <v>60</v>
      </c>
      <c r="Z59" s="200">
        <v>1.36</v>
      </c>
      <c r="AA59" s="202">
        <v>61.02</v>
      </c>
      <c r="AB59" s="218">
        <v>81.297455157831905</v>
      </c>
      <c r="AC59" s="202">
        <v>53.021315340000008</v>
      </c>
      <c r="AD59" s="202">
        <v>73.298858020509911</v>
      </c>
      <c r="AE59" s="202">
        <v>60.173530560000003</v>
      </c>
      <c r="AF59" s="202">
        <v>80.20677733495063</v>
      </c>
      <c r="AG59" s="202">
        <v>60.593775300000004</v>
      </c>
      <c r="AH59" s="202">
        <v>80.748419247283465</v>
      </c>
      <c r="AI59" s="202">
        <v>62.78665104000001</v>
      </c>
      <c r="AJ59" s="202">
        <v>83.571123818042437</v>
      </c>
      <c r="AK59" s="202">
        <v>52.382496960000005</v>
      </c>
      <c r="AL59" s="202">
        <v>72.41572908573626</v>
      </c>
      <c r="AM59" s="202">
        <v>52.699984020000002</v>
      </c>
      <c r="AN59" s="203">
        <v>72.854636321157727</v>
      </c>
    </row>
    <row r="60" spans="2:40" ht="15" customHeight="1" x14ac:dyDescent="0.3">
      <c r="B60" s="262" t="s">
        <v>575</v>
      </c>
      <c r="C60" s="196">
        <v>6061222</v>
      </c>
      <c r="D60" s="210">
        <v>7896641809170</v>
      </c>
      <c r="E60" s="204">
        <v>1063902660083</v>
      </c>
      <c r="F60" s="197" t="str">
        <f>VLOOKUP(C60,'[7]LISTA DE PREÇOS'!$F$15:$H$143,3,0)</f>
        <v>3004.90.69</v>
      </c>
      <c r="G60" s="209" t="s">
        <v>230</v>
      </c>
      <c r="H60" s="198" t="s">
        <v>503</v>
      </c>
      <c r="I60" s="199" t="s">
        <v>38</v>
      </c>
      <c r="J60" s="199" t="s">
        <v>46</v>
      </c>
      <c r="K60" s="200" t="s">
        <v>466</v>
      </c>
      <c r="L60" s="199" t="s">
        <v>40</v>
      </c>
      <c r="M60" s="199" t="s">
        <v>41</v>
      </c>
      <c r="N60" s="199" t="s">
        <v>42</v>
      </c>
      <c r="O60" s="201" t="s">
        <v>52</v>
      </c>
      <c r="P60" s="201" t="s">
        <v>63</v>
      </c>
      <c r="Q60" s="201"/>
      <c r="R60" s="231" t="s">
        <v>232</v>
      </c>
      <c r="S60" s="200" t="s">
        <v>46</v>
      </c>
      <c r="T60" s="200" t="s">
        <v>47</v>
      </c>
      <c r="U60" s="200" t="s">
        <v>47</v>
      </c>
      <c r="V60" s="200" t="s">
        <v>467</v>
      </c>
      <c r="W60" s="200">
        <v>5</v>
      </c>
      <c r="X60" s="200" t="s">
        <v>440</v>
      </c>
      <c r="Y60" s="200">
        <v>60</v>
      </c>
      <c r="Z60" s="200">
        <v>1.36</v>
      </c>
      <c r="AA60" s="202">
        <v>61.02</v>
      </c>
      <c r="AB60" s="218">
        <v>81.297455157831905</v>
      </c>
      <c r="AC60" s="202">
        <v>53.021315340000008</v>
      </c>
      <c r="AD60" s="202">
        <v>73.298858020509911</v>
      </c>
      <c r="AE60" s="202">
        <v>60.173530560000003</v>
      </c>
      <c r="AF60" s="202">
        <v>80.20677733495063</v>
      </c>
      <c r="AG60" s="202">
        <v>60.593775300000004</v>
      </c>
      <c r="AH60" s="202">
        <v>80.748419247283465</v>
      </c>
      <c r="AI60" s="202">
        <v>62.78665104000001</v>
      </c>
      <c r="AJ60" s="202">
        <v>83.571123818042437</v>
      </c>
      <c r="AK60" s="202">
        <v>52.382496960000005</v>
      </c>
      <c r="AL60" s="202">
        <v>72.41572908573626</v>
      </c>
      <c r="AM60" s="202">
        <v>52.699984020000002</v>
      </c>
      <c r="AN60" s="203">
        <v>72.854636321157727</v>
      </c>
    </row>
    <row r="61" spans="2:40" ht="15" customHeight="1" x14ac:dyDescent="0.3">
      <c r="B61" s="262" t="s">
        <v>575</v>
      </c>
      <c r="C61" s="196">
        <v>6072341</v>
      </c>
      <c r="D61" s="210">
        <v>7896641810084</v>
      </c>
      <c r="E61" s="204">
        <v>1063902720108</v>
      </c>
      <c r="F61" s="197" t="str">
        <f>VLOOKUP(C61,'[7]LISTA DE PREÇOS'!$F$15:$H$143,3,0)</f>
        <v>3004.90.69</v>
      </c>
      <c r="G61" s="209" t="s">
        <v>233</v>
      </c>
      <c r="H61" s="198" t="s">
        <v>504</v>
      </c>
      <c r="I61" s="199" t="s">
        <v>38</v>
      </c>
      <c r="J61" s="199" t="s">
        <v>46</v>
      </c>
      <c r="K61" s="200" t="s">
        <v>466</v>
      </c>
      <c r="L61" s="199" t="s">
        <v>40</v>
      </c>
      <c r="M61" s="199" t="s">
        <v>41</v>
      </c>
      <c r="N61" s="199" t="s">
        <v>42</v>
      </c>
      <c r="O61" s="201" t="s">
        <v>52</v>
      </c>
      <c r="P61" s="201" t="s">
        <v>63</v>
      </c>
      <c r="Q61" s="201"/>
      <c r="R61" s="231" t="s">
        <v>235</v>
      </c>
      <c r="S61" s="200" t="s">
        <v>46</v>
      </c>
      <c r="T61" s="200" t="s">
        <v>47</v>
      </c>
      <c r="U61" s="200" t="s">
        <v>47</v>
      </c>
      <c r="V61" s="200" t="s">
        <v>467</v>
      </c>
      <c r="W61" s="200">
        <v>5</v>
      </c>
      <c r="X61" s="200" t="s">
        <v>440</v>
      </c>
      <c r="Y61" s="200">
        <v>16</v>
      </c>
      <c r="Z61" s="200">
        <v>1.36</v>
      </c>
      <c r="AA61" s="202">
        <v>65.69</v>
      </c>
      <c r="AB61" s="218">
        <v>87.519335124843948</v>
      </c>
      <c r="AC61" s="202">
        <v>57.079157729999999</v>
      </c>
      <c r="AD61" s="202">
        <v>78.908587075832443</v>
      </c>
      <c r="AE61" s="202">
        <v>64.778748319999991</v>
      </c>
      <c r="AF61" s="202">
        <v>86.345185236527456</v>
      </c>
      <c r="AG61" s="202">
        <v>65.231155349999995</v>
      </c>
      <c r="AH61" s="202">
        <v>86.928280241790389</v>
      </c>
      <c r="AI61" s="202">
        <v>67.591856880000009</v>
      </c>
      <c r="AJ61" s="202">
        <v>89.967012841809364</v>
      </c>
      <c r="AK61" s="202">
        <v>56.391449119999997</v>
      </c>
      <c r="AL61" s="202">
        <v>77.957870266175263</v>
      </c>
      <c r="AM61" s="202">
        <v>56.733234189999997</v>
      </c>
      <c r="AN61" s="203">
        <v>78.430368075005745</v>
      </c>
    </row>
    <row r="62" spans="2:40" ht="15" customHeight="1" x14ac:dyDescent="0.3">
      <c r="B62" s="262" t="s">
        <v>575</v>
      </c>
      <c r="C62" s="196">
        <v>6072334</v>
      </c>
      <c r="D62" s="210">
        <v>7896641810015</v>
      </c>
      <c r="E62" s="204">
        <v>1063902720035</v>
      </c>
      <c r="F62" s="197" t="str">
        <f>VLOOKUP(C62,'[7]LISTA DE PREÇOS'!$F$15:$H$143,3,0)</f>
        <v>3004.90.69</v>
      </c>
      <c r="G62" s="209" t="s">
        <v>233</v>
      </c>
      <c r="H62" s="198" t="s">
        <v>505</v>
      </c>
      <c r="I62" s="199" t="s">
        <v>38</v>
      </c>
      <c r="J62" s="199" t="s">
        <v>46</v>
      </c>
      <c r="K62" s="200" t="s">
        <v>466</v>
      </c>
      <c r="L62" s="199" t="s">
        <v>40</v>
      </c>
      <c r="M62" s="199" t="s">
        <v>41</v>
      </c>
      <c r="N62" s="199" t="s">
        <v>42</v>
      </c>
      <c r="O62" s="201" t="s">
        <v>52</v>
      </c>
      <c r="P62" s="201" t="s">
        <v>63</v>
      </c>
      <c r="Q62" s="201"/>
      <c r="R62" s="231" t="s">
        <v>235</v>
      </c>
      <c r="S62" s="200" t="s">
        <v>46</v>
      </c>
      <c r="T62" s="200" t="s">
        <v>47</v>
      </c>
      <c r="U62" s="200" t="s">
        <v>47</v>
      </c>
      <c r="V62" s="200" t="s">
        <v>467</v>
      </c>
      <c r="W62" s="200">
        <v>5</v>
      </c>
      <c r="X62" s="200" t="s">
        <v>440</v>
      </c>
      <c r="Y62" s="200">
        <v>16</v>
      </c>
      <c r="Z62" s="200">
        <v>1.36</v>
      </c>
      <c r="AA62" s="202">
        <v>65.69</v>
      </c>
      <c r="AB62" s="218">
        <v>87.519335124843948</v>
      </c>
      <c r="AC62" s="202">
        <v>57.079157729999999</v>
      </c>
      <c r="AD62" s="202">
        <v>78.908587075832443</v>
      </c>
      <c r="AE62" s="202">
        <v>64.778748319999991</v>
      </c>
      <c r="AF62" s="202">
        <v>86.345185236527456</v>
      </c>
      <c r="AG62" s="202">
        <v>65.231155349999995</v>
      </c>
      <c r="AH62" s="202">
        <v>86.928280241790389</v>
      </c>
      <c r="AI62" s="202">
        <v>67.591856880000009</v>
      </c>
      <c r="AJ62" s="202">
        <v>89.967012841809364</v>
      </c>
      <c r="AK62" s="202">
        <v>56.391449119999997</v>
      </c>
      <c r="AL62" s="202">
        <v>77.957870266175263</v>
      </c>
      <c r="AM62" s="202">
        <v>56.733234189999997</v>
      </c>
      <c r="AN62" s="203">
        <v>78.430368075005745</v>
      </c>
    </row>
    <row r="63" spans="2:40" ht="15" customHeight="1" x14ac:dyDescent="0.3">
      <c r="B63" s="262" t="s">
        <v>575</v>
      </c>
      <c r="C63" s="196">
        <v>6082027</v>
      </c>
      <c r="D63" s="210">
        <v>7896641810367</v>
      </c>
      <c r="E63" s="204">
        <v>1063902720175</v>
      </c>
      <c r="F63" s="197" t="str">
        <f>VLOOKUP(C63,'[7]LISTA DE PREÇOS'!$F$15:$H$143,3,0)</f>
        <v>3004.90.69</v>
      </c>
      <c r="G63" s="209" t="s">
        <v>233</v>
      </c>
      <c r="H63" s="198" t="s">
        <v>506</v>
      </c>
      <c r="I63" s="199" t="s">
        <v>38</v>
      </c>
      <c r="J63" s="199" t="s">
        <v>46</v>
      </c>
      <c r="K63" s="200" t="s">
        <v>466</v>
      </c>
      <c r="L63" s="199" t="s">
        <v>40</v>
      </c>
      <c r="M63" s="199" t="s">
        <v>41</v>
      </c>
      <c r="N63" s="199" t="s">
        <v>42</v>
      </c>
      <c r="O63" s="201" t="s">
        <v>52</v>
      </c>
      <c r="P63" s="201" t="s">
        <v>63</v>
      </c>
      <c r="Q63" s="201"/>
      <c r="R63" s="231" t="s">
        <v>235</v>
      </c>
      <c r="S63" s="200" t="s">
        <v>46</v>
      </c>
      <c r="T63" s="200" t="s">
        <v>47</v>
      </c>
      <c r="U63" s="200" t="s">
        <v>47</v>
      </c>
      <c r="V63" s="200" t="s">
        <v>467</v>
      </c>
      <c r="W63" s="200">
        <v>5</v>
      </c>
      <c r="X63" s="200" t="s">
        <v>440</v>
      </c>
      <c r="Y63" s="200">
        <v>16</v>
      </c>
      <c r="Z63" s="200">
        <v>1.36</v>
      </c>
      <c r="AA63" s="202">
        <v>65.69</v>
      </c>
      <c r="AB63" s="218">
        <v>87.519335124843948</v>
      </c>
      <c r="AC63" s="202">
        <v>57.079157729999999</v>
      </c>
      <c r="AD63" s="202">
        <v>78.908587075832443</v>
      </c>
      <c r="AE63" s="202">
        <v>64.778748319999991</v>
      </c>
      <c r="AF63" s="202">
        <v>86.345185236527456</v>
      </c>
      <c r="AG63" s="202">
        <v>65.231155349999995</v>
      </c>
      <c r="AH63" s="202">
        <v>86.928280241790389</v>
      </c>
      <c r="AI63" s="202">
        <v>67.591856880000009</v>
      </c>
      <c r="AJ63" s="202">
        <v>89.967012841809364</v>
      </c>
      <c r="AK63" s="202">
        <v>56.391449119999997</v>
      </c>
      <c r="AL63" s="202">
        <v>77.957870266175263</v>
      </c>
      <c r="AM63" s="202">
        <v>56.733234189999997</v>
      </c>
      <c r="AN63" s="203">
        <v>78.430368075005745</v>
      </c>
    </row>
    <row r="64" spans="2:40" ht="15" customHeight="1" x14ac:dyDescent="0.3">
      <c r="B64" s="262" t="s">
        <v>575</v>
      </c>
      <c r="C64" s="196">
        <v>6155565</v>
      </c>
      <c r="D64" s="210">
        <v>7896641812293</v>
      </c>
      <c r="E64" s="204">
        <v>1063902740028</v>
      </c>
      <c r="F64" s="197" t="str">
        <f>VLOOKUP(C64,'[7]LISTA DE PREÇOS'!$F$15:$H$143,3,0)</f>
        <v>3004.90.69</v>
      </c>
      <c r="G64" s="209" t="s">
        <v>408</v>
      </c>
      <c r="H64" s="198" t="s">
        <v>507</v>
      </c>
      <c r="I64" s="199" t="s">
        <v>38</v>
      </c>
      <c r="J64" s="199" t="s">
        <v>46</v>
      </c>
      <c r="K64" s="200" t="s">
        <v>466</v>
      </c>
      <c r="L64" s="199" t="s">
        <v>40</v>
      </c>
      <c r="M64" s="199" t="s">
        <v>41</v>
      </c>
      <c r="N64" s="199" t="s">
        <v>42</v>
      </c>
      <c r="O64" s="201" t="s">
        <v>52</v>
      </c>
      <c r="P64" s="201" t="s">
        <v>63</v>
      </c>
      <c r="Q64" s="201"/>
      <c r="R64" s="231" t="s">
        <v>235</v>
      </c>
      <c r="S64" s="200" t="s">
        <v>46</v>
      </c>
      <c r="T64" s="200" t="s">
        <v>47</v>
      </c>
      <c r="U64" s="200" t="s">
        <v>47</v>
      </c>
      <c r="V64" s="200" t="s">
        <v>467</v>
      </c>
      <c r="W64" s="200">
        <v>5</v>
      </c>
      <c r="X64" s="200" t="s">
        <v>440</v>
      </c>
      <c r="Y64" s="200">
        <v>60</v>
      </c>
      <c r="Z64" s="200">
        <v>1.36</v>
      </c>
      <c r="AA64" s="202">
        <v>99</v>
      </c>
      <c r="AB64" s="218">
        <v>131.89852606727891</v>
      </c>
      <c r="AC64" s="202">
        <v>86.022783000000004</v>
      </c>
      <c r="AD64" s="202">
        <v>118.92145106572404</v>
      </c>
      <c r="AE64" s="202">
        <v>97.626671999999999</v>
      </c>
      <c r="AF64" s="202">
        <v>130.12898977646856</v>
      </c>
      <c r="AG64" s="202">
        <v>98.308485000000005</v>
      </c>
      <c r="AH64" s="202">
        <v>131.00775984072538</v>
      </c>
      <c r="AI64" s="202">
        <v>101.86624800000001</v>
      </c>
      <c r="AJ64" s="202">
        <v>135.58736902632253</v>
      </c>
      <c r="AK64" s="202">
        <v>84.986351999999997</v>
      </c>
      <c r="AL64" s="202">
        <v>117.48864600930659</v>
      </c>
      <c r="AM64" s="202">
        <v>85.501448999999994</v>
      </c>
      <c r="AN64" s="203">
        <v>118.20073739420867</v>
      </c>
    </row>
    <row r="65" spans="2:40" ht="15" customHeight="1" x14ac:dyDescent="0.3">
      <c r="B65" s="262" t="s">
        <v>575</v>
      </c>
      <c r="C65" s="196">
        <v>6129414</v>
      </c>
      <c r="D65" s="210">
        <v>7896641811616</v>
      </c>
      <c r="E65" s="204">
        <v>1063902740095</v>
      </c>
      <c r="F65" s="197" t="str">
        <f>VLOOKUP(C65,'[7]LISTA DE PREÇOS'!$F$15:$H$143,3,0)</f>
        <v>3004.90.69</v>
      </c>
      <c r="G65" s="209" t="s">
        <v>408</v>
      </c>
      <c r="H65" s="198" t="s">
        <v>508</v>
      </c>
      <c r="I65" s="199" t="s">
        <v>38</v>
      </c>
      <c r="J65" s="199" t="s">
        <v>46</v>
      </c>
      <c r="K65" s="200" t="s">
        <v>466</v>
      </c>
      <c r="L65" s="199" t="s">
        <v>40</v>
      </c>
      <c r="M65" s="199" t="s">
        <v>41</v>
      </c>
      <c r="N65" s="199" t="s">
        <v>42</v>
      </c>
      <c r="O65" s="201" t="s">
        <v>52</v>
      </c>
      <c r="P65" s="201" t="s">
        <v>63</v>
      </c>
      <c r="Q65" s="201"/>
      <c r="R65" s="231" t="s">
        <v>235</v>
      </c>
      <c r="S65" s="200" t="s">
        <v>46</v>
      </c>
      <c r="T65" s="200" t="s">
        <v>47</v>
      </c>
      <c r="U65" s="200" t="s">
        <v>47</v>
      </c>
      <c r="V65" s="200" t="s">
        <v>467</v>
      </c>
      <c r="W65" s="200">
        <v>5</v>
      </c>
      <c r="X65" s="200" t="s">
        <v>440</v>
      </c>
      <c r="Y65" s="200">
        <v>60</v>
      </c>
      <c r="Z65" s="200">
        <v>1.36</v>
      </c>
      <c r="AA65" s="202">
        <v>99</v>
      </c>
      <c r="AB65" s="218">
        <v>131.89852606727891</v>
      </c>
      <c r="AC65" s="202">
        <v>86.022783000000004</v>
      </c>
      <c r="AD65" s="202">
        <v>118.92145106572404</v>
      </c>
      <c r="AE65" s="202">
        <v>97.626671999999999</v>
      </c>
      <c r="AF65" s="202">
        <v>130.12898977646856</v>
      </c>
      <c r="AG65" s="202">
        <v>98.308485000000005</v>
      </c>
      <c r="AH65" s="202">
        <v>131.00775984072538</v>
      </c>
      <c r="AI65" s="202">
        <v>101.86624800000001</v>
      </c>
      <c r="AJ65" s="202">
        <v>135.58736902632253</v>
      </c>
      <c r="AK65" s="202">
        <v>84.986351999999997</v>
      </c>
      <c r="AL65" s="202">
        <v>117.48864600930659</v>
      </c>
      <c r="AM65" s="202">
        <v>85.501448999999994</v>
      </c>
      <c r="AN65" s="203">
        <v>118.20073739420867</v>
      </c>
    </row>
    <row r="66" spans="2:40" ht="15" customHeight="1" x14ac:dyDescent="0.3">
      <c r="B66" s="262" t="s">
        <v>575</v>
      </c>
      <c r="C66" s="196">
        <v>6033597</v>
      </c>
      <c r="D66" s="196">
        <v>7896641801822</v>
      </c>
      <c r="E66" s="197">
        <v>1063900990221</v>
      </c>
      <c r="F66" s="197" t="str">
        <f>VLOOKUP(C66,'[7]LISTA DE PREÇOS'!$F$15:$H$143,3,0)</f>
        <v>3004.90.99</v>
      </c>
      <c r="G66" s="198" t="s">
        <v>80</v>
      </c>
      <c r="H66" s="198" t="s">
        <v>453</v>
      </c>
      <c r="I66" s="199" t="s">
        <v>38</v>
      </c>
      <c r="J66" s="200" t="s">
        <v>39</v>
      </c>
      <c r="K66" s="200" t="s">
        <v>437</v>
      </c>
      <c r="L66" s="199" t="s">
        <v>40</v>
      </c>
      <c r="M66" s="199" t="s">
        <v>41</v>
      </c>
      <c r="N66" s="199" t="s">
        <v>42</v>
      </c>
      <c r="O66" s="201" t="s">
        <v>103</v>
      </c>
      <c r="P66" s="201" t="s">
        <v>83</v>
      </c>
      <c r="Q66" s="201" t="s">
        <v>84</v>
      </c>
      <c r="R66" s="231" t="s">
        <v>85</v>
      </c>
      <c r="S66" s="200" t="s">
        <v>46</v>
      </c>
      <c r="T66" s="200" t="s">
        <v>47</v>
      </c>
      <c r="U66" s="200" t="s">
        <v>66</v>
      </c>
      <c r="V66" s="200" t="s">
        <v>439</v>
      </c>
      <c r="W66" s="200">
        <v>7</v>
      </c>
      <c r="X66" s="200" t="s">
        <v>440</v>
      </c>
      <c r="Y66" s="200">
        <v>120</v>
      </c>
      <c r="Z66" s="200">
        <v>1.36</v>
      </c>
      <c r="AA66" s="202">
        <v>47.61</v>
      </c>
      <c r="AB66" s="218">
        <v>65.819999999999993</v>
      </c>
      <c r="AC66" s="202">
        <v>47.61</v>
      </c>
      <c r="AD66" s="202">
        <v>65.819999999999993</v>
      </c>
      <c r="AE66" s="202">
        <v>47.03</v>
      </c>
      <c r="AF66" s="202">
        <v>65.02</v>
      </c>
      <c r="AG66" s="202">
        <v>47.32</v>
      </c>
      <c r="AH66" s="202">
        <v>65.42</v>
      </c>
      <c r="AI66" s="202">
        <v>48.8</v>
      </c>
      <c r="AJ66" s="202">
        <v>67.463137201772838</v>
      </c>
      <c r="AK66" s="202">
        <v>47.03</v>
      </c>
      <c r="AL66" s="202">
        <v>65.02</v>
      </c>
      <c r="AM66" s="202">
        <v>47.321435790000002</v>
      </c>
      <c r="AN66" s="203">
        <v>65.419108919788002</v>
      </c>
    </row>
    <row r="67" spans="2:40" ht="15" customHeight="1" x14ac:dyDescent="0.3">
      <c r="B67" s="262" t="s">
        <v>575</v>
      </c>
      <c r="C67" s="196">
        <v>6033258</v>
      </c>
      <c r="D67" s="212">
        <v>7896641801839</v>
      </c>
      <c r="E67" s="204">
        <v>1063900990248</v>
      </c>
      <c r="F67" s="197" t="str">
        <f>VLOOKUP(C67,'[7]LISTA DE PREÇOS'!$F$15:$H$143,3,0)</f>
        <v>3004.90.99</v>
      </c>
      <c r="G67" s="213" t="s">
        <v>80</v>
      </c>
      <c r="H67" s="198" t="s">
        <v>509</v>
      </c>
      <c r="I67" s="199" t="s">
        <v>38</v>
      </c>
      <c r="J67" s="199" t="s">
        <v>46</v>
      </c>
      <c r="K67" s="200" t="s">
        <v>466</v>
      </c>
      <c r="L67" s="199" t="s">
        <v>40</v>
      </c>
      <c r="M67" s="199" t="s">
        <v>41</v>
      </c>
      <c r="N67" s="199" t="s">
        <v>42</v>
      </c>
      <c r="O67" s="201" t="s">
        <v>103</v>
      </c>
      <c r="P67" s="201" t="s">
        <v>83</v>
      </c>
      <c r="Q67" s="201" t="s">
        <v>194</v>
      </c>
      <c r="R67" s="231" t="s">
        <v>238</v>
      </c>
      <c r="S67" s="200" t="s">
        <v>46</v>
      </c>
      <c r="T67" s="200" t="s">
        <v>47</v>
      </c>
      <c r="U67" s="200" t="s">
        <v>47</v>
      </c>
      <c r="V67" s="200" t="s">
        <v>467</v>
      </c>
      <c r="W67" s="200">
        <v>5</v>
      </c>
      <c r="X67" s="200" t="s">
        <v>440</v>
      </c>
      <c r="Y67" s="200">
        <v>30</v>
      </c>
      <c r="Z67" s="200">
        <v>1.36</v>
      </c>
      <c r="AA67" s="202">
        <v>51.23</v>
      </c>
      <c r="AB67" s="218">
        <v>68.25</v>
      </c>
      <c r="AC67" s="202">
        <v>44.514617909999998</v>
      </c>
      <c r="AD67" s="202">
        <v>61.538847859566083</v>
      </c>
      <c r="AE67" s="202">
        <v>50.52</v>
      </c>
      <c r="AF67" s="202">
        <v>67.34</v>
      </c>
      <c r="AG67" s="202">
        <v>50.87</v>
      </c>
      <c r="AH67" s="202">
        <v>67.790000000000006</v>
      </c>
      <c r="AI67" s="202">
        <v>52.71</v>
      </c>
      <c r="AJ67" s="202">
        <v>70.158765652951701</v>
      </c>
      <c r="AK67" s="202">
        <v>43.98</v>
      </c>
      <c r="AL67" s="202">
        <v>60.8</v>
      </c>
      <c r="AM67" s="202">
        <v>44.244840729999993</v>
      </c>
      <c r="AN67" s="203">
        <v>61.165896734397073</v>
      </c>
    </row>
    <row r="68" spans="2:40" ht="15" customHeight="1" x14ac:dyDescent="0.3">
      <c r="B68" s="262" t="s">
        <v>575</v>
      </c>
      <c r="C68" s="196">
        <v>6033334</v>
      </c>
      <c r="D68" s="212">
        <v>7896641805912</v>
      </c>
      <c r="E68" s="197">
        <v>1063900990290</v>
      </c>
      <c r="F68" s="197" t="str">
        <f>VLOOKUP(C68,'[7]LISTA DE PREÇOS'!$F$15:$H$143,3,0)</f>
        <v>3004.90.99</v>
      </c>
      <c r="G68" s="207" t="s">
        <v>80</v>
      </c>
      <c r="H68" s="198" t="s">
        <v>510</v>
      </c>
      <c r="I68" s="199" t="s">
        <v>38</v>
      </c>
      <c r="J68" s="199" t="s">
        <v>46</v>
      </c>
      <c r="K68" s="200" t="s">
        <v>466</v>
      </c>
      <c r="L68" s="199" t="s">
        <v>40</v>
      </c>
      <c r="M68" s="199" t="s">
        <v>41</v>
      </c>
      <c r="N68" s="199" t="s">
        <v>42</v>
      </c>
      <c r="O68" s="201" t="s">
        <v>52</v>
      </c>
      <c r="P68" s="201" t="s">
        <v>63</v>
      </c>
      <c r="Q68" s="201" t="s">
        <v>194</v>
      </c>
      <c r="R68" s="231" t="s">
        <v>238</v>
      </c>
      <c r="S68" s="200" t="s">
        <v>46</v>
      </c>
      <c r="T68" s="200" t="s">
        <v>47</v>
      </c>
      <c r="U68" s="200" t="s">
        <v>47</v>
      </c>
      <c r="V68" s="200" t="s">
        <v>467</v>
      </c>
      <c r="W68" s="200">
        <v>5</v>
      </c>
      <c r="X68" s="200" t="s">
        <v>440</v>
      </c>
      <c r="Y68" s="200">
        <v>30</v>
      </c>
      <c r="Z68" s="200">
        <v>1.36</v>
      </c>
      <c r="AA68" s="202">
        <v>38.82</v>
      </c>
      <c r="AB68" s="218">
        <v>51.72</v>
      </c>
      <c r="AC68" s="202">
        <v>33.731357940000002</v>
      </c>
      <c r="AD68" s="202">
        <v>46.631623539105128</v>
      </c>
      <c r="AE68" s="202">
        <v>38.28</v>
      </c>
      <c r="AF68" s="202">
        <v>51.02</v>
      </c>
      <c r="AG68" s="202">
        <v>38.549999999999997</v>
      </c>
      <c r="AH68" s="202">
        <v>51.37</v>
      </c>
      <c r="AI68" s="202">
        <v>39.94</v>
      </c>
      <c r="AJ68" s="202">
        <v>53.161470312633099</v>
      </c>
      <c r="AK68" s="202">
        <v>33.32</v>
      </c>
      <c r="AL68" s="202">
        <v>46.06</v>
      </c>
      <c r="AM68" s="202">
        <v>33.526931820000001</v>
      </c>
      <c r="AN68" s="203">
        <v>46.349016420638193</v>
      </c>
    </row>
    <row r="69" spans="2:40" ht="15" customHeight="1" x14ac:dyDescent="0.3">
      <c r="B69" s="262" t="s">
        <v>575</v>
      </c>
      <c r="C69" s="196">
        <v>6033336</v>
      </c>
      <c r="D69" s="212">
        <v>7896641805936</v>
      </c>
      <c r="E69" s="204">
        <v>1063900990300</v>
      </c>
      <c r="F69" s="197" t="str">
        <f>VLOOKUP(C69,'[7]LISTA DE PREÇOS'!$F$15:$H$143,3,0)</f>
        <v>3004.90.99</v>
      </c>
      <c r="G69" s="207" t="s">
        <v>80</v>
      </c>
      <c r="H69" s="198" t="s">
        <v>511</v>
      </c>
      <c r="I69" s="199" t="s">
        <v>38</v>
      </c>
      <c r="J69" s="199" t="s">
        <v>46</v>
      </c>
      <c r="K69" s="200" t="s">
        <v>466</v>
      </c>
      <c r="L69" s="199" t="s">
        <v>40</v>
      </c>
      <c r="M69" s="199" t="s">
        <v>41</v>
      </c>
      <c r="N69" s="199" t="s">
        <v>42</v>
      </c>
      <c r="O69" s="201" t="s">
        <v>300</v>
      </c>
      <c r="P69" s="201" t="s">
        <v>43</v>
      </c>
      <c r="Q69" s="201" t="s">
        <v>194</v>
      </c>
      <c r="R69" s="231" t="s">
        <v>238</v>
      </c>
      <c r="S69" s="200" t="s">
        <v>46</v>
      </c>
      <c r="T69" s="200" t="s">
        <v>47</v>
      </c>
      <c r="U69" s="200" t="s">
        <v>47</v>
      </c>
      <c r="V69" s="200" t="s">
        <v>467</v>
      </c>
      <c r="W69" s="200">
        <v>5</v>
      </c>
      <c r="X69" s="200" t="s">
        <v>440</v>
      </c>
      <c r="Y69" s="200">
        <v>40</v>
      </c>
      <c r="Z69" s="200">
        <v>1.36</v>
      </c>
      <c r="AA69" s="202">
        <v>18.54</v>
      </c>
      <c r="AB69" s="218">
        <v>24.7</v>
      </c>
      <c r="AC69" s="202">
        <v>16.109721180000001</v>
      </c>
      <c r="AD69" s="202">
        <v>22.270744472308319</v>
      </c>
      <c r="AE69" s="202">
        <v>18.28</v>
      </c>
      <c r="AF69" s="202">
        <v>24.37</v>
      </c>
      <c r="AG69" s="202">
        <v>18.41</v>
      </c>
      <c r="AH69" s="202">
        <v>24.53</v>
      </c>
      <c r="AI69" s="202">
        <v>19.079999999999998</v>
      </c>
      <c r="AJ69" s="202">
        <v>25.39611551239458</v>
      </c>
      <c r="AK69" s="202">
        <v>15.91</v>
      </c>
      <c r="AL69" s="202">
        <v>21.99</v>
      </c>
      <c r="AM69" s="202">
        <v>16.012089539999998</v>
      </c>
      <c r="AN69" s="203">
        <v>22.135774457460897</v>
      </c>
    </row>
    <row r="70" spans="2:40" ht="15" customHeight="1" x14ac:dyDescent="0.3">
      <c r="B70" s="262" t="s">
        <v>575</v>
      </c>
      <c r="C70" s="196">
        <v>6033319</v>
      </c>
      <c r="D70" s="212">
        <v>7896641805479</v>
      </c>
      <c r="E70" s="204">
        <v>1063900990264</v>
      </c>
      <c r="F70" s="197" t="str">
        <f>VLOOKUP(C70,'[7]LISTA DE PREÇOS'!$F$15:$H$143,3,0)</f>
        <v>3004.90.99</v>
      </c>
      <c r="G70" s="207" t="s">
        <v>80</v>
      </c>
      <c r="H70" s="198" t="s">
        <v>512</v>
      </c>
      <c r="I70" s="199" t="s">
        <v>38</v>
      </c>
      <c r="J70" s="199" t="s">
        <v>46</v>
      </c>
      <c r="K70" s="200" t="s">
        <v>466</v>
      </c>
      <c r="L70" s="199" t="s">
        <v>40</v>
      </c>
      <c r="M70" s="199" t="s">
        <v>41</v>
      </c>
      <c r="N70" s="199" t="s">
        <v>42</v>
      </c>
      <c r="O70" s="201" t="s">
        <v>300</v>
      </c>
      <c r="P70" s="201" t="s">
        <v>43</v>
      </c>
      <c r="Q70" s="201" t="s">
        <v>194</v>
      </c>
      <c r="R70" s="231" t="s">
        <v>238</v>
      </c>
      <c r="S70" s="200" t="s">
        <v>46</v>
      </c>
      <c r="T70" s="200" t="s">
        <v>47</v>
      </c>
      <c r="U70" s="200" t="s">
        <v>47</v>
      </c>
      <c r="V70" s="200" t="s">
        <v>467</v>
      </c>
      <c r="W70" s="200">
        <v>5</v>
      </c>
      <c r="X70" s="200" t="s">
        <v>440</v>
      </c>
      <c r="Y70" s="200">
        <v>120</v>
      </c>
      <c r="Z70" s="200">
        <v>1.36</v>
      </c>
      <c r="AA70" s="202">
        <v>24.41</v>
      </c>
      <c r="AB70" s="218">
        <v>32.520000000000003</v>
      </c>
      <c r="AC70" s="202">
        <v>21.21026397</v>
      </c>
      <c r="AD70" s="202">
        <v>29.321945661760846</v>
      </c>
      <c r="AE70" s="202">
        <v>24.07</v>
      </c>
      <c r="AF70" s="202">
        <v>32.08</v>
      </c>
      <c r="AG70" s="202">
        <v>24.24</v>
      </c>
      <c r="AH70" s="202">
        <v>32.299999999999997</v>
      </c>
      <c r="AI70" s="202">
        <v>25.12</v>
      </c>
      <c r="AJ70" s="202">
        <v>33.43555669137065</v>
      </c>
      <c r="AK70" s="202">
        <v>20.95</v>
      </c>
      <c r="AL70" s="202">
        <v>28.96</v>
      </c>
      <c r="AM70" s="202">
        <v>21.081720909999998</v>
      </c>
      <c r="AN70" s="203">
        <v>29.144242422147816</v>
      </c>
    </row>
    <row r="71" spans="2:40" ht="15" customHeight="1" x14ac:dyDescent="0.3">
      <c r="B71" s="262" t="s">
        <v>575</v>
      </c>
      <c r="C71" s="196">
        <v>6033335</v>
      </c>
      <c r="D71" s="212">
        <v>7896641805929</v>
      </c>
      <c r="E71" s="204">
        <v>1063901310089</v>
      </c>
      <c r="F71" s="197" t="str">
        <f>VLOOKUP(C71,'[7]LISTA DE PREÇOS'!$F$15:$H$143,3,0)</f>
        <v>3004.90.99</v>
      </c>
      <c r="G71" s="209" t="s">
        <v>243</v>
      </c>
      <c r="H71" s="198" t="s">
        <v>513</v>
      </c>
      <c r="I71" s="199" t="s">
        <v>38</v>
      </c>
      <c r="J71" s="199" t="s">
        <v>46</v>
      </c>
      <c r="K71" s="200" t="s">
        <v>466</v>
      </c>
      <c r="L71" s="199" t="s">
        <v>40</v>
      </c>
      <c r="M71" s="199" t="s">
        <v>41</v>
      </c>
      <c r="N71" s="199" t="s">
        <v>42</v>
      </c>
      <c r="O71" s="201" t="s">
        <v>52</v>
      </c>
      <c r="P71" s="201" t="s">
        <v>43</v>
      </c>
      <c r="Q71" s="201" t="s">
        <v>246</v>
      </c>
      <c r="R71" s="231" t="s">
        <v>247</v>
      </c>
      <c r="S71" s="200" t="s">
        <v>46</v>
      </c>
      <c r="T71" s="200" t="s">
        <v>47</v>
      </c>
      <c r="U71" s="200" t="s">
        <v>47</v>
      </c>
      <c r="V71" s="200" t="s">
        <v>467</v>
      </c>
      <c r="W71" s="200">
        <v>5</v>
      </c>
      <c r="X71" s="200" t="s">
        <v>440</v>
      </c>
      <c r="Y71" s="200">
        <v>30</v>
      </c>
      <c r="Z71" s="200">
        <v>3.06</v>
      </c>
      <c r="AA71" s="202">
        <v>40.54</v>
      </c>
      <c r="AB71" s="218">
        <v>54.02</v>
      </c>
      <c r="AC71" s="202">
        <v>35.225895180000002</v>
      </c>
      <c r="AD71" s="202">
        <v>48.697733598024776</v>
      </c>
      <c r="AE71" s="202">
        <v>39.979999999999997</v>
      </c>
      <c r="AF71" s="202">
        <v>53.29</v>
      </c>
      <c r="AG71" s="202">
        <v>40.26</v>
      </c>
      <c r="AH71" s="202">
        <v>53.65</v>
      </c>
      <c r="AI71" s="202">
        <v>41.71</v>
      </c>
      <c r="AJ71" s="202">
        <v>55.51739926739927</v>
      </c>
      <c r="AK71" s="202">
        <v>34.799999999999997</v>
      </c>
      <c r="AL71" s="202">
        <v>48.11</v>
      </c>
      <c r="AM71" s="202">
        <v>35.012411539999995</v>
      </c>
      <c r="AN71" s="203">
        <v>48.402604989507267</v>
      </c>
    </row>
    <row r="72" spans="2:40" ht="15" customHeight="1" x14ac:dyDescent="0.3">
      <c r="B72" s="262" t="s">
        <v>575</v>
      </c>
      <c r="C72" s="196">
        <v>6033265</v>
      </c>
      <c r="D72" s="196">
        <v>7896641802430</v>
      </c>
      <c r="E72" s="197">
        <v>1063901820125</v>
      </c>
      <c r="F72" s="197" t="str">
        <f>VLOOKUP(C72,'[7]LISTA DE PREÇOS'!$F$15:$H$143,3,0)</f>
        <v>3004.90.99</v>
      </c>
      <c r="G72" s="198" t="s">
        <v>89</v>
      </c>
      <c r="H72" s="198" t="s">
        <v>454</v>
      </c>
      <c r="I72" s="199" t="s">
        <v>38</v>
      </c>
      <c r="J72" s="200" t="s">
        <v>39</v>
      </c>
      <c r="K72" s="200" t="s">
        <v>437</v>
      </c>
      <c r="L72" s="199" t="s">
        <v>40</v>
      </c>
      <c r="M72" s="199" t="s">
        <v>41</v>
      </c>
      <c r="N72" s="199" t="s">
        <v>42</v>
      </c>
      <c r="O72" s="201" t="s">
        <v>52</v>
      </c>
      <c r="P72" s="201" t="s">
        <v>63</v>
      </c>
      <c r="Q72" s="201" t="s">
        <v>92</v>
      </c>
      <c r="R72" s="231" t="s">
        <v>93</v>
      </c>
      <c r="S72" s="200" t="s">
        <v>46</v>
      </c>
      <c r="T72" s="200" t="s">
        <v>47</v>
      </c>
      <c r="U72" s="200" t="s">
        <v>47</v>
      </c>
      <c r="V72" s="200" t="s">
        <v>448</v>
      </c>
      <c r="W72" s="200">
        <v>5</v>
      </c>
      <c r="X72" s="200" t="s">
        <v>440</v>
      </c>
      <c r="Y72" s="200">
        <v>78</v>
      </c>
      <c r="Z72" s="200">
        <v>4.76</v>
      </c>
      <c r="AA72" s="202">
        <v>63.69</v>
      </c>
      <c r="AB72" s="218">
        <v>88.05</v>
      </c>
      <c r="AC72" s="202">
        <v>63.69</v>
      </c>
      <c r="AD72" s="202">
        <v>88.05</v>
      </c>
      <c r="AE72" s="202">
        <v>62.93</v>
      </c>
      <c r="AF72" s="202">
        <v>87</v>
      </c>
      <c r="AG72" s="202">
        <v>63.31</v>
      </c>
      <c r="AH72" s="202">
        <v>87.52</v>
      </c>
      <c r="AI72" s="202">
        <v>65.28</v>
      </c>
      <c r="AJ72" s="202">
        <v>90.2457704207322</v>
      </c>
      <c r="AK72" s="202">
        <v>62.93</v>
      </c>
      <c r="AL72" s="202">
        <v>87</v>
      </c>
      <c r="AM72" s="202">
        <v>63.303974910000001</v>
      </c>
      <c r="AN72" s="203">
        <v>87.514031655141721</v>
      </c>
    </row>
    <row r="73" spans="2:40" ht="15" customHeight="1" x14ac:dyDescent="0.3">
      <c r="B73" s="262" t="s">
        <v>575</v>
      </c>
      <c r="C73" s="196">
        <v>6033233</v>
      </c>
      <c r="D73" s="196">
        <v>7896641802478</v>
      </c>
      <c r="E73" s="197">
        <v>1063901820133</v>
      </c>
      <c r="F73" s="197" t="str">
        <f>VLOOKUP(C73,'[7]LISTA DE PREÇOS'!$F$15:$H$143,3,0)</f>
        <v>3004.90.99</v>
      </c>
      <c r="G73" s="198" t="s">
        <v>89</v>
      </c>
      <c r="H73" s="198" t="s">
        <v>455</v>
      </c>
      <c r="I73" s="199" t="s">
        <v>38</v>
      </c>
      <c r="J73" s="200" t="s">
        <v>39</v>
      </c>
      <c r="K73" s="200" t="s">
        <v>437</v>
      </c>
      <c r="L73" s="199" t="s">
        <v>40</v>
      </c>
      <c r="M73" s="199" t="s">
        <v>41</v>
      </c>
      <c r="N73" s="199" t="s">
        <v>42</v>
      </c>
      <c r="O73" s="201" t="s">
        <v>52</v>
      </c>
      <c r="P73" s="201" t="s">
        <v>63</v>
      </c>
      <c r="Q73" s="201" t="s">
        <v>92</v>
      </c>
      <c r="R73" s="231" t="s">
        <v>93</v>
      </c>
      <c r="S73" s="200" t="s">
        <v>46</v>
      </c>
      <c r="T73" s="200" t="s">
        <v>47</v>
      </c>
      <c r="U73" s="200" t="s">
        <v>47</v>
      </c>
      <c r="V73" s="200" t="s">
        <v>448</v>
      </c>
      <c r="W73" s="200">
        <v>5</v>
      </c>
      <c r="X73" s="200" t="s">
        <v>440</v>
      </c>
      <c r="Y73" s="200">
        <v>60</v>
      </c>
      <c r="Z73" s="200">
        <v>4.76</v>
      </c>
      <c r="AA73" s="202">
        <v>119.91</v>
      </c>
      <c r="AB73" s="218">
        <v>165.77</v>
      </c>
      <c r="AC73" s="202">
        <v>119.91</v>
      </c>
      <c r="AD73" s="202">
        <v>165.77</v>
      </c>
      <c r="AE73" s="202">
        <v>118.46</v>
      </c>
      <c r="AF73" s="202">
        <v>163.76</v>
      </c>
      <c r="AG73" s="202">
        <v>119.18</v>
      </c>
      <c r="AH73" s="202">
        <v>164.76</v>
      </c>
      <c r="AI73" s="202">
        <v>122.91</v>
      </c>
      <c r="AJ73" s="202">
        <v>169.91586462028485</v>
      </c>
      <c r="AK73" s="202">
        <v>118.46</v>
      </c>
      <c r="AL73" s="202">
        <v>163.76</v>
      </c>
      <c r="AM73" s="202">
        <v>119.18322549</v>
      </c>
      <c r="AN73" s="203">
        <v>164.76381748732993</v>
      </c>
    </row>
    <row r="74" spans="2:40" ht="15" customHeight="1" x14ac:dyDescent="0.3">
      <c r="B74" s="262" t="s">
        <v>575</v>
      </c>
      <c r="C74" s="196">
        <v>6033311</v>
      </c>
      <c r="D74" s="196">
        <v>7896641804748</v>
      </c>
      <c r="E74" s="197">
        <v>1063901820265</v>
      </c>
      <c r="F74" s="197" t="str">
        <f>VLOOKUP(C74,'[7]LISTA DE PREÇOS'!$F$15:$H$143,3,0)</f>
        <v>3004.90.99</v>
      </c>
      <c r="G74" s="198" t="s">
        <v>89</v>
      </c>
      <c r="H74" s="198" t="s">
        <v>456</v>
      </c>
      <c r="I74" s="199" t="s">
        <v>38</v>
      </c>
      <c r="J74" s="200" t="s">
        <v>39</v>
      </c>
      <c r="K74" s="200" t="s">
        <v>437</v>
      </c>
      <c r="L74" s="199" t="s">
        <v>40</v>
      </c>
      <c r="M74" s="199" t="s">
        <v>41</v>
      </c>
      <c r="N74" s="199" t="s">
        <v>42</v>
      </c>
      <c r="O74" s="201" t="s">
        <v>52</v>
      </c>
      <c r="P74" s="201" t="s">
        <v>63</v>
      </c>
      <c r="Q74" s="201" t="s">
        <v>92</v>
      </c>
      <c r="R74" s="231" t="s">
        <v>93</v>
      </c>
      <c r="S74" s="200" t="s">
        <v>46</v>
      </c>
      <c r="T74" s="200" t="s">
        <v>47</v>
      </c>
      <c r="U74" s="200" t="s">
        <v>47</v>
      </c>
      <c r="V74" s="200" t="s">
        <v>448</v>
      </c>
      <c r="W74" s="200">
        <v>5</v>
      </c>
      <c r="X74" s="200" t="s">
        <v>440</v>
      </c>
      <c r="Y74" s="200">
        <v>30</v>
      </c>
      <c r="Z74" s="200">
        <v>4.76</v>
      </c>
      <c r="AA74" s="202">
        <v>197.39</v>
      </c>
      <c r="AB74" s="218">
        <v>272.88</v>
      </c>
      <c r="AC74" s="202">
        <v>197.39</v>
      </c>
      <c r="AD74" s="202">
        <v>272.88</v>
      </c>
      <c r="AE74" s="202">
        <v>195.01</v>
      </c>
      <c r="AF74" s="202">
        <v>269.58999999999997</v>
      </c>
      <c r="AG74" s="202">
        <v>196.19</v>
      </c>
      <c r="AH74" s="202">
        <v>271.22000000000003</v>
      </c>
      <c r="AI74" s="202">
        <v>202.32</v>
      </c>
      <c r="AJ74" s="202">
        <v>279.69553112013693</v>
      </c>
      <c r="AK74" s="202">
        <v>195.01</v>
      </c>
      <c r="AL74" s="202">
        <v>269.58999999999997</v>
      </c>
      <c r="AM74" s="202">
        <v>196.19361920999998</v>
      </c>
      <c r="AN74" s="203">
        <v>271.22616907534029</v>
      </c>
    </row>
    <row r="75" spans="2:40" ht="15" customHeight="1" x14ac:dyDescent="0.3">
      <c r="B75" s="262" t="s">
        <v>575</v>
      </c>
      <c r="C75" s="196">
        <v>6033385</v>
      </c>
      <c r="D75" s="196">
        <v>7896641807084</v>
      </c>
      <c r="E75" s="197">
        <v>1063901820281</v>
      </c>
      <c r="F75" s="197" t="str">
        <f>VLOOKUP(C75,'[7]LISTA DE PREÇOS'!$F$15:$H$143,3,0)</f>
        <v>3004.90.99</v>
      </c>
      <c r="G75" s="198" t="s">
        <v>89</v>
      </c>
      <c r="H75" s="198" t="s">
        <v>457</v>
      </c>
      <c r="I75" s="199" t="s">
        <v>38</v>
      </c>
      <c r="J75" s="200" t="s">
        <v>39</v>
      </c>
      <c r="K75" s="200" t="s">
        <v>437</v>
      </c>
      <c r="L75" s="199" t="s">
        <v>40</v>
      </c>
      <c r="M75" s="199" t="s">
        <v>41</v>
      </c>
      <c r="N75" s="199" t="s">
        <v>42</v>
      </c>
      <c r="O75" s="201" t="s">
        <v>52</v>
      </c>
      <c r="P75" s="201" t="s">
        <v>63</v>
      </c>
      <c r="Q75" s="201" t="s">
        <v>92</v>
      </c>
      <c r="R75" s="231" t="s">
        <v>93</v>
      </c>
      <c r="S75" s="200" t="s">
        <v>46</v>
      </c>
      <c r="T75" s="200" t="s">
        <v>47</v>
      </c>
      <c r="U75" s="200" t="s">
        <v>47</v>
      </c>
      <c r="V75" s="200" t="s">
        <v>448</v>
      </c>
      <c r="W75" s="200">
        <v>5</v>
      </c>
      <c r="X75" s="200" t="s">
        <v>440</v>
      </c>
      <c r="Y75" s="200">
        <v>30</v>
      </c>
      <c r="Z75" s="200">
        <v>4.76</v>
      </c>
      <c r="AA75" s="202">
        <v>263.02999999999997</v>
      </c>
      <c r="AB75" s="218">
        <v>363.62</v>
      </c>
      <c r="AC75" s="202">
        <v>263.02999999999997</v>
      </c>
      <c r="AD75" s="202">
        <v>363.62</v>
      </c>
      <c r="AE75" s="202">
        <v>259.86</v>
      </c>
      <c r="AF75" s="202">
        <v>359.24</v>
      </c>
      <c r="AG75" s="202">
        <v>261.44</v>
      </c>
      <c r="AH75" s="202">
        <v>361.43</v>
      </c>
      <c r="AI75" s="202">
        <v>269.61</v>
      </c>
      <c r="AJ75" s="202">
        <v>372.72000862643398</v>
      </c>
      <c r="AK75" s="202">
        <v>259.86</v>
      </c>
      <c r="AL75" s="202">
        <v>359.24</v>
      </c>
      <c r="AM75" s="202">
        <v>261.43577517</v>
      </c>
      <c r="AN75" s="203">
        <v>361.41962233085144</v>
      </c>
    </row>
    <row r="76" spans="2:40" ht="15" customHeight="1" x14ac:dyDescent="0.3">
      <c r="B76" s="262" t="s">
        <v>575</v>
      </c>
      <c r="C76" s="196">
        <v>6033254</v>
      </c>
      <c r="D76" s="196">
        <v>7896641802119</v>
      </c>
      <c r="E76" s="197">
        <v>1063901820168</v>
      </c>
      <c r="F76" s="197" t="str">
        <f>VLOOKUP(C76,'[7]LISTA DE PREÇOS'!$F$15:$H$143,3,0)</f>
        <v>3004.90.99</v>
      </c>
      <c r="G76" s="198" t="s">
        <v>98</v>
      </c>
      <c r="H76" s="198" t="s">
        <v>458</v>
      </c>
      <c r="I76" s="199" t="s">
        <v>38</v>
      </c>
      <c r="J76" s="200" t="s">
        <v>39</v>
      </c>
      <c r="K76" s="200" t="s">
        <v>437</v>
      </c>
      <c r="L76" s="199" t="s">
        <v>40</v>
      </c>
      <c r="M76" s="199" t="s">
        <v>41</v>
      </c>
      <c r="N76" s="199" t="s">
        <v>42</v>
      </c>
      <c r="O76" s="201" t="s">
        <v>52</v>
      </c>
      <c r="P76" s="201" t="s">
        <v>63</v>
      </c>
      <c r="Q76" s="201" t="s">
        <v>92</v>
      </c>
      <c r="R76" s="231" t="s">
        <v>93</v>
      </c>
      <c r="S76" s="200" t="s">
        <v>46</v>
      </c>
      <c r="T76" s="200" t="s">
        <v>47</v>
      </c>
      <c r="U76" s="200" t="s">
        <v>47</v>
      </c>
      <c r="V76" s="200" t="s">
        <v>448</v>
      </c>
      <c r="W76" s="200">
        <v>5</v>
      </c>
      <c r="X76" s="200" t="s">
        <v>440</v>
      </c>
      <c r="Y76" s="200">
        <v>78</v>
      </c>
      <c r="Z76" s="200">
        <v>4.76</v>
      </c>
      <c r="AA76" s="202">
        <v>113.25</v>
      </c>
      <c r="AB76" s="218">
        <v>156.55000000000001</v>
      </c>
      <c r="AC76" s="202">
        <v>113.25</v>
      </c>
      <c r="AD76" s="202">
        <v>156.55000000000001</v>
      </c>
      <c r="AE76" s="202">
        <v>111.88</v>
      </c>
      <c r="AF76" s="202">
        <v>154.66999999999999</v>
      </c>
      <c r="AG76" s="202">
        <v>112.56</v>
      </c>
      <c r="AH76" s="202">
        <v>155.61000000000001</v>
      </c>
      <c r="AI76" s="202">
        <v>116.08</v>
      </c>
      <c r="AJ76" s="202">
        <v>160.47379029470886</v>
      </c>
      <c r="AK76" s="202">
        <v>111.88</v>
      </c>
      <c r="AL76" s="202">
        <v>154.66999999999999</v>
      </c>
      <c r="AM76" s="202">
        <v>112.56359175</v>
      </c>
      <c r="AN76" s="203">
        <v>155.6125621752991</v>
      </c>
    </row>
    <row r="77" spans="2:40" ht="15" customHeight="1" x14ac:dyDescent="0.3">
      <c r="B77" s="262" t="s">
        <v>575</v>
      </c>
      <c r="C77" s="196">
        <v>6046932</v>
      </c>
      <c r="D77" s="196">
        <v>7896641802232</v>
      </c>
      <c r="E77" s="197">
        <v>1063901820176</v>
      </c>
      <c r="F77" s="197" t="str">
        <f>VLOOKUP(C77,'[7]LISTA DE PREÇOS'!$F$15:$H$143,3,0)</f>
        <v>3004.90.99</v>
      </c>
      <c r="G77" s="198" t="s">
        <v>98</v>
      </c>
      <c r="H77" s="198" t="s">
        <v>459</v>
      </c>
      <c r="I77" s="199" t="s">
        <v>38</v>
      </c>
      <c r="J77" s="200" t="s">
        <v>39</v>
      </c>
      <c r="K77" s="200" t="s">
        <v>437</v>
      </c>
      <c r="L77" s="199" t="s">
        <v>40</v>
      </c>
      <c r="M77" s="199" t="s">
        <v>41</v>
      </c>
      <c r="N77" s="199" t="s">
        <v>42</v>
      </c>
      <c r="O77" s="201" t="s">
        <v>52</v>
      </c>
      <c r="P77" s="201" t="s">
        <v>63</v>
      </c>
      <c r="Q77" s="201" t="s">
        <v>92</v>
      </c>
      <c r="R77" s="231" t="s">
        <v>93</v>
      </c>
      <c r="S77" s="200" t="s">
        <v>46</v>
      </c>
      <c r="T77" s="200" t="s">
        <v>47</v>
      </c>
      <c r="U77" s="200" t="s">
        <v>47</v>
      </c>
      <c r="V77" s="200" t="s">
        <v>448</v>
      </c>
      <c r="W77" s="200">
        <v>5</v>
      </c>
      <c r="X77" s="200" t="s">
        <v>440</v>
      </c>
      <c r="Y77" s="200">
        <v>60</v>
      </c>
      <c r="Z77" s="200">
        <v>4.76</v>
      </c>
      <c r="AA77" s="202">
        <v>211.31</v>
      </c>
      <c r="AB77" s="218">
        <v>292.13</v>
      </c>
      <c r="AC77" s="202">
        <v>211.31</v>
      </c>
      <c r="AD77" s="202">
        <v>292.13</v>
      </c>
      <c r="AE77" s="202">
        <v>208.77</v>
      </c>
      <c r="AF77" s="202">
        <v>288.61</v>
      </c>
      <c r="AG77" s="202">
        <v>210.03</v>
      </c>
      <c r="AH77" s="202">
        <v>290.35000000000002</v>
      </c>
      <c r="AI77" s="202">
        <v>216.59</v>
      </c>
      <c r="AJ77" s="202">
        <v>299.4229689863111</v>
      </c>
      <c r="AK77" s="202">
        <v>208.77</v>
      </c>
      <c r="AL77" s="202">
        <v>288.61</v>
      </c>
      <c r="AM77" s="202">
        <v>210.02925009000001</v>
      </c>
      <c r="AN77" s="203">
        <v>290.35311711490027</v>
      </c>
    </row>
    <row r="78" spans="2:40" ht="15" customHeight="1" x14ac:dyDescent="0.3">
      <c r="B78" s="262" t="s">
        <v>575</v>
      </c>
      <c r="C78" s="196">
        <v>6033312</v>
      </c>
      <c r="D78" s="196">
        <v>7896641804755</v>
      </c>
      <c r="E78" s="197">
        <v>1063901820370</v>
      </c>
      <c r="F78" s="197" t="str">
        <f>VLOOKUP(C78,'[7]LISTA DE PREÇOS'!$F$15:$H$143,3,0)</f>
        <v>3004.90.99</v>
      </c>
      <c r="G78" s="198" t="s">
        <v>98</v>
      </c>
      <c r="H78" s="198" t="s">
        <v>460</v>
      </c>
      <c r="I78" s="199" t="s">
        <v>38</v>
      </c>
      <c r="J78" s="200" t="s">
        <v>39</v>
      </c>
      <c r="K78" s="200" t="s">
        <v>437</v>
      </c>
      <c r="L78" s="199" t="s">
        <v>40</v>
      </c>
      <c r="M78" s="199" t="s">
        <v>41</v>
      </c>
      <c r="N78" s="199" t="s">
        <v>42</v>
      </c>
      <c r="O78" s="201" t="s">
        <v>52</v>
      </c>
      <c r="P78" s="201" t="s">
        <v>63</v>
      </c>
      <c r="Q78" s="201" t="s">
        <v>92</v>
      </c>
      <c r="R78" s="231" t="s">
        <v>93</v>
      </c>
      <c r="S78" s="200" t="s">
        <v>46</v>
      </c>
      <c r="T78" s="200" t="s">
        <v>47</v>
      </c>
      <c r="U78" s="200" t="s">
        <v>47</v>
      </c>
      <c r="V78" s="200" t="s">
        <v>448</v>
      </c>
      <c r="W78" s="200">
        <v>5</v>
      </c>
      <c r="X78" s="200" t="s">
        <v>440</v>
      </c>
      <c r="Y78" s="200">
        <v>30</v>
      </c>
      <c r="Z78" s="200">
        <v>4.76</v>
      </c>
      <c r="AA78" s="202">
        <v>342.6</v>
      </c>
      <c r="AB78" s="218">
        <v>473.62</v>
      </c>
      <c r="AC78" s="202">
        <v>342.6</v>
      </c>
      <c r="AD78" s="202">
        <v>473.62</v>
      </c>
      <c r="AE78" s="202">
        <v>338.47</v>
      </c>
      <c r="AF78" s="202">
        <v>467.91</v>
      </c>
      <c r="AG78" s="202">
        <v>340.52</v>
      </c>
      <c r="AH78" s="202">
        <v>470.75</v>
      </c>
      <c r="AI78" s="202">
        <v>351.17</v>
      </c>
      <c r="AJ78" s="202">
        <v>485.47192399890514</v>
      </c>
      <c r="AK78" s="202">
        <v>338.47</v>
      </c>
      <c r="AL78" s="202">
        <v>467.91</v>
      </c>
      <c r="AM78" s="202">
        <v>340.52350140000004</v>
      </c>
      <c r="AN78" s="203">
        <v>470.75376424951418</v>
      </c>
    </row>
    <row r="79" spans="2:40" ht="15" customHeight="1" x14ac:dyDescent="0.3">
      <c r="B79" s="262" t="s">
        <v>575</v>
      </c>
      <c r="C79" s="196">
        <v>6033386</v>
      </c>
      <c r="D79" s="196">
        <v>7896641807091</v>
      </c>
      <c r="E79" s="197">
        <v>1063901820397</v>
      </c>
      <c r="F79" s="197" t="str">
        <f>VLOOKUP(C79,'[7]LISTA DE PREÇOS'!$F$15:$H$143,3,0)</f>
        <v>3004.90.99</v>
      </c>
      <c r="G79" s="198" t="s">
        <v>98</v>
      </c>
      <c r="H79" s="198" t="s">
        <v>461</v>
      </c>
      <c r="I79" s="199" t="s">
        <v>38</v>
      </c>
      <c r="J79" s="200" t="s">
        <v>39</v>
      </c>
      <c r="K79" s="200" t="s">
        <v>437</v>
      </c>
      <c r="L79" s="199" t="s">
        <v>40</v>
      </c>
      <c r="M79" s="199" t="s">
        <v>41</v>
      </c>
      <c r="N79" s="199" t="s">
        <v>42</v>
      </c>
      <c r="O79" s="201" t="s">
        <v>52</v>
      </c>
      <c r="P79" s="201" t="s">
        <v>63</v>
      </c>
      <c r="Q79" s="201" t="s">
        <v>92</v>
      </c>
      <c r="R79" s="231" t="s">
        <v>93</v>
      </c>
      <c r="S79" s="200" t="s">
        <v>46</v>
      </c>
      <c r="T79" s="200" t="s">
        <v>47</v>
      </c>
      <c r="U79" s="200" t="s">
        <v>47</v>
      </c>
      <c r="V79" s="200" t="s">
        <v>448</v>
      </c>
      <c r="W79" s="200">
        <v>5</v>
      </c>
      <c r="X79" s="200" t="s">
        <v>440</v>
      </c>
      <c r="Y79" s="200">
        <v>30</v>
      </c>
      <c r="Z79" s="200">
        <v>4.76</v>
      </c>
      <c r="AA79" s="202">
        <v>456.52</v>
      </c>
      <c r="AB79" s="218">
        <v>631.12</v>
      </c>
      <c r="AC79" s="202">
        <v>456.52</v>
      </c>
      <c r="AD79" s="202">
        <v>631.12</v>
      </c>
      <c r="AE79" s="202">
        <v>451.02</v>
      </c>
      <c r="AF79" s="202">
        <v>623.51</v>
      </c>
      <c r="AG79" s="202">
        <v>453.76</v>
      </c>
      <c r="AH79" s="202">
        <v>627.29999999999995</v>
      </c>
      <c r="AI79" s="202">
        <v>467.93</v>
      </c>
      <c r="AJ79" s="202">
        <v>646.88577440216329</v>
      </c>
      <c r="AK79" s="202">
        <v>451.02</v>
      </c>
      <c r="AL79" s="202">
        <v>623.51</v>
      </c>
      <c r="AM79" s="202">
        <v>453.75303228000001</v>
      </c>
      <c r="AN79" s="203">
        <v>627.28694820545297</v>
      </c>
    </row>
    <row r="80" spans="2:40" ht="15" customHeight="1" x14ac:dyDescent="0.3">
      <c r="B80" s="262" t="s">
        <v>575</v>
      </c>
      <c r="C80" s="196">
        <v>6150894</v>
      </c>
      <c r="D80" s="196">
        <v>7896641805714</v>
      </c>
      <c r="E80" s="197">
        <v>1063901820052</v>
      </c>
      <c r="F80" s="197" t="str">
        <f>VLOOKUP(C80,'[7]LISTA DE PREÇOS'!$F$15:$H$143,3,0)</f>
        <v>3004.90.99</v>
      </c>
      <c r="G80" s="198" t="s">
        <v>98</v>
      </c>
      <c r="H80" s="198" t="s">
        <v>462</v>
      </c>
      <c r="I80" s="199" t="s">
        <v>38</v>
      </c>
      <c r="J80" s="200" t="s">
        <v>39</v>
      </c>
      <c r="K80" s="200" t="s">
        <v>437</v>
      </c>
      <c r="L80" s="199" t="s">
        <v>40</v>
      </c>
      <c r="M80" s="199" t="s">
        <v>41</v>
      </c>
      <c r="N80" s="199" t="s">
        <v>42</v>
      </c>
      <c r="O80" s="201" t="s">
        <v>103</v>
      </c>
      <c r="P80" s="201" t="s">
        <v>83</v>
      </c>
      <c r="Q80" s="201" t="s">
        <v>92</v>
      </c>
      <c r="R80" s="231" t="s">
        <v>93</v>
      </c>
      <c r="S80" s="200" t="s">
        <v>46</v>
      </c>
      <c r="T80" s="200" t="s">
        <v>47</v>
      </c>
      <c r="U80" s="200" t="s">
        <v>47</v>
      </c>
      <c r="V80" s="200" t="s">
        <v>448</v>
      </c>
      <c r="W80" s="200">
        <v>2</v>
      </c>
      <c r="X80" s="200" t="s">
        <v>440</v>
      </c>
      <c r="Y80" s="200">
        <v>30</v>
      </c>
      <c r="Z80" s="200">
        <v>4.76</v>
      </c>
      <c r="AA80" s="202">
        <v>98.59</v>
      </c>
      <c r="AB80" s="218">
        <v>136.29</v>
      </c>
      <c r="AC80" s="202">
        <v>98.59</v>
      </c>
      <c r="AD80" s="202">
        <v>136.29</v>
      </c>
      <c r="AE80" s="202">
        <v>97.4</v>
      </c>
      <c r="AF80" s="202">
        <v>134.65</v>
      </c>
      <c r="AG80" s="202">
        <v>97.99</v>
      </c>
      <c r="AH80" s="202">
        <v>135.47</v>
      </c>
      <c r="AI80" s="202">
        <v>101.05</v>
      </c>
      <c r="AJ80" s="202">
        <v>139.69569701309726</v>
      </c>
      <c r="AK80" s="202">
        <v>97.4</v>
      </c>
      <c r="AL80" s="202">
        <v>134.65</v>
      </c>
      <c r="AM80" s="202">
        <v>97.992446010000009</v>
      </c>
      <c r="AN80" s="203">
        <v>135.46880798995798</v>
      </c>
    </row>
    <row r="81" spans="2:40" ht="15" customHeight="1" x14ac:dyDescent="0.3">
      <c r="B81" s="262" t="s">
        <v>575</v>
      </c>
      <c r="C81" s="196">
        <v>6033283</v>
      </c>
      <c r="D81" s="197">
        <v>7896641803642</v>
      </c>
      <c r="E81" s="204">
        <v>1063901110071</v>
      </c>
      <c r="F81" s="197" t="str">
        <f>VLOOKUP(C81,'[7]LISTA DE PREÇOS'!$F$15:$H$143,3,0)</f>
        <v>3004.90.99</v>
      </c>
      <c r="G81" s="207" t="s">
        <v>249</v>
      </c>
      <c r="H81" s="198" t="s">
        <v>514</v>
      </c>
      <c r="I81" s="199" t="s">
        <v>38</v>
      </c>
      <c r="J81" s="199" t="s">
        <v>46</v>
      </c>
      <c r="K81" s="200" t="s">
        <v>466</v>
      </c>
      <c r="L81" s="199" t="s">
        <v>134</v>
      </c>
      <c r="M81" s="199" t="s">
        <v>41</v>
      </c>
      <c r="N81" s="199" t="s">
        <v>42</v>
      </c>
      <c r="O81" s="201" t="s">
        <v>221</v>
      </c>
      <c r="P81" s="201" t="s">
        <v>157</v>
      </c>
      <c r="Q81" s="201" t="s">
        <v>252</v>
      </c>
      <c r="R81" s="231" t="s">
        <v>253</v>
      </c>
      <c r="S81" s="200" t="s">
        <v>46</v>
      </c>
      <c r="T81" s="200" t="s">
        <v>47</v>
      </c>
      <c r="U81" s="200" t="s">
        <v>47</v>
      </c>
      <c r="V81" s="200" t="s">
        <v>471</v>
      </c>
      <c r="W81" s="200">
        <v>5</v>
      </c>
      <c r="X81" s="200" t="s">
        <v>440</v>
      </c>
      <c r="Y81" s="200">
        <v>56</v>
      </c>
      <c r="Z81" s="200">
        <v>1.36</v>
      </c>
      <c r="AA81" s="202">
        <v>39.24</v>
      </c>
      <c r="AB81" s="218">
        <v>52.27</v>
      </c>
      <c r="AC81" s="202">
        <v>34.096303080000006</v>
      </c>
      <c r="AD81" s="202">
        <v>47.136138786050623</v>
      </c>
      <c r="AE81" s="202">
        <v>38.69</v>
      </c>
      <c r="AF81" s="202">
        <v>51.57</v>
      </c>
      <c r="AG81" s="202">
        <v>38.96</v>
      </c>
      <c r="AH81" s="202">
        <v>51.92</v>
      </c>
      <c r="AI81" s="202">
        <v>40.380000000000003</v>
      </c>
      <c r="AJ81" s="202">
        <v>53.747124968055203</v>
      </c>
      <c r="AK81" s="202">
        <v>33.68</v>
      </c>
      <c r="AL81" s="202">
        <v>46.56</v>
      </c>
      <c r="AM81" s="202">
        <v>33.889665239999999</v>
      </c>
      <c r="AN81" s="203">
        <v>46.850474094431803</v>
      </c>
    </row>
    <row r="82" spans="2:40" ht="15" customHeight="1" x14ac:dyDescent="0.3">
      <c r="B82" s="262" t="s">
        <v>575</v>
      </c>
      <c r="C82" s="196">
        <v>6033255</v>
      </c>
      <c r="D82" s="197">
        <v>7896641801792</v>
      </c>
      <c r="E82" s="204">
        <v>1063901110039</v>
      </c>
      <c r="F82" s="197" t="str">
        <f>VLOOKUP(C82,'[7]LISTA DE PREÇOS'!$F$15:$H$143,3,0)</f>
        <v>3004.90.99</v>
      </c>
      <c r="G82" s="207" t="s">
        <v>249</v>
      </c>
      <c r="H82" s="198" t="s">
        <v>515</v>
      </c>
      <c r="I82" s="199" t="s">
        <v>38</v>
      </c>
      <c r="J82" s="199" t="s">
        <v>46</v>
      </c>
      <c r="K82" s="200" t="s">
        <v>466</v>
      </c>
      <c r="L82" s="199" t="s">
        <v>134</v>
      </c>
      <c r="M82" s="199" t="s">
        <v>41</v>
      </c>
      <c r="N82" s="199" t="s">
        <v>42</v>
      </c>
      <c r="O82" s="201" t="s">
        <v>221</v>
      </c>
      <c r="P82" s="201" t="s">
        <v>157</v>
      </c>
      <c r="Q82" s="201" t="s">
        <v>252</v>
      </c>
      <c r="R82" s="231" t="s">
        <v>253</v>
      </c>
      <c r="S82" s="200" t="s">
        <v>46</v>
      </c>
      <c r="T82" s="200" t="s">
        <v>47</v>
      </c>
      <c r="U82" s="200" t="s">
        <v>47</v>
      </c>
      <c r="V82" s="200" t="s">
        <v>471</v>
      </c>
      <c r="W82" s="200">
        <v>5</v>
      </c>
      <c r="X82" s="200" t="s">
        <v>440</v>
      </c>
      <c r="Y82" s="200">
        <v>40</v>
      </c>
      <c r="Z82" s="200">
        <v>1.36</v>
      </c>
      <c r="AA82" s="202">
        <v>39.24</v>
      </c>
      <c r="AB82" s="218">
        <v>52.27</v>
      </c>
      <c r="AC82" s="202">
        <v>34.096303080000006</v>
      </c>
      <c r="AD82" s="202">
        <v>47.136138786050623</v>
      </c>
      <c r="AE82" s="202">
        <v>38.69</v>
      </c>
      <c r="AF82" s="202">
        <v>51.57</v>
      </c>
      <c r="AG82" s="202">
        <v>38.96</v>
      </c>
      <c r="AH82" s="202">
        <v>51.92</v>
      </c>
      <c r="AI82" s="202">
        <v>40.380000000000003</v>
      </c>
      <c r="AJ82" s="202">
        <v>53.747124968055203</v>
      </c>
      <c r="AK82" s="202">
        <v>33.68</v>
      </c>
      <c r="AL82" s="202">
        <v>46.56</v>
      </c>
      <c r="AM82" s="202">
        <v>33.889665239999999</v>
      </c>
      <c r="AN82" s="203">
        <v>46.850474094431803</v>
      </c>
    </row>
    <row r="83" spans="2:40" ht="15" customHeight="1" x14ac:dyDescent="0.3">
      <c r="B83" s="262" t="s">
        <v>575</v>
      </c>
      <c r="C83" s="196">
        <v>6033333</v>
      </c>
      <c r="D83" s="214">
        <v>7896641805905</v>
      </c>
      <c r="E83" s="204">
        <v>1063901110111</v>
      </c>
      <c r="F83" s="197" t="str">
        <f>VLOOKUP(C83,'[7]LISTA DE PREÇOS'!$F$15:$H$143,3,0)</f>
        <v>3004.90.99</v>
      </c>
      <c r="G83" s="207" t="s">
        <v>249</v>
      </c>
      <c r="H83" s="198" t="s">
        <v>516</v>
      </c>
      <c r="I83" s="199" t="s">
        <v>38</v>
      </c>
      <c r="J83" s="199" t="s">
        <v>46</v>
      </c>
      <c r="K83" s="200" t="s">
        <v>466</v>
      </c>
      <c r="L83" s="199" t="s">
        <v>134</v>
      </c>
      <c r="M83" s="199" t="s">
        <v>41</v>
      </c>
      <c r="N83" s="199" t="s">
        <v>42</v>
      </c>
      <c r="O83" s="201" t="s">
        <v>52</v>
      </c>
      <c r="P83" s="201" t="s">
        <v>256</v>
      </c>
      <c r="Q83" s="201" t="s">
        <v>252</v>
      </c>
      <c r="R83" s="231" t="s">
        <v>253</v>
      </c>
      <c r="S83" s="200" t="s">
        <v>46</v>
      </c>
      <c r="T83" s="200" t="s">
        <v>47</v>
      </c>
      <c r="U83" s="200" t="s">
        <v>47</v>
      </c>
      <c r="V83" s="200" t="s">
        <v>471</v>
      </c>
      <c r="W83" s="200">
        <v>5</v>
      </c>
      <c r="X83" s="200" t="s">
        <v>440</v>
      </c>
      <c r="Y83" s="200">
        <v>42</v>
      </c>
      <c r="Z83" s="200">
        <v>1.36</v>
      </c>
      <c r="AA83" s="202">
        <v>42.14</v>
      </c>
      <c r="AB83" s="218">
        <v>56.14</v>
      </c>
      <c r="AC83" s="202">
        <v>36.616162380000006</v>
      </c>
      <c r="AD83" s="202">
        <v>50.619696443531431</v>
      </c>
      <c r="AE83" s="202">
        <v>41.55</v>
      </c>
      <c r="AF83" s="202">
        <v>55.38</v>
      </c>
      <c r="AG83" s="202">
        <v>41.84</v>
      </c>
      <c r="AH83" s="202">
        <v>55.76</v>
      </c>
      <c r="AI83" s="202">
        <v>43.36</v>
      </c>
      <c r="AJ83" s="202">
        <v>57.713604225232132</v>
      </c>
      <c r="AK83" s="202">
        <v>36.17</v>
      </c>
      <c r="AL83" s="202">
        <v>50</v>
      </c>
      <c r="AM83" s="202">
        <v>36.394253139999996</v>
      </c>
      <c r="AN83" s="203">
        <v>50.312919937292463</v>
      </c>
    </row>
    <row r="84" spans="2:40" ht="15" customHeight="1" x14ac:dyDescent="0.3">
      <c r="B84" s="262" t="s">
        <v>576</v>
      </c>
      <c r="C84" s="196">
        <v>6033287</v>
      </c>
      <c r="D84" s="197">
        <v>7896641804205</v>
      </c>
      <c r="E84" s="204">
        <v>1063900520187</v>
      </c>
      <c r="F84" s="197" t="str">
        <f>VLOOKUP(C84,'[7]LISTA DE PREÇOS'!$F$15:$H$143,3,0)</f>
        <v>3004.90.99</v>
      </c>
      <c r="G84" s="207" t="s">
        <v>257</v>
      </c>
      <c r="H84" s="198" t="s">
        <v>517</v>
      </c>
      <c r="I84" s="199" t="s">
        <v>38</v>
      </c>
      <c r="J84" s="199" t="s">
        <v>46</v>
      </c>
      <c r="K84" s="200" t="s">
        <v>466</v>
      </c>
      <c r="L84" s="199" t="s">
        <v>134</v>
      </c>
      <c r="M84" s="199" t="s">
        <v>41</v>
      </c>
      <c r="N84" s="199" t="s">
        <v>42</v>
      </c>
      <c r="O84" s="201" t="s">
        <v>438</v>
      </c>
      <c r="P84" s="201" t="s">
        <v>135</v>
      </c>
      <c r="Q84" s="201" t="s">
        <v>260</v>
      </c>
      <c r="R84" s="231" t="s">
        <v>261</v>
      </c>
      <c r="S84" s="200" t="s">
        <v>46</v>
      </c>
      <c r="T84" s="200" t="s">
        <v>47</v>
      </c>
      <c r="U84" s="200" t="s">
        <v>47</v>
      </c>
      <c r="V84" s="200" t="s">
        <v>467</v>
      </c>
      <c r="W84" s="200">
        <v>5</v>
      </c>
      <c r="X84" s="200" t="s">
        <v>440</v>
      </c>
      <c r="Y84" s="200">
        <v>42</v>
      </c>
      <c r="Z84" s="200">
        <v>1.36</v>
      </c>
      <c r="AA84" s="202">
        <v>14.25</v>
      </c>
      <c r="AB84" s="218">
        <v>18.989999999999998</v>
      </c>
      <c r="AC84" s="202">
        <v>12.38206725</v>
      </c>
      <c r="AD84" s="202">
        <v>17.117481592793613</v>
      </c>
      <c r="AE84" s="202">
        <v>14.05</v>
      </c>
      <c r="AF84" s="202">
        <v>18.73</v>
      </c>
      <c r="AG84" s="202">
        <v>14.15</v>
      </c>
      <c r="AH84" s="202">
        <v>18.86</v>
      </c>
      <c r="AI84" s="202">
        <v>14.66</v>
      </c>
      <c r="AJ84" s="202">
        <v>19.512948292018059</v>
      </c>
      <c r="AK84" s="202">
        <v>12.23</v>
      </c>
      <c r="AL84" s="202">
        <v>16.91</v>
      </c>
      <c r="AM84" s="202">
        <v>12.307026749999999</v>
      </c>
      <c r="AN84" s="203">
        <v>17.013742503711853</v>
      </c>
    </row>
    <row r="85" spans="2:40" ht="15" customHeight="1" x14ac:dyDescent="0.3">
      <c r="B85" s="262" t="s">
        <v>576</v>
      </c>
      <c r="C85" s="196">
        <v>6033288</v>
      </c>
      <c r="D85" s="197">
        <v>7896641804212</v>
      </c>
      <c r="E85" s="204">
        <v>1063900520195</v>
      </c>
      <c r="F85" s="197" t="str">
        <f>VLOOKUP(C85,'[7]LISTA DE PREÇOS'!$F$15:$H$143,3,0)</f>
        <v>3004.90.99</v>
      </c>
      <c r="G85" s="207" t="s">
        <v>257</v>
      </c>
      <c r="H85" s="198" t="s">
        <v>518</v>
      </c>
      <c r="I85" s="199" t="s">
        <v>38</v>
      </c>
      <c r="J85" s="199" t="s">
        <v>46</v>
      </c>
      <c r="K85" s="200" t="s">
        <v>466</v>
      </c>
      <c r="L85" s="199" t="s">
        <v>134</v>
      </c>
      <c r="M85" s="199" t="s">
        <v>41</v>
      </c>
      <c r="N85" s="199" t="s">
        <v>42</v>
      </c>
      <c r="O85" s="201" t="s">
        <v>300</v>
      </c>
      <c r="P85" s="201" t="s">
        <v>263</v>
      </c>
      <c r="Q85" s="201" t="s">
        <v>260</v>
      </c>
      <c r="R85" s="231" t="s">
        <v>261</v>
      </c>
      <c r="S85" s="200" t="s">
        <v>46</v>
      </c>
      <c r="T85" s="200" t="s">
        <v>47</v>
      </c>
      <c r="U85" s="200" t="s">
        <v>47</v>
      </c>
      <c r="V85" s="200" t="s">
        <v>467</v>
      </c>
      <c r="W85" s="200">
        <v>5</v>
      </c>
      <c r="X85" s="200" t="s">
        <v>440</v>
      </c>
      <c r="Y85" s="200">
        <v>25</v>
      </c>
      <c r="Z85" s="200">
        <v>1.36</v>
      </c>
      <c r="AA85" s="202">
        <v>38.049999999999997</v>
      </c>
      <c r="AB85" s="218">
        <v>50.69</v>
      </c>
      <c r="AC85" s="202">
        <v>33.062291850000001</v>
      </c>
      <c r="AD85" s="202">
        <v>45.706678919705048</v>
      </c>
      <c r="AE85" s="202">
        <v>37.520000000000003</v>
      </c>
      <c r="AF85" s="202">
        <v>50.01</v>
      </c>
      <c r="AG85" s="202">
        <v>37.78</v>
      </c>
      <c r="AH85" s="202">
        <v>50.35</v>
      </c>
      <c r="AI85" s="202">
        <v>39.15</v>
      </c>
      <c r="AJ85" s="202">
        <v>52.109953999488887</v>
      </c>
      <c r="AK85" s="202">
        <v>32.659999999999997</v>
      </c>
      <c r="AL85" s="202">
        <v>45.15</v>
      </c>
      <c r="AM85" s="202">
        <v>32.861920549999994</v>
      </c>
      <c r="AN85" s="203">
        <v>45.429677352016562</v>
      </c>
    </row>
    <row r="86" spans="2:40" ht="15" customHeight="1" x14ac:dyDescent="0.3">
      <c r="B86" s="262" t="s">
        <v>576</v>
      </c>
      <c r="C86" s="196">
        <v>6033239</v>
      </c>
      <c r="D86" s="197">
        <v>7896641800412</v>
      </c>
      <c r="E86" s="204">
        <v>1063901120476</v>
      </c>
      <c r="F86" s="197" t="str">
        <f>VLOOKUP(C86,'[7]LISTA DE PREÇOS'!$F$15:$H$143,3,0)</f>
        <v>3004.90.99</v>
      </c>
      <c r="G86" s="207" t="s">
        <v>264</v>
      </c>
      <c r="H86" s="198" t="s">
        <v>519</v>
      </c>
      <c r="I86" s="199" t="s">
        <v>38</v>
      </c>
      <c r="J86" s="199" t="s">
        <v>46</v>
      </c>
      <c r="K86" s="200" t="s">
        <v>466</v>
      </c>
      <c r="L86" s="199" t="s">
        <v>134</v>
      </c>
      <c r="M86" s="199" t="s">
        <v>41</v>
      </c>
      <c r="N86" s="199" t="s">
        <v>42</v>
      </c>
      <c r="O86" s="201" t="s">
        <v>300</v>
      </c>
      <c r="P86" s="201" t="s">
        <v>43</v>
      </c>
      <c r="Q86" s="201" t="s">
        <v>267</v>
      </c>
      <c r="R86" s="231" t="s">
        <v>268</v>
      </c>
      <c r="S86" s="200" t="s">
        <v>46</v>
      </c>
      <c r="T86" s="200" t="s">
        <v>47</v>
      </c>
      <c r="U86" s="200" t="s">
        <v>47</v>
      </c>
      <c r="V86" s="200" t="s">
        <v>467</v>
      </c>
      <c r="W86" s="200">
        <v>5</v>
      </c>
      <c r="X86" s="200" t="s">
        <v>440</v>
      </c>
      <c r="Y86" s="200">
        <v>24</v>
      </c>
      <c r="Z86" s="200">
        <v>3.06</v>
      </c>
      <c r="AA86" s="202">
        <v>17.75</v>
      </c>
      <c r="AB86" s="218">
        <v>23.64</v>
      </c>
      <c r="AC86" s="202">
        <v>15.423276750000001</v>
      </c>
      <c r="AD86" s="202">
        <v>21.321775317339412</v>
      </c>
      <c r="AE86" s="202">
        <v>17.5</v>
      </c>
      <c r="AF86" s="202">
        <v>23.33</v>
      </c>
      <c r="AG86" s="202">
        <v>17.62</v>
      </c>
      <c r="AH86" s="202">
        <v>23.48</v>
      </c>
      <c r="AI86" s="202">
        <v>18.260000000000002</v>
      </c>
      <c r="AJ86" s="202">
        <v>24.304668200017041</v>
      </c>
      <c r="AK86" s="202">
        <v>15.23</v>
      </c>
      <c r="AL86" s="202">
        <v>21.05</v>
      </c>
      <c r="AM86" s="202">
        <v>15.32980525</v>
      </c>
      <c r="AN86" s="203">
        <v>21.192556451991962</v>
      </c>
    </row>
    <row r="87" spans="2:40" ht="15" customHeight="1" x14ac:dyDescent="0.3">
      <c r="B87" s="262" t="s">
        <v>576</v>
      </c>
      <c r="C87" s="196">
        <v>6033247</v>
      </c>
      <c r="D87" s="197">
        <v>7896641800733</v>
      </c>
      <c r="E87" s="204">
        <v>1063901120506</v>
      </c>
      <c r="F87" s="197" t="str">
        <f>VLOOKUP(C87,'[7]LISTA DE PREÇOS'!$F$15:$H$143,3,0)</f>
        <v>3004.90.99</v>
      </c>
      <c r="G87" s="207" t="s">
        <v>269</v>
      </c>
      <c r="H87" s="198" t="s">
        <v>520</v>
      </c>
      <c r="I87" s="199" t="s">
        <v>38</v>
      </c>
      <c r="J87" s="199" t="s">
        <v>46</v>
      </c>
      <c r="K87" s="200" t="s">
        <v>466</v>
      </c>
      <c r="L87" s="199" t="s">
        <v>134</v>
      </c>
      <c r="M87" s="199" t="s">
        <v>41</v>
      </c>
      <c r="N87" s="199" t="s">
        <v>42</v>
      </c>
      <c r="O87" s="201" t="s">
        <v>52</v>
      </c>
      <c r="P87" s="201" t="s">
        <v>63</v>
      </c>
      <c r="Q87" s="201" t="s">
        <v>271</v>
      </c>
      <c r="R87" s="231" t="s">
        <v>268</v>
      </c>
      <c r="S87" s="200" t="s">
        <v>46</v>
      </c>
      <c r="T87" s="200" t="s">
        <v>47</v>
      </c>
      <c r="U87" s="200" t="s">
        <v>47</v>
      </c>
      <c r="V87" s="200" t="s">
        <v>467</v>
      </c>
      <c r="W87" s="200">
        <v>5</v>
      </c>
      <c r="X87" s="200" t="s">
        <v>440</v>
      </c>
      <c r="Y87" s="200">
        <v>72</v>
      </c>
      <c r="Z87" s="200">
        <v>3.06</v>
      </c>
      <c r="AA87" s="202">
        <v>22.31</v>
      </c>
      <c r="AB87" s="218">
        <v>29.73</v>
      </c>
      <c r="AC87" s="202">
        <v>19.385538270000001</v>
      </c>
      <c r="AD87" s="202">
        <v>26.799369427033369</v>
      </c>
      <c r="AE87" s="202">
        <v>22</v>
      </c>
      <c r="AF87" s="202">
        <v>29.32</v>
      </c>
      <c r="AG87" s="202">
        <v>22.16</v>
      </c>
      <c r="AH87" s="202">
        <v>29.53</v>
      </c>
      <c r="AI87" s="202">
        <v>22.96</v>
      </c>
      <c r="AJ87" s="202">
        <v>30.560524746571261</v>
      </c>
      <c r="AK87" s="202">
        <v>19.149999999999999</v>
      </c>
      <c r="AL87" s="202">
        <v>26.47</v>
      </c>
      <c r="AM87" s="202">
        <v>19.268053809999998</v>
      </c>
      <c r="AN87" s="203">
        <v>26.636954053179753</v>
      </c>
    </row>
    <row r="88" spans="2:40" ht="15" customHeight="1" x14ac:dyDescent="0.3">
      <c r="B88" s="262" t="s">
        <v>576</v>
      </c>
      <c r="C88" s="196">
        <v>6033248</v>
      </c>
      <c r="D88" s="197">
        <v>7896641800740</v>
      </c>
      <c r="E88" s="204">
        <v>1063901120484</v>
      </c>
      <c r="F88" s="197" t="str">
        <f>VLOOKUP(C88,'[7]LISTA DE PREÇOS'!$F$15:$H$143,3,0)</f>
        <v>3004.90.99</v>
      </c>
      <c r="G88" s="207" t="s">
        <v>269</v>
      </c>
      <c r="H88" s="198" t="s">
        <v>521</v>
      </c>
      <c r="I88" s="199" t="s">
        <v>38</v>
      </c>
      <c r="J88" s="199" t="s">
        <v>46</v>
      </c>
      <c r="K88" s="200" t="s">
        <v>466</v>
      </c>
      <c r="L88" s="199" t="s">
        <v>134</v>
      </c>
      <c r="M88" s="199" t="s">
        <v>41</v>
      </c>
      <c r="N88" s="199" t="s">
        <v>42</v>
      </c>
      <c r="O88" s="201" t="s">
        <v>300</v>
      </c>
      <c r="P88" s="201" t="s">
        <v>135</v>
      </c>
      <c r="Q88" s="201" t="s">
        <v>271</v>
      </c>
      <c r="R88" s="231" t="s">
        <v>268</v>
      </c>
      <c r="S88" s="200" t="s">
        <v>46</v>
      </c>
      <c r="T88" s="200" t="s">
        <v>47</v>
      </c>
      <c r="U88" s="200" t="s">
        <v>47</v>
      </c>
      <c r="V88" s="200" t="s">
        <v>467</v>
      </c>
      <c r="W88" s="200">
        <v>5</v>
      </c>
      <c r="X88" s="200" t="s">
        <v>440</v>
      </c>
      <c r="Y88" s="200">
        <v>24</v>
      </c>
      <c r="Z88" s="200">
        <v>3.06</v>
      </c>
      <c r="AA88" s="202">
        <v>23.95</v>
      </c>
      <c r="AB88" s="218">
        <v>31.91</v>
      </c>
      <c r="AC88" s="202">
        <v>20.810562149999999</v>
      </c>
      <c r="AD88" s="202">
        <v>28.769381343677683</v>
      </c>
      <c r="AE88" s="202">
        <v>23.62</v>
      </c>
      <c r="AF88" s="202">
        <v>31.48</v>
      </c>
      <c r="AG88" s="202">
        <v>23.78</v>
      </c>
      <c r="AH88" s="202">
        <v>31.69</v>
      </c>
      <c r="AI88" s="202">
        <v>24.64</v>
      </c>
      <c r="AJ88" s="202">
        <v>32.79666070363745</v>
      </c>
      <c r="AK88" s="202">
        <v>20.56</v>
      </c>
      <c r="AL88" s="202">
        <v>28.42</v>
      </c>
      <c r="AM88" s="202">
        <v>20.684441449999998</v>
      </c>
      <c r="AN88" s="203">
        <v>28.595026874659574</v>
      </c>
    </row>
    <row r="89" spans="2:40" ht="15" customHeight="1" x14ac:dyDescent="0.3">
      <c r="B89" s="262" t="s">
        <v>575</v>
      </c>
      <c r="C89" s="196">
        <v>6033354</v>
      </c>
      <c r="D89" s="197">
        <v>7896641806360</v>
      </c>
      <c r="E89" s="204">
        <v>1063902540037</v>
      </c>
      <c r="F89" s="197" t="str">
        <f>VLOOKUP(C89,'[7]LISTA DE PREÇOS'!$F$15:$H$143,3,0)</f>
        <v>3004.90.99</v>
      </c>
      <c r="G89" s="207" t="s">
        <v>273</v>
      </c>
      <c r="H89" s="198" t="s">
        <v>522</v>
      </c>
      <c r="I89" s="199" t="s">
        <v>38</v>
      </c>
      <c r="J89" s="199" t="s">
        <v>46</v>
      </c>
      <c r="K89" s="200" t="s">
        <v>466</v>
      </c>
      <c r="L89" s="199" t="s">
        <v>40</v>
      </c>
      <c r="M89" s="199" t="s">
        <v>41</v>
      </c>
      <c r="N89" s="199" t="s">
        <v>42</v>
      </c>
      <c r="O89" s="201" t="s">
        <v>52</v>
      </c>
      <c r="P89" s="201" t="s">
        <v>63</v>
      </c>
      <c r="Q89" s="201" t="s">
        <v>276</v>
      </c>
      <c r="R89" s="231" t="s">
        <v>277</v>
      </c>
      <c r="S89" s="200" t="s">
        <v>46</v>
      </c>
      <c r="T89" s="200" t="s">
        <v>47</v>
      </c>
      <c r="U89" s="200" t="s">
        <v>47</v>
      </c>
      <c r="V89" s="200" t="s">
        <v>523</v>
      </c>
      <c r="W89" s="200">
        <v>5</v>
      </c>
      <c r="X89" s="200" t="s">
        <v>440</v>
      </c>
      <c r="Y89" s="200">
        <v>48</v>
      </c>
      <c r="Z89" s="200">
        <v>3.06</v>
      </c>
      <c r="AA89" s="202">
        <v>48.76</v>
      </c>
      <c r="AB89" s="218">
        <v>64.959999999999994</v>
      </c>
      <c r="AC89" s="202">
        <v>42.368392919999998</v>
      </c>
      <c r="AD89" s="202">
        <v>58.57181771681519</v>
      </c>
      <c r="AE89" s="202">
        <v>48.08</v>
      </c>
      <c r="AF89" s="202">
        <v>64.09</v>
      </c>
      <c r="AG89" s="202">
        <v>48.42</v>
      </c>
      <c r="AH89" s="202">
        <v>64.53</v>
      </c>
      <c r="AI89" s="202">
        <v>50.17</v>
      </c>
      <c r="AJ89" s="202">
        <v>66.777941051196876</v>
      </c>
      <c r="AK89" s="202">
        <v>41.86</v>
      </c>
      <c r="AL89" s="202">
        <v>57.87</v>
      </c>
      <c r="AM89" s="202">
        <v>42.111622759999996</v>
      </c>
      <c r="AN89" s="203">
        <v>58.216848033753685</v>
      </c>
    </row>
    <row r="90" spans="2:40" ht="15" customHeight="1" x14ac:dyDescent="0.3">
      <c r="B90" s="262" t="s">
        <v>575</v>
      </c>
      <c r="C90" s="196">
        <v>6033358</v>
      </c>
      <c r="D90" s="197">
        <v>7896641806407</v>
      </c>
      <c r="E90" s="197">
        <v>1063902540071</v>
      </c>
      <c r="F90" s="197" t="str">
        <f>VLOOKUP(C90,'[7]LISTA DE PREÇOS'!$F$15:$H$143,3,0)</f>
        <v>3004.90.99</v>
      </c>
      <c r="G90" s="207" t="s">
        <v>273</v>
      </c>
      <c r="H90" s="198" t="s">
        <v>524</v>
      </c>
      <c r="I90" s="199" t="s">
        <v>38</v>
      </c>
      <c r="J90" s="199" t="s">
        <v>46</v>
      </c>
      <c r="K90" s="200" t="s">
        <v>466</v>
      </c>
      <c r="L90" s="199" t="s">
        <v>40</v>
      </c>
      <c r="M90" s="199" t="s">
        <v>41</v>
      </c>
      <c r="N90" s="199" t="s">
        <v>42</v>
      </c>
      <c r="O90" s="201" t="s">
        <v>52</v>
      </c>
      <c r="P90" s="201" t="s">
        <v>63</v>
      </c>
      <c r="Q90" s="201" t="s">
        <v>276</v>
      </c>
      <c r="R90" s="231" t="s">
        <v>277</v>
      </c>
      <c r="S90" s="200" t="s">
        <v>46</v>
      </c>
      <c r="T90" s="200" t="s">
        <v>47</v>
      </c>
      <c r="U90" s="200" t="s">
        <v>47</v>
      </c>
      <c r="V90" s="200" t="s">
        <v>523</v>
      </c>
      <c r="W90" s="200">
        <v>5</v>
      </c>
      <c r="X90" s="200" t="s">
        <v>440</v>
      </c>
      <c r="Y90" s="200">
        <v>72</v>
      </c>
      <c r="Z90" s="200">
        <v>3.06</v>
      </c>
      <c r="AA90" s="202">
        <v>55.73</v>
      </c>
      <c r="AB90" s="218">
        <v>74.25</v>
      </c>
      <c r="AC90" s="202">
        <v>48.424744410000002</v>
      </c>
      <c r="AD90" s="202">
        <v>66.944368362553547</v>
      </c>
      <c r="AE90" s="202">
        <v>54.96</v>
      </c>
      <c r="AF90" s="202">
        <v>73.260000000000005</v>
      </c>
      <c r="AG90" s="202">
        <v>55.34</v>
      </c>
      <c r="AH90" s="202">
        <v>73.75</v>
      </c>
      <c r="AI90" s="202">
        <v>57.34</v>
      </c>
      <c r="AJ90" s="202">
        <v>76.321449867961505</v>
      </c>
      <c r="AK90" s="202">
        <v>47.84</v>
      </c>
      <c r="AL90" s="202">
        <v>66.14</v>
      </c>
      <c r="AM90" s="202">
        <v>48.131270229999991</v>
      </c>
      <c r="AN90" s="203">
        <v>66.538657525042922</v>
      </c>
    </row>
    <row r="91" spans="2:40" ht="15" customHeight="1" x14ac:dyDescent="0.3">
      <c r="B91" s="262" t="s">
        <v>575</v>
      </c>
      <c r="C91" s="196">
        <v>6033360</v>
      </c>
      <c r="D91" s="197">
        <v>7896641806414</v>
      </c>
      <c r="E91" s="197">
        <v>1063902540088</v>
      </c>
      <c r="F91" s="197" t="str">
        <f>VLOOKUP(C91,'[7]LISTA DE PREÇOS'!$F$15:$H$143,3,0)</f>
        <v>3004.90.99</v>
      </c>
      <c r="G91" s="198" t="s">
        <v>273</v>
      </c>
      <c r="H91" s="198" t="s">
        <v>525</v>
      </c>
      <c r="I91" s="199" t="s">
        <v>38</v>
      </c>
      <c r="J91" s="199" t="s">
        <v>46</v>
      </c>
      <c r="K91" s="200" t="s">
        <v>466</v>
      </c>
      <c r="L91" s="199" t="s">
        <v>40</v>
      </c>
      <c r="M91" s="199" t="s">
        <v>41</v>
      </c>
      <c r="N91" s="199" t="s">
        <v>42</v>
      </c>
      <c r="O91" s="201" t="s">
        <v>52</v>
      </c>
      <c r="P91" s="201" t="s">
        <v>63</v>
      </c>
      <c r="Q91" s="201" t="s">
        <v>276</v>
      </c>
      <c r="R91" s="231" t="s">
        <v>277</v>
      </c>
      <c r="S91" s="200" t="s">
        <v>46</v>
      </c>
      <c r="T91" s="200" t="s">
        <v>47</v>
      </c>
      <c r="U91" s="200" t="s">
        <v>47</v>
      </c>
      <c r="V91" s="200" t="s">
        <v>523</v>
      </c>
      <c r="W91" s="200">
        <v>5</v>
      </c>
      <c r="X91" s="200" t="s">
        <v>440</v>
      </c>
      <c r="Y91" s="200">
        <v>30</v>
      </c>
      <c r="Z91" s="200">
        <v>3.06</v>
      </c>
      <c r="AA91" s="202">
        <v>101.28</v>
      </c>
      <c r="AB91" s="218">
        <v>134.93</v>
      </c>
      <c r="AC91" s="202">
        <v>88.003913760000003</v>
      </c>
      <c r="AD91" s="202">
        <v>121.66024812057101</v>
      </c>
      <c r="AE91" s="202">
        <v>99.87</v>
      </c>
      <c r="AF91" s="202">
        <v>133.12</v>
      </c>
      <c r="AG91" s="202">
        <v>100.57</v>
      </c>
      <c r="AH91" s="202">
        <v>134.02000000000001</v>
      </c>
      <c r="AI91" s="202">
        <v>104.21</v>
      </c>
      <c r="AJ91" s="202">
        <v>138.70698100349264</v>
      </c>
      <c r="AK91" s="202">
        <v>86.94</v>
      </c>
      <c r="AL91" s="202">
        <v>120.19</v>
      </c>
      <c r="AM91" s="202">
        <v>87.470573279999996</v>
      </c>
      <c r="AN91" s="203">
        <v>120.92293619480257</v>
      </c>
    </row>
    <row r="92" spans="2:40" ht="15" customHeight="1" x14ac:dyDescent="0.3">
      <c r="B92" s="262" t="s">
        <v>575</v>
      </c>
      <c r="C92" s="196">
        <v>6019647</v>
      </c>
      <c r="D92" s="196">
        <v>7896641806520</v>
      </c>
      <c r="E92" s="197">
        <v>1063902530015</v>
      </c>
      <c r="F92" s="197" t="str">
        <f>VLOOKUP(C92,'[7]LISTA DE PREÇOS'!$F$15:$H$143,3,0)</f>
        <v>3002.10.39</v>
      </c>
      <c r="G92" s="198" t="s">
        <v>113</v>
      </c>
      <c r="H92" s="198" t="s">
        <v>464</v>
      </c>
      <c r="I92" s="199" t="s">
        <v>116</v>
      </c>
      <c r="J92" s="199" t="s">
        <v>109</v>
      </c>
      <c r="K92" s="200" t="s">
        <v>437</v>
      </c>
      <c r="L92" s="199" t="s">
        <v>40</v>
      </c>
      <c r="M92" s="199" t="s">
        <v>41</v>
      </c>
      <c r="N92" s="199" t="s">
        <v>42</v>
      </c>
      <c r="O92" s="201" t="s">
        <v>52</v>
      </c>
      <c r="P92" s="201" t="s">
        <v>117</v>
      </c>
      <c r="Q92" s="201" t="s">
        <v>118</v>
      </c>
      <c r="R92" s="231" t="s">
        <v>119</v>
      </c>
      <c r="S92" s="200" t="s">
        <v>46</v>
      </c>
      <c r="T92" s="200" t="s">
        <v>47</v>
      </c>
      <c r="U92" s="200" t="s">
        <v>47</v>
      </c>
      <c r="V92" s="200" t="s">
        <v>439</v>
      </c>
      <c r="W92" s="200">
        <v>2</v>
      </c>
      <c r="X92" s="200" t="s">
        <v>440</v>
      </c>
      <c r="Y92" s="200">
        <v>130</v>
      </c>
      <c r="Z92" s="200">
        <v>1.36</v>
      </c>
      <c r="AA92" s="202">
        <v>930.58</v>
      </c>
      <c r="AB92" s="218">
        <v>0</v>
      </c>
      <c r="AC92" s="202">
        <v>930.58</v>
      </c>
      <c r="AD92" s="218">
        <v>0</v>
      </c>
      <c r="AE92" s="202">
        <v>919.36</v>
      </c>
      <c r="AF92" s="218">
        <v>0</v>
      </c>
      <c r="AG92" s="202">
        <v>924.94</v>
      </c>
      <c r="AH92" s="218">
        <v>0</v>
      </c>
      <c r="AI92" s="202">
        <v>953.84</v>
      </c>
      <c r="AJ92" s="218">
        <v>0</v>
      </c>
      <c r="AK92" s="202">
        <v>919.36</v>
      </c>
      <c r="AL92" s="218">
        <v>0</v>
      </c>
      <c r="AM92" s="202">
        <v>924.93975462000003</v>
      </c>
      <c r="AN92" s="220">
        <v>0</v>
      </c>
    </row>
    <row r="93" spans="2:40" ht="15" customHeight="1" x14ac:dyDescent="0.3">
      <c r="B93" s="262" t="s">
        <v>575</v>
      </c>
      <c r="C93" s="196">
        <v>6048459</v>
      </c>
      <c r="D93" s="197">
        <v>7896641808432</v>
      </c>
      <c r="E93" s="214">
        <v>1063902560062</v>
      </c>
      <c r="F93" s="197" t="str">
        <f>VLOOKUP(C93,'[7]LISTA DE PREÇOS'!$F$15:$H$143,3,0)</f>
        <v>3004.90.69</v>
      </c>
      <c r="G93" s="215" t="s">
        <v>281</v>
      </c>
      <c r="H93" s="198" t="s">
        <v>526</v>
      </c>
      <c r="I93" s="199" t="s">
        <v>38</v>
      </c>
      <c r="J93" s="199" t="s">
        <v>46</v>
      </c>
      <c r="K93" s="200" t="s">
        <v>466</v>
      </c>
      <c r="L93" s="199" t="s">
        <v>40</v>
      </c>
      <c r="M93" s="199" t="s">
        <v>41</v>
      </c>
      <c r="N93" s="199" t="s">
        <v>42</v>
      </c>
      <c r="O93" s="201" t="s">
        <v>52</v>
      </c>
      <c r="P93" s="201" t="s">
        <v>63</v>
      </c>
      <c r="Q93" s="201" t="s">
        <v>92</v>
      </c>
      <c r="R93" s="231" t="s">
        <v>93</v>
      </c>
      <c r="S93" s="200" t="s">
        <v>46</v>
      </c>
      <c r="T93" s="200" t="s">
        <v>47</v>
      </c>
      <c r="U93" s="200" t="s">
        <v>47</v>
      </c>
      <c r="V93" s="200" t="s">
        <v>471</v>
      </c>
      <c r="W93" s="200">
        <v>5</v>
      </c>
      <c r="X93" s="200" t="s">
        <v>440</v>
      </c>
      <c r="Y93" s="200">
        <v>60</v>
      </c>
      <c r="Z93" s="200">
        <v>4.76</v>
      </c>
      <c r="AA93" s="202">
        <v>195.53</v>
      </c>
      <c r="AB93" s="218">
        <v>260.5062505245964</v>
      </c>
      <c r="AC93" s="202">
        <v>169.89934101</v>
      </c>
      <c r="AD93" s="202">
        <v>234.87587198869718</v>
      </c>
      <c r="AE93" s="202">
        <v>192.81760783999999</v>
      </c>
      <c r="AF93" s="202">
        <v>257.01132697972622</v>
      </c>
      <c r="AG93" s="202">
        <v>194.16422295000001</v>
      </c>
      <c r="AH93" s="202">
        <v>258.74694223895995</v>
      </c>
      <c r="AI93" s="202">
        <v>201.19098456000003</v>
      </c>
      <c r="AJ93" s="202">
        <v>267.79190167390755</v>
      </c>
      <c r="AK93" s="202">
        <v>167.85233743999999</v>
      </c>
      <c r="AL93" s="202">
        <v>232.04600963838098</v>
      </c>
      <c r="AM93" s="202">
        <v>168.86968002999998</v>
      </c>
      <c r="AN93" s="203">
        <v>233.45242608777397</v>
      </c>
    </row>
    <row r="94" spans="2:40" ht="15" customHeight="1" x14ac:dyDescent="0.3">
      <c r="B94" s="262" t="s">
        <v>575</v>
      </c>
      <c r="C94" s="196">
        <v>6048462</v>
      </c>
      <c r="D94" s="197">
        <v>7896641808456</v>
      </c>
      <c r="E94" s="197">
        <v>1063902560089</v>
      </c>
      <c r="F94" s="197" t="str">
        <f>VLOOKUP(C94,'[7]LISTA DE PREÇOS'!$F$15:$H$143,3,0)</f>
        <v>3004.90.69</v>
      </c>
      <c r="G94" s="215" t="s">
        <v>281</v>
      </c>
      <c r="H94" s="198" t="s">
        <v>527</v>
      </c>
      <c r="I94" s="199" t="s">
        <v>38</v>
      </c>
      <c r="J94" s="199" t="s">
        <v>46</v>
      </c>
      <c r="K94" s="200" t="s">
        <v>466</v>
      </c>
      <c r="L94" s="199" t="s">
        <v>40</v>
      </c>
      <c r="M94" s="199" t="s">
        <v>41</v>
      </c>
      <c r="N94" s="199" t="s">
        <v>42</v>
      </c>
      <c r="O94" s="201" t="s">
        <v>52</v>
      </c>
      <c r="P94" s="201" t="s">
        <v>63</v>
      </c>
      <c r="Q94" s="201" t="s">
        <v>92</v>
      </c>
      <c r="R94" s="231" t="s">
        <v>93</v>
      </c>
      <c r="S94" s="200" t="s">
        <v>46</v>
      </c>
      <c r="T94" s="200" t="s">
        <v>47</v>
      </c>
      <c r="U94" s="200" t="s">
        <v>47</v>
      </c>
      <c r="V94" s="200" t="s">
        <v>471</v>
      </c>
      <c r="W94" s="200">
        <v>5</v>
      </c>
      <c r="X94" s="200" t="s">
        <v>440</v>
      </c>
      <c r="Y94" s="200">
        <v>30</v>
      </c>
      <c r="Z94" s="200">
        <v>4.76</v>
      </c>
      <c r="AA94" s="202">
        <v>272.72000000000003</v>
      </c>
      <c r="AB94" s="218">
        <v>363.34713160675057</v>
      </c>
      <c r="AC94" s="202">
        <v>236.97104424000003</v>
      </c>
      <c r="AD94" s="202">
        <v>327.59856701660868</v>
      </c>
      <c r="AE94" s="202">
        <v>268.93682816</v>
      </c>
      <c r="AF94" s="202">
        <v>358.47250597816674</v>
      </c>
      <c r="AG94" s="202">
        <v>270.81505079999999</v>
      </c>
      <c r="AH94" s="202">
        <v>360.89329559356185</v>
      </c>
      <c r="AI94" s="202">
        <v>280.61578944000007</v>
      </c>
      <c r="AJ94" s="202">
        <v>373.50896243291601</v>
      </c>
      <c r="AK94" s="202">
        <v>234.11593856000002</v>
      </c>
      <c r="AL94" s="202">
        <v>323.65155090563735</v>
      </c>
      <c r="AM94" s="202">
        <v>235.53490072</v>
      </c>
      <c r="AN94" s="203">
        <v>325.61318284998578</v>
      </c>
    </row>
    <row r="95" spans="2:40" ht="15" customHeight="1" x14ac:dyDescent="0.3">
      <c r="B95" s="262" t="s">
        <v>575</v>
      </c>
      <c r="C95" s="196">
        <v>6033371</v>
      </c>
      <c r="D95" s="214">
        <v>7896641805776</v>
      </c>
      <c r="E95" s="197">
        <v>1063901170058</v>
      </c>
      <c r="F95" s="197" t="str">
        <f>VLOOKUP(C95,'[7]LISTA DE PREÇOS'!$F$15:$H$143,3,0)</f>
        <v>3004.90.59</v>
      </c>
      <c r="G95" s="198" t="s">
        <v>283</v>
      </c>
      <c r="H95" s="198" t="s">
        <v>528</v>
      </c>
      <c r="I95" s="199" t="s">
        <v>38</v>
      </c>
      <c r="J95" s="199" t="s">
        <v>46</v>
      </c>
      <c r="K95" s="200" t="s">
        <v>466</v>
      </c>
      <c r="L95" s="199" t="s">
        <v>40</v>
      </c>
      <c r="M95" s="199" t="s">
        <v>41</v>
      </c>
      <c r="N95" s="199" t="s">
        <v>42</v>
      </c>
      <c r="O95" s="201" t="s">
        <v>52</v>
      </c>
      <c r="P95" s="201" t="s">
        <v>63</v>
      </c>
      <c r="Q95" s="201" t="s">
        <v>286</v>
      </c>
      <c r="R95" s="231" t="s">
        <v>287</v>
      </c>
      <c r="S95" s="200" t="s">
        <v>46</v>
      </c>
      <c r="T95" s="200" t="s">
        <v>47</v>
      </c>
      <c r="U95" s="200" t="s">
        <v>47</v>
      </c>
      <c r="V95" s="200" t="s">
        <v>467</v>
      </c>
      <c r="W95" s="200">
        <v>5</v>
      </c>
      <c r="X95" s="200" t="s">
        <v>440</v>
      </c>
      <c r="Y95" s="200">
        <v>77</v>
      </c>
      <c r="Z95" s="200">
        <v>3.06</v>
      </c>
      <c r="AA95" s="202">
        <v>37.01</v>
      </c>
      <c r="AB95" s="218">
        <v>49.31</v>
      </c>
      <c r="AC95" s="202">
        <v>32.158618169999997</v>
      </c>
      <c r="AD95" s="202">
        <v>44.457403070125721</v>
      </c>
      <c r="AE95" s="202">
        <v>36.49</v>
      </c>
      <c r="AF95" s="202">
        <v>48.64</v>
      </c>
      <c r="AG95" s="202">
        <v>36.75</v>
      </c>
      <c r="AH95" s="202">
        <v>48.97</v>
      </c>
      <c r="AI95" s="202">
        <v>38.08</v>
      </c>
      <c r="AJ95" s="202">
        <v>50.685748360166968</v>
      </c>
      <c r="AK95" s="202">
        <v>31.77</v>
      </c>
      <c r="AL95" s="202">
        <v>43.92</v>
      </c>
      <c r="AM95" s="202">
        <v>31.963723509999998</v>
      </c>
      <c r="AN95" s="203">
        <v>44.187972635956193</v>
      </c>
    </row>
    <row r="96" spans="2:40" ht="15" customHeight="1" x14ac:dyDescent="0.3">
      <c r="B96" s="262" t="s">
        <v>575</v>
      </c>
      <c r="C96" s="196">
        <v>6033372</v>
      </c>
      <c r="D96" s="197">
        <v>7896641802782</v>
      </c>
      <c r="E96" s="197">
        <v>1063901170027</v>
      </c>
      <c r="F96" s="197" t="str">
        <f>VLOOKUP(C96,'[7]LISTA DE PREÇOS'!$F$15:$H$143,3,0)</f>
        <v>3004.90.69</v>
      </c>
      <c r="G96" s="198" t="s">
        <v>283</v>
      </c>
      <c r="H96" s="198" t="s">
        <v>529</v>
      </c>
      <c r="I96" s="199" t="s">
        <v>38</v>
      </c>
      <c r="J96" s="199" t="s">
        <v>46</v>
      </c>
      <c r="K96" s="200" t="s">
        <v>466</v>
      </c>
      <c r="L96" s="199" t="s">
        <v>40</v>
      </c>
      <c r="M96" s="199" t="s">
        <v>41</v>
      </c>
      <c r="N96" s="199" t="s">
        <v>42</v>
      </c>
      <c r="O96" s="201" t="s">
        <v>52</v>
      </c>
      <c r="P96" s="201" t="s">
        <v>63</v>
      </c>
      <c r="Q96" s="201" t="s">
        <v>286</v>
      </c>
      <c r="R96" s="231" t="s">
        <v>287</v>
      </c>
      <c r="S96" s="200" t="s">
        <v>46</v>
      </c>
      <c r="T96" s="200" t="s">
        <v>47</v>
      </c>
      <c r="U96" s="200" t="s">
        <v>47</v>
      </c>
      <c r="V96" s="200" t="s">
        <v>467</v>
      </c>
      <c r="W96" s="200">
        <v>5</v>
      </c>
      <c r="X96" s="200" t="s">
        <v>440</v>
      </c>
      <c r="Y96" s="200">
        <v>77</v>
      </c>
      <c r="Z96" s="200">
        <v>3.06</v>
      </c>
      <c r="AA96" s="202">
        <v>66.86</v>
      </c>
      <c r="AB96" s="218">
        <v>89.07</v>
      </c>
      <c r="AC96" s="202">
        <v>58.095790620000002</v>
      </c>
      <c r="AD96" s="202">
        <v>80.314022406609183</v>
      </c>
      <c r="AE96" s="202">
        <v>65.930000000000007</v>
      </c>
      <c r="AF96" s="202">
        <v>87.88</v>
      </c>
      <c r="AG96" s="202">
        <v>66.39</v>
      </c>
      <c r="AH96" s="202">
        <v>88.47</v>
      </c>
      <c r="AI96" s="202">
        <v>68.8</v>
      </c>
      <c r="AJ96" s="202">
        <v>91.575091575091577</v>
      </c>
      <c r="AK96" s="202">
        <v>57.39</v>
      </c>
      <c r="AL96" s="202">
        <v>79.34</v>
      </c>
      <c r="AM96" s="202">
        <v>57.743705859999999</v>
      </c>
      <c r="AN96" s="203">
        <v>79.827285880573669</v>
      </c>
    </row>
    <row r="97" spans="2:40" ht="15" customHeight="1" x14ac:dyDescent="0.3">
      <c r="B97" s="262" t="s">
        <v>575</v>
      </c>
      <c r="C97" s="196">
        <v>6069388</v>
      </c>
      <c r="D97" s="196">
        <v>7896641809545</v>
      </c>
      <c r="E97" s="197">
        <v>1063901180045</v>
      </c>
      <c r="F97" s="197" t="str">
        <f>VLOOKUP(C97,'[7]LISTA DE PREÇOS'!$F$15:$H$143,3,0)</f>
        <v>3004.90.59</v>
      </c>
      <c r="G97" s="198" t="s">
        <v>106</v>
      </c>
      <c r="H97" s="198" t="s">
        <v>463</v>
      </c>
      <c r="I97" s="199" t="s">
        <v>38</v>
      </c>
      <c r="J97" s="199" t="s">
        <v>109</v>
      </c>
      <c r="K97" s="200" t="s">
        <v>437</v>
      </c>
      <c r="L97" s="199" t="s">
        <v>40</v>
      </c>
      <c r="M97" s="199" t="s">
        <v>41</v>
      </c>
      <c r="N97" s="199" t="s">
        <v>42</v>
      </c>
      <c r="O97" s="201" t="s">
        <v>221</v>
      </c>
      <c r="P97" s="201" t="s">
        <v>78</v>
      </c>
      <c r="Q97" s="201" t="s">
        <v>110</v>
      </c>
      <c r="R97" s="231" t="s">
        <v>111</v>
      </c>
      <c r="S97" s="200" t="s">
        <v>46</v>
      </c>
      <c r="T97" s="200" t="s">
        <v>47</v>
      </c>
      <c r="U97" s="200" t="s">
        <v>47</v>
      </c>
      <c r="V97" s="200" t="s">
        <v>439</v>
      </c>
      <c r="W97" s="200">
        <v>5</v>
      </c>
      <c r="X97" s="200" t="s">
        <v>440</v>
      </c>
      <c r="Y97" s="200">
        <v>24</v>
      </c>
      <c r="Z97" s="200">
        <v>1.36</v>
      </c>
      <c r="AA97" s="202">
        <v>33.409999999999997</v>
      </c>
      <c r="AB97" s="218">
        <v>46.187365039164561</v>
      </c>
      <c r="AC97" s="202">
        <v>33.409999999999997</v>
      </c>
      <c r="AD97" s="202">
        <v>46.187365039164561</v>
      </c>
      <c r="AE97" s="202">
        <v>33.007476319999995</v>
      </c>
      <c r="AF97" s="202">
        <v>45.630899665172706</v>
      </c>
      <c r="AG97" s="202">
        <v>33.207501989999997</v>
      </c>
      <c r="AH97" s="202">
        <v>45.907423419662187</v>
      </c>
      <c r="AI97" s="202">
        <v>34.245249999999992</v>
      </c>
      <c r="AJ97" s="202">
        <v>47.342049165143671</v>
      </c>
      <c r="AK97" s="202">
        <v>33.007476319999995</v>
      </c>
      <c r="AL97" s="202">
        <v>45.630899665172706</v>
      </c>
      <c r="AM97" s="202">
        <v>33.207501989999997</v>
      </c>
      <c r="AN97" s="203">
        <v>45.907423419662187</v>
      </c>
    </row>
    <row r="98" spans="2:40" ht="15" customHeight="1" x14ac:dyDescent="0.3">
      <c r="B98" s="262" t="s">
        <v>576</v>
      </c>
      <c r="C98" s="196">
        <v>6033330</v>
      </c>
      <c r="D98" s="197">
        <v>7896641808647</v>
      </c>
      <c r="E98" s="197">
        <v>1063901190113</v>
      </c>
      <c r="F98" s="197" t="str">
        <f>VLOOKUP(C98,'[7]LISTA DE PREÇOS'!$F$15:$H$143,3,0)</f>
        <v>3004.90.99</v>
      </c>
      <c r="G98" s="215" t="s">
        <v>290</v>
      </c>
      <c r="H98" s="198" t="s">
        <v>530</v>
      </c>
      <c r="I98" s="199" t="s">
        <v>38</v>
      </c>
      <c r="J98" s="199" t="s">
        <v>46</v>
      </c>
      <c r="K98" s="200" t="s">
        <v>466</v>
      </c>
      <c r="L98" s="199" t="s">
        <v>40</v>
      </c>
      <c r="M98" s="199" t="s">
        <v>41</v>
      </c>
      <c r="N98" s="199" t="s">
        <v>42</v>
      </c>
      <c r="O98" s="201" t="s">
        <v>52</v>
      </c>
      <c r="P98" s="201" t="s">
        <v>63</v>
      </c>
      <c r="Q98" s="201" t="s">
        <v>293</v>
      </c>
      <c r="R98" s="231" t="s">
        <v>294</v>
      </c>
      <c r="S98" s="200" t="s">
        <v>46</v>
      </c>
      <c r="T98" s="200" t="s">
        <v>47</v>
      </c>
      <c r="U98" s="200" t="s">
        <v>47</v>
      </c>
      <c r="V98" s="200" t="s">
        <v>467</v>
      </c>
      <c r="W98" s="200">
        <v>5</v>
      </c>
      <c r="X98" s="200" t="s">
        <v>440</v>
      </c>
      <c r="Y98" s="200">
        <v>77</v>
      </c>
      <c r="Z98" s="200">
        <v>1.36</v>
      </c>
      <c r="AA98" s="202">
        <v>6.66</v>
      </c>
      <c r="AB98" s="218">
        <v>8.8699999999999992</v>
      </c>
      <c r="AC98" s="202">
        <v>5.7869872200000003</v>
      </c>
      <c r="AD98" s="202">
        <v>8.000170344421436</v>
      </c>
      <c r="AE98" s="202">
        <v>6.57</v>
      </c>
      <c r="AF98" s="202">
        <v>8.76</v>
      </c>
      <c r="AG98" s="202">
        <v>6.61</v>
      </c>
      <c r="AH98" s="202">
        <v>8.81</v>
      </c>
      <c r="AI98" s="202">
        <v>6.85</v>
      </c>
      <c r="AJ98" s="202">
        <v>9.1175781582758333</v>
      </c>
      <c r="AK98" s="202">
        <v>5.72</v>
      </c>
      <c r="AL98" s="202">
        <v>7.91</v>
      </c>
      <c r="AM98" s="202">
        <v>5.7519156599999999</v>
      </c>
      <c r="AN98" s="203">
        <v>7.9516859701558564</v>
      </c>
    </row>
    <row r="99" spans="2:40" ht="15" customHeight="1" x14ac:dyDescent="0.3">
      <c r="B99" s="262" t="s">
        <v>576</v>
      </c>
      <c r="C99" s="196">
        <v>6033306</v>
      </c>
      <c r="D99" s="197">
        <v>7896641804465</v>
      </c>
      <c r="E99" s="197">
        <v>1063901190091</v>
      </c>
      <c r="F99" s="197" t="str">
        <f>VLOOKUP(C99,'[7]LISTA DE PREÇOS'!$F$15:$H$143,3,0)</f>
        <v>3004.90.99</v>
      </c>
      <c r="G99" s="215" t="s">
        <v>290</v>
      </c>
      <c r="H99" s="198" t="s">
        <v>531</v>
      </c>
      <c r="I99" s="199" t="s">
        <v>38</v>
      </c>
      <c r="J99" s="199" t="s">
        <v>46</v>
      </c>
      <c r="K99" s="200" t="s">
        <v>466</v>
      </c>
      <c r="L99" s="199" t="s">
        <v>40</v>
      </c>
      <c r="M99" s="199" t="s">
        <v>41</v>
      </c>
      <c r="N99" s="199" t="s">
        <v>42</v>
      </c>
      <c r="O99" s="201" t="s">
        <v>52</v>
      </c>
      <c r="P99" s="201" t="s">
        <v>296</v>
      </c>
      <c r="Q99" s="201" t="s">
        <v>293</v>
      </c>
      <c r="R99" s="231" t="s">
        <v>294</v>
      </c>
      <c r="S99" s="200" t="s">
        <v>46</v>
      </c>
      <c r="T99" s="200" t="s">
        <v>47</v>
      </c>
      <c r="U99" s="200" t="s">
        <v>47</v>
      </c>
      <c r="V99" s="200" t="s">
        <v>467</v>
      </c>
      <c r="W99" s="200">
        <v>5</v>
      </c>
      <c r="X99" s="200" t="s">
        <v>440</v>
      </c>
      <c r="Y99" s="200">
        <v>24</v>
      </c>
      <c r="Z99" s="200">
        <v>1.36</v>
      </c>
      <c r="AA99" s="202">
        <v>20.67</v>
      </c>
      <c r="AB99" s="218">
        <v>27.53</v>
      </c>
      <c r="AC99" s="202">
        <v>17.960514390000004</v>
      </c>
      <c r="AD99" s="202">
        <v>24.829357510389055</v>
      </c>
      <c r="AE99" s="202">
        <v>20.38</v>
      </c>
      <c r="AF99" s="202">
        <v>27.17</v>
      </c>
      <c r="AG99" s="202">
        <v>20.52</v>
      </c>
      <c r="AH99" s="202">
        <v>27.35</v>
      </c>
      <c r="AI99" s="202">
        <v>21.27</v>
      </c>
      <c r="AJ99" s="202">
        <v>28.311078456427296</v>
      </c>
      <c r="AK99" s="202">
        <v>17.739999999999998</v>
      </c>
      <c r="AL99" s="202">
        <v>24.52</v>
      </c>
      <c r="AM99" s="202">
        <v>17.851666170000001</v>
      </c>
      <c r="AN99" s="203">
        <v>24.678881231699936</v>
      </c>
    </row>
    <row r="100" spans="2:40" ht="15" customHeight="1" x14ac:dyDescent="0.3">
      <c r="B100" s="262" t="s">
        <v>576</v>
      </c>
      <c r="C100" s="196">
        <v>6033304</v>
      </c>
      <c r="D100" s="197">
        <v>7896641804441</v>
      </c>
      <c r="E100" s="197">
        <v>1063901190040</v>
      </c>
      <c r="F100" s="197" t="str">
        <f>VLOOKUP(C100,'[7]LISTA DE PREÇOS'!$F$15:$H$143,3,0)</f>
        <v>3004.90.99</v>
      </c>
      <c r="G100" s="198" t="s">
        <v>297</v>
      </c>
      <c r="H100" s="198" t="s">
        <v>532</v>
      </c>
      <c r="I100" s="199" t="s">
        <v>38</v>
      </c>
      <c r="J100" s="199" t="s">
        <v>46</v>
      </c>
      <c r="K100" s="200" t="s">
        <v>466</v>
      </c>
      <c r="L100" s="199" t="s">
        <v>40</v>
      </c>
      <c r="M100" s="199" t="s">
        <v>41</v>
      </c>
      <c r="N100" s="199" t="s">
        <v>42</v>
      </c>
      <c r="O100" s="201" t="s">
        <v>300</v>
      </c>
      <c r="P100" s="201" t="s">
        <v>43</v>
      </c>
      <c r="Q100" s="201" t="s">
        <v>301</v>
      </c>
      <c r="R100" s="231" t="s">
        <v>294</v>
      </c>
      <c r="S100" s="200" t="s">
        <v>46</v>
      </c>
      <c r="T100" s="200" t="s">
        <v>47</v>
      </c>
      <c r="U100" s="200" t="s">
        <v>47</v>
      </c>
      <c r="V100" s="200" t="s">
        <v>467</v>
      </c>
      <c r="W100" s="200">
        <v>5</v>
      </c>
      <c r="X100" s="200" t="s">
        <v>440</v>
      </c>
      <c r="Y100" s="200">
        <v>40</v>
      </c>
      <c r="Z100" s="200">
        <v>1.36</v>
      </c>
      <c r="AA100" s="202">
        <v>7.71</v>
      </c>
      <c r="AB100" s="218">
        <v>10.28</v>
      </c>
      <c r="AC100" s="202">
        <v>6.6993500700000004</v>
      </c>
      <c r="AD100" s="202">
        <v>9.2614584617851747</v>
      </c>
      <c r="AE100" s="202">
        <v>7.61</v>
      </c>
      <c r="AF100" s="202">
        <v>10.14</v>
      </c>
      <c r="AG100" s="202">
        <v>7.66</v>
      </c>
      <c r="AH100" s="202">
        <v>10.210000000000001</v>
      </c>
      <c r="AI100" s="202">
        <v>7.93</v>
      </c>
      <c r="AJ100" s="202">
        <v>10.555094130675526</v>
      </c>
      <c r="AK100" s="202">
        <v>6.62</v>
      </c>
      <c r="AL100" s="202">
        <v>9.15</v>
      </c>
      <c r="AM100" s="202">
        <v>6.6587492099999999</v>
      </c>
      <c r="AN100" s="203">
        <v>9.2053301546398885</v>
      </c>
    </row>
    <row r="101" spans="2:40" ht="15" customHeight="1" x14ac:dyDescent="0.3">
      <c r="B101" s="262" t="s">
        <v>576</v>
      </c>
      <c r="C101" s="196">
        <v>6033303</v>
      </c>
      <c r="D101" s="197">
        <v>7896641804434</v>
      </c>
      <c r="E101" s="197">
        <v>1063901190044</v>
      </c>
      <c r="F101" s="197" t="str">
        <f>VLOOKUP(C101,'[7]LISTA DE PREÇOS'!$F$15:$H$143,3,0)</f>
        <v>3004.90.99</v>
      </c>
      <c r="G101" s="198" t="s">
        <v>297</v>
      </c>
      <c r="H101" s="198" t="s">
        <v>533</v>
      </c>
      <c r="I101" s="199" t="s">
        <v>38</v>
      </c>
      <c r="J101" s="199" t="s">
        <v>46</v>
      </c>
      <c r="K101" s="200" t="s">
        <v>466</v>
      </c>
      <c r="L101" s="199" t="s">
        <v>40</v>
      </c>
      <c r="M101" s="199" t="s">
        <v>41</v>
      </c>
      <c r="N101" s="199" t="s">
        <v>42</v>
      </c>
      <c r="O101" s="201" t="s">
        <v>300</v>
      </c>
      <c r="P101" s="201" t="s">
        <v>43</v>
      </c>
      <c r="Q101" s="201" t="s">
        <v>301</v>
      </c>
      <c r="R101" s="231" t="s">
        <v>294</v>
      </c>
      <c r="S101" s="200" t="s">
        <v>46</v>
      </c>
      <c r="T101" s="200" t="s">
        <v>47</v>
      </c>
      <c r="U101" s="200" t="s">
        <v>47</v>
      </c>
      <c r="V101" s="200" t="s">
        <v>467</v>
      </c>
      <c r="W101" s="200">
        <v>5</v>
      </c>
      <c r="X101" s="200" t="s">
        <v>440</v>
      </c>
      <c r="Y101" s="200">
        <v>36</v>
      </c>
      <c r="Z101" s="200">
        <v>1.36</v>
      </c>
      <c r="AA101" s="202">
        <v>22.52</v>
      </c>
      <c r="AB101" s="218">
        <v>30.01</v>
      </c>
      <c r="AC101" s="202">
        <v>19.568010839999999</v>
      </c>
      <c r="AD101" s="202">
        <v>27.051627050506113</v>
      </c>
      <c r="AE101" s="202">
        <v>22.21</v>
      </c>
      <c r="AF101" s="202">
        <v>29.6</v>
      </c>
      <c r="AG101" s="202">
        <v>22.36</v>
      </c>
      <c r="AH101" s="202">
        <v>29.8</v>
      </c>
      <c r="AI101" s="202">
        <v>23.17</v>
      </c>
      <c r="AJ101" s="202">
        <v>30.840041741204537</v>
      </c>
      <c r="AK101" s="202">
        <v>19.329999999999998</v>
      </c>
      <c r="AL101" s="202">
        <v>26.72</v>
      </c>
      <c r="AM101" s="202">
        <v>19.449420519999997</v>
      </c>
      <c r="AN101" s="203">
        <v>26.887682890076558</v>
      </c>
    </row>
    <row r="102" spans="2:40" ht="15" customHeight="1" x14ac:dyDescent="0.3">
      <c r="B102" s="262" t="s">
        <v>576</v>
      </c>
      <c r="C102" s="196">
        <v>6033307</v>
      </c>
      <c r="D102" s="197">
        <v>7896641804472</v>
      </c>
      <c r="E102" s="197">
        <v>1063901190044</v>
      </c>
      <c r="F102" s="197" t="str">
        <f>VLOOKUP(C102,'[7]LISTA DE PREÇOS'!$F$15:$H$143,3,0)</f>
        <v>3004.90.99</v>
      </c>
      <c r="G102" s="198" t="s">
        <v>297</v>
      </c>
      <c r="H102" s="198" t="s">
        <v>534</v>
      </c>
      <c r="I102" s="199" t="s">
        <v>38</v>
      </c>
      <c r="J102" s="199" t="s">
        <v>46</v>
      </c>
      <c r="K102" s="200" t="s">
        <v>466</v>
      </c>
      <c r="L102" s="199" t="s">
        <v>40</v>
      </c>
      <c r="M102" s="199" t="s">
        <v>41</v>
      </c>
      <c r="N102" s="199" t="s">
        <v>42</v>
      </c>
      <c r="O102" s="201" t="s">
        <v>300</v>
      </c>
      <c r="P102" s="201" t="s">
        <v>43</v>
      </c>
      <c r="Q102" s="201" t="s">
        <v>301</v>
      </c>
      <c r="R102" s="231" t="s">
        <v>294</v>
      </c>
      <c r="S102" s="200" t="s">
        <v>46</v>
      </c>
      <c r="T102" s="200" t="s">
        <v>47</v>
      </c>
      <c r="U102" s="200" t="s">
        <v>47</v>
      </c>
      <c r="V102" s="200" t="s">
        <v>467</v>
      </c>
      <c r="W102" s="200">
        <v>5</v>
      </c>
      <c r="X102" s="200" t="s">
        <v>440</v>
      </c>
      <c r="Y102" s="200">
        <v>4</v>
      </c>
      <c r="Z102" s="200">
        <v>1.36</v>
      </c>
      <c r="AA102" s="202">
        <v>112.57</v>
      </c>
      <c r="AB102" s="218">
        <v>149.97999999999999</v>
      </c>
      <c r="AC102" s="202">
        <v>97.813986689999993</v>
      </c>
      <c r="AD102" s="202">
        <v>135.22209844917731</v>
      </c>
      <c r="AE102" s="202">
        <v>111.01</v>
      </c>
      <c r="AF102" s="202">
        <v>147.97</v>
      </c>
      <c r="AG102" s="202">
        <v>111.78</v>
      </c>
      <c r="AH102" s="202">
        <v>148.96</v>
      </c>
      <c r="AI102" s="202">
        <v>115.83</v>
      </c>
      <c r="AJ102" s="202">
        <v>154.17358803986713</v>
      </c>
      <c r="AK102" s="202">
        <v>96.64</v>
      </c>
      <c r="AL102" s="202">
        <v>133.6</v>
      </c>
      <c r="AM102" s="202">
        <v>97.221193069999984</v>
      </c>
      <c r="AN102" s="203">
        <v>134.40259604511181</v>
      </c>
    </row>
    <row r="103" spans="2:40" s="194" customFormat="1" ht="15" customHeight="1" x14ac:dyDescent="0.3">
      <c r="B103" s="190" t="s">
        <v>575</v>
      </c>
      <c r="C103" s="185">
        <v>6137602</v>
      </c>
      <c r="D103" s="222">
        <v>7896641811333</v>
      </c>
      <c r="E103" s="198"/>
      <c r="F103" s="197" t="str">
        <f>VLOOKUP(C103,'[7]LISTA DE PREÇOS'!$F$15:$H$143,3,0)</f>
        <v>3004.90.79</v>
      </c>
      <c r="G103" s="198" t="s">
        <v>588</v>
      </c>
      <c r="H103" s="232" t="s">
        <v>591</v>
      </c>
      <c r="I103" s="184" t="s">
        <v>589</v>
      </c>
      <c r="J103" s="200" t="s">
        <v>39</v>
      </c>
      <c r="K103" s="184" t="s">
        <v>437</v>
      </c>
      <c r="L103" s="199" t="s">
        <v>40</v>
      </c>
      <c r="M103" s="199" t="s">
        <v>41</v>
      </c>
      <c r="N103" s="198"/>
      <c r="O103" s="198"/>
      <c r="P103" s="198"/>
      <c r="Q103" s="198"/>
      <c r="R103" s="260" t="s">
        <v>590</v>
      </c>
      <c r="S103" s="198"/>
      <c r="T103" s="198"/>
      <c r="U103" s="198"/>
      <c r="V103" s="185" t="s">
        <v>448</v>
      </c>
      <c r="W103" s="199">
        <v>3</v>
      </c>
      <c r="X103" s="187" t="s">
        <v>440</v>
      </c>
      <c r="Y103" s="188">
        <v>112</v>
      </c>
      <c r="Z103" s="200">
        <v>1.36</v>
      </c>
      <c r="AA103" s="223">
        <v>26.71</v>
      </c>
      <c r="AB103" s="218">
        <v>36.925008087281817</v>
      </c>
      <c r="AC103" s="224">
        <v>26.71</v>
      </c>
      <c r="AD103" s="224">
        <v>36.925008087281817</v>
      </c>
      <c r="AE103" s="224">
        <v>26.388197920000003</v>
      </c>
      <c r="AF103" s="224">
        <v>36.480135589846249</v>
      </c>
      <c r="AG103" s="224">
        <v>26.548110690000001</v>
      </c>
      <c r="AH103" s="224">
        <v>36.701205613264804</v>
      </c>
      <c r="AI103" s="224">
        <v>27.377749999999999</v>
      </c>
      <c r="AJ103" s="224">
        <v>37.84813328946386</v>
      </c>
      <c r="AK103" s="224">
        <v>26.388197920000003</v>
      </c>
      <c r="AL103" s="224">
        <v>36.480135589846249</v>
      </c>
      <c r="AM103" s="224">
        <v>26.548110690000001</v>
      </c>
      <c r="AN103" s="225">
        <v>36.701205613264804</v>
      </c>
    </row>
    <row r="104" spans="2:40" ht="15" customHeight="1" x14ac:dyDescent="0.3">
      <c r="B104" s="190" t="s">
        <v>575</v>
      </c>
      <c r="C104" s="185">
        <v>6137603</v>
      </c>
      <c r="D104" s="222">
        <v>7896641811364</v>
      </c>
      <c r="E104" s="198"/>
      <c r="F104" s="197" t="str">
        <f>VLOOKUP(C104,'[7]LISTA DE PREÇOS'!$F$15:$H$143,3,0)</f>
        <v>3004.90.79</v>
      </c>
      <c r="G104" s="198" t="s">
        <v>588</v>
      </c>
      <c r="H104" s="185" t="s">
        <v>592</v>
      </c>
      <c r="I104" s="184" t="s">
        <v>589</v>
      </c>
      <c r="J104" s="200" t="s">
        <v>39</v>
      </c>
      <c r="K104" s="184" t="s">
        <v>437</v>
      </c>
      <c r="L104" s="199" t="s">
        <v>40</v>
      </c>
      <c r="M104" s="199" t="s">
        <v>41</v>
      </c>
      <c r="N104" s="198"/>
      <c r="O104" s="198"/>
      <c r="P104" s="198"/>
      <c r="Q104" s="198"/>
      <c r="R104" s="260" t="s">
        <v>590</v>
      </c>
      <c r="S104" s="198"/>
      <c r="T104" s="198"/>
      <c r="U104" s="198"/>
      <c r="V104" s="185" t="s">
        <v>448</v>
      </c>
      <c r="W104" s="198">
        <v>5</v>
      </c>
      <c r="X104" s="187" t="s">
        <v>440</v>
      </c>
      <c r="Y104" s="188">
        <v>112</v>
      </c>
      <c r="Z104" s="200">
        <v>1.36</v>
      </c>
      <c r="AA104" s="223">
        <v>35.630000000000003</v>
      </c>
      <c r="AB104" s="218">
        <v>49.256384805310795</v>
      </c>
      <c r="AC104" s="224">
        <v>35.630000000000003</v>
      </c>
      <c r="AD104" s="224">
        <v>49.256384805310795</v>
      </c>
      <c r="AE104" s="224">
        <v>35.200729760000002</v>
      </c>
      <c r="AF104" s="224">
        <v>48.66294388117641</v>
      </c>
      <c r="AG104" s="224">
        <v>35.414046570000004</v>
      </c>
      <c r="AH104" s="224">
        <v>48.957841857005803</v>
      </c>
      <c r="AI104" s="224">
        <v>36.52075</v>
      </c>
      <c r="AJ104" s="224">
        <v>50.48779442544356</v>
      </c>
      <c r="AK104" s="224">
        <v>35.200729760000002</v>
      </c>
      <c r="AL104" s="224">
        <v>48.66294388117641</v>
      </c>
      <c r="AM104" s="224">
        <v>35.414046570000004</v>
      </c>
      <c r="AN104" s="225">
        <v>48.957841857005803</v>
      </c>
    </row>
    <row r="105" spans="2:40" ht="15" customHeight="1" x14ac:dyDescent="0.3">
      <c r="B105" s="190" t="s">
        <v>575</v>
      </c>
      <c r="C105" s="185">
        <v>6137604</v>
      </c>
      <c r="D105" s="222">
        <v>7896641811395</v>
      </c>
      <c r="E105" s="198"/>
      <c r="F105" s="197" t="str">
        <f>VLOOKUP(C105,'[7]LISTA DE PREÇOS'!$F$15:$H$143,3,0)</f>
        <v>3004.90.79</v>
      </c>
      <c r="G105" s="198" t="s">
        <v>588</v>
      </c>
      <c r="H105" s="232" t="s">
        <v>593</v>
      </c>
      <c r="I105" s="184" t="s">
        <v>589</v>
      </c>
      <c r="J105" s="200" t="s">
        <v>39</v>
      </c>
      <c r="K105" s="184" t="s">
        <v>437</v>
      </c>
      <c r="L105" s="199" t="s">
        <v>40</v>
      </c>
      <c r="M105" s="199" t="s">
        <v>41</v>
      </c>
      <c r="N105" s="198"/>
      <c r="O105" s="198"/>
      <c r="P105" s="198"/>
      <c r="Q105" s="198"/>
      <c r="R105" s="260" t="s">
        <v>590</v>
      </c>
      <c r="S105" s="198"/>
      <c r="T105" s="198"/>
      <c r="U105" s="198"/>
      <c r="V105" s="185" t="s">
        <v>448</v>
      </c>
      <c r="W105" s="199">
        <v>3</v>
      </c>
      <c r="X105" s="187" t="s">
        <v>440</v>
      </c>
      <c r="Y105" s="188">
        <v>112</v>
      </c>
      <c r="Z105" s="200">
        <v>1.36</v>
      </c>
      <c r="AA105" s="223">
        <v>62.4</v>
      </c>
      <c r="AB105" s="218">
        <v>86.264339372758727</v>
      </c>
      <c r="AC105" s="224">
        <v>62.4</v>
      </c>
      <c r="AD105" s="224">
        <v>86.264339372758727</v>
      </c>
      <c r="AE105" s="224">
        <v>61.648204800000002</v>
      </c>
      <c r="AF105" s="224">
        <v>85.22502661199573</v>
      </c>
      <c r="AG105" s="224">
        <v>62.021793600000002</v>
      </c>
      <c r="AH105" s="224">
        <v>85.741491211820431</v>
      </c>
      <c r="AI105" s="224">
        <v>63.959999999999994</v>
      </c>
      <c r="AJ105" s="224">
        <v>88.420947857077678</v>
      </c>
      <c r="AK105" s="224">
        <v>61.648204800000002</v>
      </c>
      <c r="AL105" s="224">
        <v>85.22502661199573</v>
      </c>
      <c r="AM105" s="224">
        <v>62.021793600000002</v>
      </c>
      <c r="AN105" s="225">
        <v>85.741491211820431</v>
      </c>
    </row>
    <row r="106" spans="2:40" ht="15" customHeight="1" x14ac:dyDescent="0.3">
      <c r="B106" s="262" t="s">
        <v>575</v>
      </c>
      <c r="C106" s="196">
        <v>6033231</v>
      </c>
      <c r="D106" s="197">
        <v>7896641801488</v>
      </c>
      <c r="E106" s="204">
        <v>1063901840010</v>
      </c>
      <c r="F106" s="197" t="str">
        <f>VLOOKUP(C106,'[7]LISTA DE PREÇOS'!$F$15:$H$143,3,0)</f>
        <v>3004.90.99</v>
      </c>
      <c r="G106" s="198" t="s">
        <v>339</v>
      </c>
      <c r="H106" s="198" t="s">
        <v>545</v>
      </c>
      <c r="I106" s="199" t="s">
        <v>309</v>
      </c>
      <c r="J106" s="199" t="s">
        <v>46</v>
      </c>
      <c r="K106" s="200" t="s">
        <v>466</v>
      </c>
      <c r="L106" s="199" t="s">
        <v>134</v>
      </c>
      <c r="M106" s="199" t="s">
        <v>342</v>
      </c>
      <c r="N106" s="201"/>
      <c r="O106" s="199" t="s">
        <v>52</v>
      </c>
      <c r="P106" s="201" t="s">
        <v>59</v>
      </c>
      <c r="Q106" s="201"/>
      <c r="R106" s="215" t="s">
        <v>343</v>
      </c>
      <c r="S106" s="201"/>
      <c r="T106" s="200" t="s">
        <v>47</v>
      </c>
      <c r="U106" s="200" t="s">
        <v>46</v>
      </c>
      <c r="V106" s="200" t="s">
        <v>467</v>
      </c>
      <c r="W106" s="200">
        <v>8</v>
      </c>
      <c r="X106" s="200" t="s">
        <v>440</v>
      </c>
      <c r="Y106" s="200">
        <v>54</v>
      </c>
      <c r="Z106" s="200">
        <v>9.9</v>
      </c>
      <c r="AA106" s="218">
        <v>66.92</v>
      </c>
      <c r="AB106" s="218">
        <v>89.158074388104083</v>
      </c>
      <c r="AC106" s="218">
        <v>58.147925640000004</v>
      </c>
      <c r="AD106" s="218">
        <v>80.386096013315679</v>
      </c>
      <c r="AE106" s="218">
        <v>65.991685759999996</v>
      </c>
      <c r="AF106" s="218">
        <v>87.961939351932074</v>
      </c>
      <c r="AG106" s="218">
        <v>66.452563800000007</v>
      </c>
      <c r="AH106" s="218">
        <v>88.555952409508507</v>
      </c>
      <c r="AI106" s="218">
        <v>68.857467840000012</v>
      </c>
      <c r="AJ106" s="218">
        <v>91.651583184257618</v>
      </c>
      <c r="AK106" s="218">
        <v>57.447340160000003</v>
      </c>
      <c r="AL106" s="218">
        <v>79.417577686290898</v>
      </c>
      <c r="AM106" s="218">
        <v>57.795524919999998</v>
      </c>
      <c r="AN106" s="220">
        <v>79.898922691115601</v>
      </c>
    </row>
    <row r="107" spans="2:40" ht="15" customHeight="1" x14ac:dyDescent="0.3">
      <c r="B107" s="262" t="s">
        <v>575</v>
      </c>
      <c r="C107" s="196">
        <v>6033232</v>
      </c>
      <c r="D107" s="197">
        <v>7896641801495</v>
      </c>
      <c r="E107" s="204">
        <v>1063901840029</v>
      </c>
      <c r="F107" s="197" t="str">
        <f>VLOOKUP(C107,'[7]LISTA DE PREÇOS'!$F$15:$H$143,3,0)</f>
        <v>3004.90.99</v>
      </c>
      <c r="G107" s="198" t="s">
        <v>339</v>
      </c>
      <c r="H107" s="198" t="s">
        <v>546</v>
      </c>
      <c r="I107" s="199" t="s">
        <v>309</v>
      </c>
      <c r="J107" s="199" t="s">
        <v>46</v>
      </c>
      <c r="K107" s="200" t="s">
        <v>466</v>
      </c>
      <c r="L107" s="199" t="s">
        <v>134</v>
      </c>
      <c r="M107" s="199" t="s">
        <v>342</v>
      </c>
      <c r="N107" s="201"/>
      <c r="O107" s="199" t="s">
        <v>52</v>
      </c>
      <c r="P107" s="201" t="s">
        <v>59</v>
      </c>
      <c r="Q107" s="201"/>
      <c r="R107" s="215" t="s">
        <v>343</v>
      </c>
      <c r="S107" s="201"/>
      <c r="T107" s="200" t="s">
        <v>47</v>
      </c>
      <c r="U107" s="200" t="s">
        <v>46</v>
      </c>
      <c r="V107" s="200" t="s">
        <v>467</v>
      </c>
      <c r="W107" s="200">
        <v>8</v>
      </c>
      <c r="X107" s="200" t="s">
        <v>440</v>
      </c>
      <c r="Y107" s="200">
        <v>21</v>
      </c>
      <c r="Z107" s="200">
        <v>9.9</v>
      </c>
      <c r="AA107" s="218">
        <v>142.78</v>
      </c>
      <c r="AB107" s="218">
        <v>190.22698537258668</v>
      </c>
      <c r="AC107" s="218">
        <v>124.06396926000001</v>
      </c>
      <c r="AD107" s="218">
        <v>171.51115942589979</v>
      </c>
      <c r="AE107" s="218">
        <v>140.79935584</v>
      </c>
      <c r="AF107" s="218">
        <v>187.67492081095133</v>
      </c>
      <c r="AG107" s="218">
        <v>141.78268170000001</v>
      </c>
      <c r="AH107" s="218">
        <v>188.94230252584615</v>
      </c>
      <c r="AI107" s="218">
        <v>146.91376656000003</v>
      </c>
      <c r="AJ107" s="218">
        <v>195.5471166624074</v>
      </c>
      <c r="AK107" s="218">
        <v>122.56920544</v>
      </c>
      <c r="AL107" s="218">
        <v>169.4447361334222</v>
      </c>
      <c r="AM107" s="218">
        <v>123.31208977999999</v>
      </c>
      <c r="AN107" s="220">
        <v>170.47173015298097</v>
      </c>
    </row>
    <row r="108" spans="2:40" ht="15" customHeight="1" x14ac:dyDescent="0.3">
      <c r="B108" s="262" t="s">
        <v>575</v>
      </c>
      <c r="C108" s="196">
        <v>6106484</v>
      </c>
      <c r="D108" s="197">
        <v>7896641811036</v>
      </c>
      <c r="E108" s="204" t="s">
        <v>305</v>
      </c>
      <c r="F108" s="197" t="str">
        <f>VLOOKUP(C108,'[7]LISTA DE PREÇOS'!$F$15:$H$143,3,0)</f>
        <v>3004.90.99</v>
      </c>
      <c r="G108" s="198" t="s">
        <v>306</v>
      </c>
      <c r="H108" s="198" t="s">
        <v>535</v>
      </c>
      <c r="I108" s="199" t="s">
        <v>309</v>
      </c>
      <c r="J108" s="199" t="s">
        <v>46</v>
      </c>
      <c r="K108" s="200" t="s">
        <v>466</v>
      </c>
      <c r="L108" s="199" t="s">
        <v>134</v>
      </c>
      <c r="M108" s="199" t="s">
        <v>41</v>
      </c>
      <c r="N108" s="201"/>
      <c r="O108" s="199" t="s">
        <v>310</v>
      </c>
      <c r="P108" s="201" t="s">
        <v>43</v>
      </c>
      <c r="Q108" s="201"/>
      <c r="R108" s="215" t="s">
        <v>311</v>
      </c>
      <c r="S108" s="200" t="s">
        <v>46</v>
      </c>
      <c r="T108" s="200" t="s">
        <v>47</v>
      </c>
      <c r="U108" s="200" t="s">
        <v>46</v>
      </c>
      <c r="V108" s="200" t="s">
        <v>467</v>
      </c>
      <c r="W108" s="200">
        <v>5</v>
      </c>
      <c r="X108" s="200" t="s">
        <v>440</v>
      </c>
      <c r="Y108" s="200">
        <v>12</v>
      </c>
      <c r="Z108" s="200">
        <v>9.9</v>
      </c>
      <c r="AA108" s="216">
        <v>30.74</v>
      </c>
      <c r="AB108" s="218">
        <v>40.96</v>
      </c>
      <c r="AC108" s="216">
        <v>26.71</v>
      </c>
      <c r="AD108" s="216">
        <v>36.925711169296534</v>
      </c>
      <c r="AE108" s="216">
        <v>30.313574719999998</v>
      </c>
      <c r="AF108" s="216">
        <v>40.405708542713569</v>
      </c>
      <c r="AG108" s="216">
        <v>30.525281099999997</v>
      </c>
      <c r="AH108" s="216">
        <v>40.678571085897957</v>
      </c>
      <c r="AI108" s="216">
        <v>31.629984480000001</v>
      </c>
      <c r="AJ108" s="216">
        <v>42.100562867365198</v>
      </c>
      <c r="AK108" s="216">
        <v>26.388691519999998</v>
      </c>
      <c r="AL108" s="216">
        <v>36.480817962889745</v>
      </c>
      <c r="AM108" s="216">
        <v>26.548631739999998</v>
      </c>
      <c r="AN108" s="217">
        <v>36.701925934322979</v>
      </c>
    </row>
    <row r="109" spans="2:40" ht="15" customHeight="1" x14ac:dyDescent="0.3">
      <c r="B109" s="262" t="s">
        <v>576</v>
      </c>
      <c r="C109" s="196">
        <v>6033235</v>
      </c>
      <c r="D109" s="196">
        <v>7896641800306</v>
      </c>
      <c r="E109" s="204">
        <v>1063900300012</v>
      </c>
      <c r="F109" s="197" t="str">
        <f>VLOOKUP(C109,'[7]LISTA DE PREÇOS'!$F$15:$H$143,3,0)</f>
        <v>3004.90.99</v>
      </c>
      <c r="G109" s="198" t="s">
        <v>346</v>
      </c>
      <c r="H109" s="198" t="s">
        <v>547</v>
      </c>
      <c r="I109" s="199" t="s">
        <v>309</v>
      </c>
      <c r="J109" s="199" t="s">
        <v>46</v>
      </c>
      <c r="K109" s="200" t="s">
        <v>466</v>
      </c>
      <c r="L109" s="199" t="s">
        <v>134</v>
      </c>
      <c r="M109" s="199" t="s">
        <v>342</v>
      </c>
      <c r="N109" s="201"/>
      <c r="O109" s="199" t="s">
        <v>52</v>
      </c>
      <c r="P109" s="201" t="s">
        <v>296</v>
      </c>
      <c r="Q109" s="201"/>
      <c r="R109" s="215" t="s">
        <v>349</v>
      </c>
      <c r="S109" s="200" t="s">
        <v>46</v>
      </c>
      <c r="T109" s="200" t="s">
        <v>47</v>
      </c>
      <c r="U109" s="200" t="s">
        <v>46</v>
      </c>
      <c r="V109" s="200" t="s">
        <v>467</v>
      </c>
      <c r="W109" s="200">
        <v>5</v>
      </c>
      <c r="X109" s="200" t="s">
        <v>440</v>
      </c>
      <c r="Y109" s="200">
        <v>77</v>
      </c>
      <c r="Z109" s="200">
        <v>0</v>
      </c>
      <c r="AA109" s="218">
        <v>19.57</v>
      </c>
      <c r="AB109" s="218">
        <v>26.07</v>
      </c>
      <c r="AC109" s="218">
        <v>17</v>
      </c>
      <c r="AD109" s="218">
        <v>23.51</v>
      </c>
      <c r="AE109" s="218">
        <v>19.3</v>
      </c>
      <c r="AF109" s="218">
        <v>25.72</v>
      </c>
      <c r="AG109" s="218">
        <v>19.43</v>
      </c>
      <c r="AH109" s="218">
        <v>25.9</v>
      </c>
      <c r="AI109" s="218">
        <v>20.14</v>
      </c>
      <c r="AJ109" s="218">
        <v>26.8</v>
      </c>
      <c r="AK109" s="218">
        <v>16.8</v>
      </c>
      <c r="AL109" s="218">
        <v>23.22</v>
      </c>
      <c r="AM109" s="218">
        <v>16.899999999999999</v>
      </c>
      <c r="AN109" s="220">
        <v>23.37</v>
      </c>
    </row>
    <row r="110" spans="2:40" ht="15" customHeight="1" x14ac:dyDescent="0.3">
      <c r="B110" s="262" t="s">
        <v>576</v>
      </c>
      <c r="C110" s="196">
        <v>6033293</v>
      </c>
      <c r="D110" s="197">
        <v>7896641804151</v>
      </c>
      <c r="E110" s="204">
        <v>1063900300098</v>
      </c>
      <c r="F110" s="197" t="str">
        <f>VLOOKUP(C110,'[7]LISTA DE PREÇOS'!$F$15:$H$143,3,0)</f>
        <v>3004.90.99</v>
      </c>
      <c r="G110" s="198" t="s">
        <v>346</v>
      </c>
      <c r="H110" s="198" t="s">
        <v>548</v>
      </c>
      <c r="I110" s="199" t="s">
        <v>309</v>
      </c>
      <c r="J110" s="199" t="s">
        <v>46</v>
      </c>
      <c r="K110" s="200" t="s">
        <v>466</v>
      </c>
      <c r="L110" s="199" t="s">
        <v>134</v>
      </c>
      <c r="M110" s="199" t="s">
        <v>342</v>
      </c>
      <c r="N110" s="201"/>
      <c r="O110" s="199" t="s">
        <v>52</v>
      </c>
      <c r="P110" s="201" t="s">
        <v>296</v>
      </c>
      <c r="Q110" s="201"/>
      <c r="R110" s="215" t="s">
        <v>349</v>
      </c>
      <c r="S110" s="200" t="s">
        <v>46</v>
      </c>
      <c r="T110" s="200" t="s">
        <v>47</v>
      </c>
      <c r="U110" s="200" t="s">
        <v>46</v>
      </c>
      <c r="V110" s="200" t="s">
        <v>467</v>
      </c>
      <c r="W110" s="200">
        <v>5</v>
      </c>
      <c r="X110" s="200" t="s">
        <v>440</v>
      </c>
      <c r="Y110" s="200">
        <v>18</v>
      </c>
      <c r="Z110" s="200">
        <v>0</v>
      </c>
      <c r="AA110" s="218">
        <v>118.54</v>
      </c>
      <c r="AB110" s="218">
        <v>157.93</v>
      </c>
      <c r="AC110" s="218">
        <v>103</v>
      </c>
      <c r="AD110" s="218">
        <v>142.38999999999999</v>
      </c>
      <c r="AE110" s="218">
        <v>116.9</v>
      </c>
      <c r="AF110" s="218">
        <v>155.81</v>
      </c>
      <c r="AG110" s="218">
        <v>117.71</v>
      </c>
      <c r="AH110" s="218">
        <v>156.87</v>
      </c>
      <c r="AI110" s="218">
        <v>121.97</v>
      </c>
      <c r="AJ110" s="218">
        <v>162.35</v>
      </c>
      <c r="AK110" s="218">
        <v>101.76</v>
      </c>
      <c r="AL110" s="218">
        <v>140.68</v>
      </c>
      <c r="AM110" s="218">
        <v>102.38</v>
      </c>
      <c r="AN110" s="220">
        <v>141.53</v>
      </c>
    </row>
    <row r="111" spans="2:40" ht="15" customHeight="1" x14ac:dyDescent="0.3">
      <c r="B111" s="262" t="s">
        <v>576</v>
      </c>
      <c r="C111" s="196">
        <v>6048365</v>
      </c>
      <c r="D111" s="197">
        <v>7896641800313</v>
      </c>
      <c r="E111" s="204">
        <v>1063900300041</v>
      </c>
      <c r="F111" s="197" t="str">
        <f>VLOOKUP(C111,'[7]LISTA DE PREÇOS'!$F$15:$H$143,3,0)</f>
        <v>3004.90.99</v>
      </c>
      <c r="G111" s="198" t="s">
        <v>346</v>
      </c>
      <c r="H111" s="198" t="s">
        <v>549</v>
      </c>
      <c r="I111" s="199" t="s">
        <v>309</v>
      </c>
      <c r="J111" s="199" t="s">
        <v>46</v>
      </c>
      <c r="K111" s="200" t="s">
        <v>466</v>
      </c>
      <c r="L111" s="199" t="s">
        <v>134</v>
      </c>
      <c r="M111" s="199" t="s">
        <v>342</v>
      </c>
      <c r="N111" s="201"/>
      <c r="O111" s="199" t="s">
        <v>310</v>
      </c>
      <c r="P111" s="201" t="s">
        <v>43</v>
      </c>
      <c r="Q111" s="201"/>
      <c r="R111" s="215" t="s">
        <v>349</v>
      </c>
      <c r="S111" s="200" t="s">
        <v>46</v>
      </c>
      <c r="T111" s="200" t="s">
        <v>47</v>
      </c>
      <c r="U111" s="200" t="s">
        <v>46</v>
      </c>
      <c r="V111" s="200" t="s">
        <v>467</v>
      </c>
      <c r="W111" s="200">
        <v>5</v>
      </c>
      <c r="X111" s="200" t="s">
        <v>440</v>
      </c>
      <c r="Y111" s="200">
        <v>24</v>
      </c>
      <c r="Z111" s="200">
        <v>0</v>
      </c>
      <c r="AA111" s="218">
        <v>34.93</v>
      </c>
      <c r="AB111" s="218">
        <v>46.54</v>
      </c>
      <c r="AC111" s="218">
        <v>30.35</v>
      </c>
      <c r="AD111" s="218">
        <v>41.96</v>
      </c>
      <c r="AE111" s="218">
        <v>34.450000000000003</v>
      </c>
      <c r="AF111" s="218">
        <v>45.91</v>
      </c>
      <c r="AG111" s="218">
        <v>34.69</v>
      </c>
      <c r="AH111" s="218">
        <v>46.22</v>
      </c>
      <c r="AI111" s="218">
        <v>35.94</v>
      </c>
      <c r="AJ111" s="218">
        <v>47.84</v>
      </c>
      <c r="AK111" s="218">
        <v>29.99</v>
      </c>
      <c r="AL111" s="218">
        <v>41.45</v>
      </c>
      <c r="AM111" s="218">
        <v>30.17</v>
      </c>
      <c r="AN111" s="220">
        <v>41.7</v>
      </c>
    </row>
    <row r="112" spans="2:40" ht="15" customHeight="1" x14ac:dyDescent="0.3">
      <c r="B112" s="262" t="s">
        <v>576</v>
      </c>
      <c r="C112" s="196">
        <v>6048368</v>
      </c>
      <c r="D112" s="197">
        <v>7896641800757</v>
      </c>
      <c r="E112" s="204">
        <v>1063900300063</v>
      </c>
      <c r="F112" s="197" t="str">
        <f>VLOOKUP(C112,'[7]LISTA DE PREÇOS'!$F$15:$H$143,3,0)</f>
        <v>3004.90.99</v>
      </c>
      <c r="G112" s="198" t="s">
        <v>346</v>
      </c>
      <c r="H112" s="198" t="s">
        <v>550</v>
      </c>
      <c r="I112" s="199" t="s">
        <v>309</v>
      </c>
      <c r="J112" s="199" t="s">
        <v>46</v>
      </c>
      <c r="K112" s="200" t="s">
        <v>466</v>
      </c>
      <c r="L112" s="199" t="s">
        <v>134</v>
      </c>
      <c r="M112" s="199" t="s">
        <v>342</v>
      </c>
      <c r="N112" s="201"/>
      <c r="O112" s="199" t="s">
        <v>310</v>
      </c>
      <c r="P112" s="201" t="s">
        <v>43</v>
      </c>
      <c r="Q112" s="201"/>
      <c r="R112" s="215" t="s">
        <v>349</v>
      </c>
      <c r="S112" s="200" t="s">
        <v>46</v>
      </c>
      <c r="T112" s="200" t="s">
        <v>47</v>
      </c>
      <c r="U112" s="200" t="s">
        <v>46</v>
      </c>
      <c r="V112" s="200" t="s">
        <v>467</v>
      </c>
      <c r="W112" s="200">
        <v>5</v>
      </c>
      <c r="X112" s="200" t="s">
        <v>440</v>
      </c>
      <c r="Y112" s="200">
        <v>40</v>
      </c>
      <c r="Z112" s="200">
        <v>0</v>
      </c>
      <c r="AA112" s="218">
        <v>29.45</v>
      </c>
      <c r="AB112" s="218">
        <v>39.24</v>
      </c>
      <c r="AC112" s="218">
        <v>25.59</v>
      </c>
      <c r="AD112" s="218">
        <v>35.380000000000003</v>
      </c>
      <c r="AE112" s="218">
        <v>29.04</v>
      </c>
      <c r="AF112" s="218">
        <v>38.71</v>
      </c>
      <c r="AG112" s="218">
        <v>29.24</v>
      </c>
      <c r="AH112" s="218">
        <v>38.97</v>
      </c>
      <c r="AI112" s="218">
        <v>30.3</v>
      </c>
      <c r="AJ112" s="218">
        <v>40.33</v>
      </c>
      <c r="AK112" s="218">
        <v>25.28</v>
      </c>
      <c r="AL112" s="218">
        <v>34.950000000000003</v>
      </c>
      <c r="AM112" s="218">
        <v>25.43</v>
      </c>
      <c r="AN112" s="220">
        <v>35.159999999999997</v>
      </c>
    </row>
    <row r="113" spans="2:40" s="194" customFormat="1" ht="15" customHeight="1" x14ac:dyDescent="0.3">
      <c r="B113" s="262" t="s">
        <v>576</v>
      </c>
      <c r="C113" s="196">
        <v>6048369</v>
      </c>
      <c r="D113" s="197">
        <v>7896641800764</v>
      </c>
      <c r="E113" s="204">
        <v>1063900300071</v>
      </c>
      <c r="F113" s="197" t="str">
        <f>VLOOKUP(C113,'[7]LISTA DE PREÇOS'!$F$15:$H$143,3,0)</f>
        <v>3004.90.99</v>
      </c>
      <c r="G113" s="198" t="s">
        <v>346</v>
      </c>
      <c r="H113" s="198" t="s">
        <v>551</v>
      </c>
      <c r="I113" s="199" t="s">
        <v>309</v>
      </c>
      <c r="J113" s="199" t="s">
        <v>46</v>
      </c>
      <c r="K113" s="200" t="s">
        <v>466</v>
      </c>
      <c r="L113" s="199" t="s">
        <v>134</v>
      </c>
      <c r="M113" s="199" t="s">
        <v>342</v>
      </c>
      <c r="N113" s="201"/>
      <c r="O113" s="199" t="s">
        <v>310</v>
      </c>
      <c r="P113" s="201" t="s">
        <v>43</v>
      </c>
      <c r="Q113" s="201"/>
      <c r="R113" s="215" t="s">
        <v>349</v>
      </c>
      <c r="S113" s="200" t="s">
        <v>46</v>
      </c>
      <c r="T113" s="200" t="s">
        <v>47</v>
      </c>
      <c r="U113" s="200" t="s">
        <v>46</v>
      </c>
      <c r="V113" s="200" t="s">
        <v>467</v>
      </c>
      <c r="W113" s="200">
        <v>5</v>
      </c>
      <c r="X113" s="200" t="s">
        <v>440</v>
      </c>
      <c r="Y113" s="200">
        <v>8</v>
      </c>
      <c r="Z113" s="200">
        <v>0</v>
      </c>
      <c r="AA113" s="218">
        <v>126.33</v>
      </c>
      <c r="AB113" s="218">
        <v>168.31</v>
      </c>
      <c r="AC113" s="218">
        <v>109.77</v>
      </c>
      <c r="AD113" s="218">
        <v>151.75</v>
      </c>
      <c r="AE113" s="218">
        <v>124.58</v>
      </c>
      <c r="AF113" s="218">
        <v>166.05</v>
      </c>
      <c r="AG113" s="218">
        <v>125.45</v>
      </c>
      <c r="AH113" s="218">
        <v>167.17</v>
      </c>
      <c r="AI113" s="218">
        <v>129.99</v>
      </c>
      <c r="AJ113" s="218">
        <v>173.02</v>
      </c>
      <c r="AK113" s="218">
        <v>108.45</v>
      </c>
      <c r="AL113" s="218">
        <v>149.91999999999999</v>
      </c>
      <c r="AM113" s="218">
        <v>109.11</v>
      </c>
      <c r="AN113" s="220">
        <v>150.83000000000001</v>
      </c>
    </row>
    <row r="114" spans="2:40" ht="15" customHeight="1" x14ac:dyDescent="0.3">
      <c r="B114" s="262" t="s">
        <v>576</v>
      </c>
      <c r="C114" s="196">
        <v>6054037</v>
      </c>
      <c r="D114" s="197">
        <v>7896641808715</v>
      </c>
      <c r="E114" s="204">
        <v>1063900300292</v>
      </c>
      <c r="F114" s="197" t="str">
        <f>VLOOKUP(C114,'[7]LISTA DE PREÇOS'!$F$15:$H$143,3,0)</f>
        <v>3004.90.39</v>
      </c>
      <c r="G114" s="198" t="s">
        <v>346</v>
      </c>
      <c r="H114" s="198" t="s">
        <v>552</v>
      </c>
      <c r="I114" s="199" t="s">
        <v>309</v>
      </c>
      <c r="J114" s="199" t="s">
        <v>46</v>
      </c>
      <c r="K114" s="200" t="s">
        <v>466</v>
      </c>
      <c r="L114" s="199" t="s">
        <v>134</v>
      </c>
      <c r="M114" s="199" t="s">
        <v>342</v>
      </c>
      <c r="N114" s="201"/>
      <c r="O114" s="199" t="s">
        <v>310</v>
      </c>
      <c r="P114" s="201" t="s">
        <v>43</v>
      </c>
      <c r="Q114" s="201"/>
      <c r="R114" s="215" t="s">
        <v>349</v>
      </c>
      <c r="S114" s="200" t="s">
        <v>46</v>
      </c>
      <c r="T114" s="200" t="s">
        <v>47</v>
      </c>
      <c r="U114" s="200" t="s">
        <v>46</v>
      </c>
      <c r="V114" s="200" t="s">
        <v>467</v>
      </c>
      <c r="W114" s="200">
        <v>5</v>
      </c>
      <c r="X114" s="200" t="s">
        <v>440</v>
      </c>
      <c r="Y114" s="200">
        <v>12</v>
      </c>
      <c r="Z114" s="200">
        <v>0</v>
      </c>
      <c r="AA114" s="218">
        <v>75.78</v>
      </c>
      <c r="AB114" s="218">
        <v>100.96</v>
      </c>
      <c r="AC114" s="218">
        <v>65.849999999999994</v>
      </c>
      <c r="AD114" s="218">
        <v>91.03</v>
      </c>
      <c r="AE114" s="218">
        <v>74.73</v>
      </c>
      <c r="AF114" s="218">
        <v>99.61</v>
      </c>
      <c r="AG114" s="218">
        <v>75.25</v>
      </c>
      <c r="AH114" s="218">
        <v>100.28</v>
      </c>
      <c r="AI114" s="218">
        <v>77.97</v>
      </c>
      <c r="AJ114" s="218">
        <v>103.79</v>
      </c>
      <c r="AK114" s="218">
        <v>65.05</v>
      </c>
      <c r="AL114" s="218">
        <v>89.93</v>
      </c>
      <c r="AM114" s="218">
        <v>65.45</v>
      </c>
      <c r="AN114" s="220">
        <v>90.48</v>
      </c>
    </row>
    <row r="115" spans="2:40" ht="15" customHeight="1" x14ac:dyDescent="0.3">
      <c r="B115" s="262" t="s">
        <v>576</v>
      </c>
      <c r="C115" s="196">
        <v>6049614</v>
      </c>
      <c r="D115" s="197">
        <v>7896641808531</v>
      </c>
      <c r="E115" s="204">
        <v>1063900300241</v>
      </c>
      <c r="F115" s="197" t="str">
        <f>VLOOKUP(C115,'[7]LISTA DE PREÇOS'!$F$15:$H$143,3,0)</f>
        <v>3004.90.39</v>
      </c>
      <c r="G115" s="198" t="s">
        <v>346</v>
      </c>
      <c r="H115" s="198" t="s">
        <v>553</v>
      </c>
      <c r="I115" s="199" t="s">
        <v>309</v>
      </c>
      <c r="J115" s="199" t="s">
        <v>46</v>
      </c>
      <c r="K115" s="200" t="s">
        <v>466</v>
      </c>
      <c r="L115" s="199" t="s">
        <v>134</v>
      </c>
      <c r="M115" s="199" t="s">
        <v>342</v>
      </c>
      <c r="N115" s="201"/>
      <c r="O115" s="199" t="s">
        <v>310</v>
      </c>
      <c r="P115" s="201" t="s">
        <v>43</v>
      </c>
      <c r="Q115" s="201"/>
      <c r="R115" s="215" t="s">
        <v>349</v>
      </c>
      <c r="S115" s="200" t="s">
        <v>46</v>
      </c>
      <c r="T115" s="200" t="s">
        <v>47</v>
      </c>
      <c r="U115" s="200" t="s">
        <v>46</v>
      </c>
      <c r="V115" s="200" t="s">
        <v>467</v>
      </c>
      <c r="W115" s="200">
        <v>5</v>
      </c>
      <c r="X115" s="200" t="s">
        <v>440</v>
      </c>
      <c r="Y115" s="200">
        <v>40</v>
      </c>
      <c r="Z115" s="200">
        <v>0</v>
      </c>
      <c r="AA115" s="218">
        <v>29.45</v>
      </c>
      <c r="AB115" s="218">
        <v>39.24</v>
      </c>
      <c r="AC115" s="218">
        <v>25.59</v>
      </c>
      <c r="AD115" s="218">
        <v>35.380000000000003</v>
      </c>
      <c r="AE115" s="218">
        <v>29.04</v>
      </c>
      <c r="AF115" s="218">
        <v>38.71</v>
      </c>
      <c r="AG115" s="218">
        <v>29.24</v>
      </c>
      <c r="AH115" s="218">
        <v>38.97</v>
      </c>
      <c r="AI115" s="218">
        <v>30.3</v>
      </c>
      <c r="AJ115" s="218">
        <v>40.33</v>
      </c>
      <c r="AK115" s="218">
        <v>25.28</v>
      </c>
      <c r="AL115" s="218">
        <v>34.950000000000003</v>
      </c>
      <c r="AM115" s="218">
        <v>25.43</v>
      </c>
      <c r="AN115" s="220">
        <v>35.159999999999997</v>
      </c>
    </row>
    <row r="116" spans="2:40" ht="15" customHeight="1" x14ac:dyDescent="0.3">
      <c r="B116" s="262" t="s">
        <v>576</v>
      </c>
      <c r="C116" s="196">
        <v>6049615</v>
      </c>
      <c r="D116" s="197">
        <v>7896641808548</v>
      </c>
      <c r="E116" s="204">
        <v>1063900300251</v>
      </c>
      <c r="F116" s="197" t="str">
        <f>VLOOKUP(C116,'[7]LISTA DE PREÇOS'!$F$15:$H$143,3,0)</f>
        <v>3004.90.39</v>
      </c>
      <c r="G116" s="198" t="s">
        <v>346</v>
      </c>
      <c r="H116" s="198" t="s">
        <v>554</v>
      </c>
      <c r="I116" s="199" t="s">
        <v>309</v>
      </c>
      <c r="J116" s="199" t="s">
        <v>46</v>
      </c>
      <c r="K116" s="200" t="s">
        <v>466</v>
      </c>
      <c r="L116" s="199" t="s">
        <v>134</v>
      </c>
      <c r="M116" s="199" t="s">
        <v>342</v>
      </c>
      <c r="N116" s="201"/>
      <c r="O116" s="199" t="s">
        <v>310</v>
      </c>
      <c r="P116" s="201" t="s">
        <v>43</v>
      </c>
      <c r="Q116" s="201"/>
      <c r="R116" s="215" t="s">
        <v>349</v>
      </c>
      <c r="S116" s="200" t="s">
        <v>46</v>
      </c>
      <c r="T116" s="200" t="s">
        <v>47</v>
      </c>
      <c r="U116" s="200" t="s">
        <v>46</v>
      </c>
      <c r="V116" s="200" t="s">
        <v>467</v>
      </c>
      <c r="W116" s="200">
        <v>5</v>
      </c>
      <c r="X116" s="200" t="s">
        <v>440</v>
      </c>
      <c r="Y116" s="200">
        <v>12</v>
      </c>
      <c r="Z116" s="200">
        <v>0</v>
      </c>
      <c r="AA116" s="218">
        <v>75.78</v>
      </c>
      <c r="AB116" s="218">
        <v>100.96</v>
      </c>
      <c r="AC116" s="218">
        <v>65.849999999999994</v>
      </c>
      <c r="AD116" s="218">
        <v>91.03</v>
      </c>
      <c r="AE116" s="218">
        <v>74.73</v>
      </c>
      <c r="AF116" s="218">
        <v>99.61</v>
      </c>
      <c r="AG116" s="218">
        <v>75.25</v>
      </c>
      <c r="AH116" s="218">
        <v>100.28</v>
      </c>
      <c r="AI116" s="218">
        <v>77.97</v>
      </c>
      <c r="AJ116" s="218">
        <v>103.79</v>
      </c>
      <c r="AK116" s="218">
        <v>65.05</v>
      </c>
      <c r="AL116" s="218">
        <v>89.93</v>
      </c>
      <c r="AM116" s="218">
        <v>65.45</v>
      </c>
      <c r="AN116" s="220">
        <v>90.48</v>
      </c>
    </row>
    <row r="117" spans="2:40" ht="15" customHeight="1" x14ac:dyDescent="0.3">
      <c r="B117" s="262" t="s">
        <v>575</v>
      </c>
      <c r="C117" s="196">
        <v>6166699</v>
      </c>
      <c r="D117" s="197">
        <v>7896641812552</v>
      </c>
      <c r="E117" s="197" t="s">
        <v>387</v>
      </c>
      <c r="F117" s="197" t="str">
        <f>VLOOKUP(C117,'[7]LISTA DE PREÇOS'!$F$15:$H$143,3,0)</f>
        <v>2106.90.30</v>
      </c>
      <c r="G117" s="215" t="s">
        <v>411</v>
      </c>
      <c r="H117" s="198" t="s">
        <v>568</v>
      </c>
      <c r="I117" s="200" t="s">
        <v>384</v>
      </c>
      <c r="J117" s="199" t="s">
        <v>46</v>
      </c>
      <c r="K117" s="200" t="s">
        <v>466</v>
      </c>
      <c r="L117" s="199" t="s">
        <v>134</v>
      </c>
      <c r="M117" s="199" t="s">
        <v>390</v>
      </c>
      <c r="N117" s="199"/>
      <c r="O117" s="199" t="s">
        <v>415</v>
      </c>
      <c r="P117" s="199" t="s">
        <v>415</v>
      </c>
      <c r="Q117" s="199"/>
      <c r="R117" s="215" t="s">
        <v>416</v>
      </c>
      <c r="S117" s="200" t="s">
        <v>46</v>
      </c>
      <c r="T117" s="200" t="s">
        <v>47</v>
      </c>
      <c r="U117" s="200" t="s">
        <v>46</v>
      </c>
      <c r="V117" s="200">
        <v>0</v>
      </c>
      <c r="W117" s="200">
        <v>5</v>
      </c>
      <c r="X117" s="200" t="s">
        <v>440</v>
      </c>
      <c r="Y117" s="200">
        <v>24</v>
      </c>
      <c r="Z117" s="200" t="s">
        <v>567</v>
      </c>
      <c r="AA117" s="218">
        <v>75</v>
      </c>
      <c r="AB117" s="218">
        <v>0</v>
      </c>
      <c r="AC117" s="218">
        <v>75</v>
      </c>
      <c r="AD117" s="218">
        <v>0</v>
      </c>
      <c r="AE117" s="218">
        <v>74.099999999999994</v>
      </c>
      <c r="AF117" s="218">
        <v>0</v>
      </c>
      <c r="AG117" s="218">
        <v>74.55</v>
      </c>
      <c r="AH117" s="218">
        <v>0</v>
      </c>
      <c r="AI117" s="218">
        <v>76.88</v>
      </c>
      <c r="AJ117" s="218">
        <v>0</v>
      </c>
      <c r="AK117" s="218">
        <v>74.099999999999994</v>
      </c>
      <c r="AL117" s="218">
        <v>0</v>
      </c>
      <c r="AM117" s="218">
        <v>74.55</v>
      </c>
      <c r="AN117" s="220">
        <v>0</v>
      </c>
    </row>
    <row r="118" spans="2:40" ht="15" customHeight="1" x14ac:dyDescent="0.3">
      <c r="B118" s="262" t="s">
        <v>575</v>
      </c>
      <c r="C118" s="186">
        <v>6166698</v>
      </c>
      <c r="D118" s="252">
        <v>7896641812545</v>
      </c>
      <c r="E118" s="252" t="s">
        <v>595</v>
      </c>
      <c r="F118" s="197" t="str">
        <f>VLOOKUP(C118,'[7]LISTA DE PREÇOS'!$F$15:$H$143,3,0)</f>
        <v>2106.90.30</v>
      </c>
      <c r="G118" s="215" t="s">
        <v>411</v>
      </c>
      <c r="H118" s="189" t="s">
        <v>594</v>
      </c>
      <c r="I118" s="200" t="s">
        <v>384</v>
      </c>
      <c r="J118" s="199" t="s">
        <v>46</v>
      </c>
      <c r="K118" s="200" t="s">
        <v>466</v>
      </c>
      <c r="L118" s="199" t="s">
        <v>134</v>
      </c>
      <c r="M118" s="199" t="s">
        <v>390</v>
      </c>
      <c r="N118" s="198"/>
      <c r="O118" s="198"/>
      <c r="P118" s="198"/>
      <c r="Q118" s="198"/>
      <c r="R118" s="198"/>
      <c r="S118" s="198"/>
      <c r="T118" s="198"/>
      <c r="U118" s="198"/>
      <c r="V118" s="198"/>
      <c r="W118" s="198">
        <v>5</v>
      </c>
      <c r="X118" s="200" t="s">
        <v>440</v>
      </c>
      <c r="Y118" s="198">
        <v>25</v>
      </c>
      <c r="Z118" s="200" t="s">
        <v>567</v>
      </c>
      <c r="AA118" s="255">
        <v>30</v>
      </c>
      <c r="AB118" s="218">
        <v>0</v>
      </c>
      <c r="AC118" s="255">
        <v>30</v>
      </c>
      <c r="AD118" s="218">
        <v>0</v>
      </c>
      <c r="AE118" s="255">
        <v>29.64</v>
      </c>
      <c r="AF118" s="257"/>
      <c r="AG118" s="258">
        <v>29.82</v>
      </c>
      <c r="AH118" s="257"/>
      <c r="AI118" s="258">
        <v>30.75</v>
      </c>
      <c r="AJ118" s="257"/>
      <c r="AK118" s="255">
        <v>29.64</v>
      </c>
      <c r="AL118" s="257"/>
      <c r="AM118" s="258">
        <v>29.82</v>
      </c>
      <c r="AN118" s="220">
        <v>0</v>
      </c>
    </row>
    <row r="119" spans="2:40" ht="15" customHeight="1" x14ac:dyDescent="0.3">
      <c r="B119" s="262" t="s">
        <v>575</v>
      </c>
      <c r="C119" s="196">
        <v>6098241</v>
      </c>
      <c r="D119" s="197">
        <v>7896641810749</v>
      </c>
      <c r="E119" s="204">
        <v>1063902630036</v>
      </c>
      <c r="F119" s="197" t="str">
        <f>VLOOKUP(C119,'[7]LISTA DE PREÇOS'!$F$15:$H$143,3,0)</f>
        <v>3004.90.99</v>
      </c>
      <c r="G119" s="198" t="s">
        <v>358</v>
      </c>
      <c r="H119" s="198" t="s">
        <v>555</v>
      </c>
      <c r="I119" s="199" t="s">
        <v>309</v>
      </c>
      <c r="J119" s="199" t="s">
        <v>46</v>
      </c>
      <c r="K119" s="200" t="s">
        <v>466</v>
      </c>
      <c r="L119" s="199" t="s">
        <v>134</v>
      </c>
      <c r="M119" s="199" t="s">
        <v>342</v>
      </c>
      <c r="N119" s="201"/>
      <c r="O119" s="199" t="s">
        <v>310</v>
      </c>
      <c r="P119" s="201" t="s">
        <v>43</v>
      </c>
      <c r="Q119" s="201"/>
      <c r="R119" s="199" t="s">
        <v>361</v>
      </c>
      <c r="S119" s="200" t="s">
        <v>46</v>
      </c>
      <c r="T119" s="200" t="s">
        <v>47</v>
      </c>
      <c r="U119" s="200" t="s">
        <v>46</v>
      </c>
      <c r="V119" s="200" t="s">
        <v>467</v>
      </c>
      <c r="W119" s="200">
        <v>5</v>
      </c>
      <c r="X119" s="200" t="s">
        <v>440</v>
      </c>
      <c r="Y119" s="200">
        <v>40</v>
      </c>
      <c r="Z119" s="200">
        <v>9.9</v>
      </c>
      <c r="AA119" s="218">
        <v>29.45</v>
      </c>
      <c r="AB119" s="218">
        <v>39.236480734155187</v>
      </c>
      <c r="AC119" s="218">
        <v>25.589605649999999</v>
      </c>
      <c r="AD119" s="218">
        <v>35.376128625106794</v>
      </c>
      <c r="AE119" s="218">
        <v>29.041469599999999</v>
      </c>
      <c r="AF119" s="218">
        <v>38.71008837289898</v>
      </c>
      <c r="AG119" s="218">
        <v>29.244291749999999</v>
      </c>
      <c r="AH119" s="218">
        <v>38.971500275852144</v>
      </c>
      <c r="AI119" s="218">
        <v>30.302636400000001</v>
      </c>
      <c r="AJ119" s="218">
        <v>40.333818361870691</v>
      </c>
      <c r="AK119" s="218">
        <v>25.281293599999998</v>
      </c>
      <c r="AL119" s="218">
        <v>34.949905302768478</v>
      </c>
      <c r="AM119" s="218">
        <v>25.434521949999997</v>
      </c>
      <c r="AN119" s="220">
        <v>35.161734507671163</v>
      </c>
    </row>
    <row r="120" spans="2:40" ht="15" customHeight="1" x14ac:dyDescent="0.3">
      <c r="B120" s="262" t="s">
        <v>575</v>
      </c>
      <c r="C120" s="196">
        <v>6033294</v>
      </c>
      <c r="D120" s="197">
        <v>7896641804380</v>
      </c>
      <c r="E120" s="204">
        <v>1063901620347</v>
      </c>
      <c r="F120" s="197" t="str">
        <f>VLOOKUP(C120,'[7]LISTA DE PREÇOS'!$F$15:$H$143,3,0)</f>
        <v>3004.90.99</v>
      </c>
      <c r="G120" s="198" t="s">
        <v>362</v>
      </c>
      <c r="H120" s="231" t="s">
        <v>556</v>
      </c>
      <c r="I120" s="199" t="s">
        <v>309</v>
      </c>
      <c r="J120" s="199" t="s">
        <v>46</v>
      </c>
      <c r="K120" s="200" t="s">
        <v>466</v>
      </c>
      <c r="L120" s="199" t="s">
        <v>134</v>
      </c>
      <c r="M120" s="199" t="s">
        <v>342</v>
      </c>
      <c r="N120" s="201"/>
      <c r="O120" s="199" t="s">
        <v>310</v>
      </c>
      <c r="P120" s="201" t="s">
        <v>43</v>
      </c>
      <c r="Q120" s="201"/>
      <c r="R120" s="199" t="s">
        <v>361</v>
      </c>
      <c r="S120" s="200" t="s">
        <v>46</v>
      </c>
      <c r="T120" s="200" t="s">
        <v>47</v>
      </c>
      <c r="U120" s="200" t="s">
        <v>46</v>
      </c>
      <c r="V120" s="200" t="s">
        <v>467</v>
      </c>
      <c r="W120" s="200">
        <v>5</v>
      </c>
      <c r="X120" s="200" t="s">
        <v>440</v>
      </c>
      <c r="Y120" s="200">
        <v>120</v>
      </c>
      <c r="Z120" s="200">
        <v>9.9</v>
      </c>
      <c r="AA120" s="218">
        <v>45.29</v>
      </c>
      <c r="AB120" s="218">
        <v>60.340244904919807</v>
      </c>
      <c r="AC120" s="218">
        <v>39.353250930000002</v>
      </c>
      <c r="AD120" s="218">
        <v>54.403560795622646</v>
      </c>
      <c r="AE120" s="218">
        <v>44.661737119999998</v>
      </c>
      <c r="AF120" s="218">
        <v>59.530726737133946</v>
      </c>
      <c r="AG120" s="218">
        <v>44.973649349999995</v>
      </c>
      <c r="AH120" s="218">
        <v>59.932741850368195</v>
      </c>
      <c r="AI120" s="218">
        <v>46.60123608</v>
      </c>
      <c r="AJ120" s="218">
        <v>62.027797406082293</v>
      </c>
      <c r="AK120" s="218">
        <v>38.879109919999998</v>
      </c>
      <c r="AL120" s="218">
        <v>53.74808866425753</v>
      </c>
      <c r="AM120" s="218">
        <v>39.114753789999995</v>
      </c>
      <c r="AN120" s="220">
        <v>54.073852490744549</v>
      </c>
    </row>
    <row r="121" spans="2:40" ht="15" customHeight="1" x14ac:dyDescent="0.3">
      <c r="B121" s="262" t="s">
        <v>575</v>
      </c>
      <c r="C121" s="196">
        <v>6033295</v>
      </c>
      <c r="D121" s="197">
        <v>7896641804397</v>
      </c>
      <c r="E121" s="204">
        <v>1063901620339</v>
      </c>
      <c r="F121" s="197" t="str">
        <f>VLOOKUP(C121,'[7]LISTA DE PREÇOS'!$F$15:$H$143,3,0)</f>
        <v>3004.90.99</v>
      </c>
      <c r="G121" s="198" t="s">
        <v>362</v>
      </c>
      <c r="H121" s="198" t="s">
        <v>557</v>
      </c>
      <c r="I121" s="199" t="s">
        <v>309</v>
      </c>
      <c r="J121" s="199" t="s">
        <v>46</v>
      </c>
      <c r="K121" s="200" t="s">
        <v>466</v>
      </c>
      <c r="L121" s="199" t="s">
        <v>134</v>
      </c>
      <c r="M121" s="199" t="s">
        <v>342</v>
      </c>
      <c r="N121" s="201"/>
      <c r="O121" s="199" t="s">
        <v>310</v>
      </c>
      <c r="P121" s="201" t="s">
        <v>43</v>
      </c>
      <c r="Q121" s="201"/>
      <c r="R121" s="199" t="s">
        <v>361</v>
      </c>
      <c r="S121" s="200" t="s">
        <v>46</v>
      </c>
      <c r="T121" s="200" t="s">
        <v>47</v>
      </c>
      <c r="U121" s="200" t="s">
        <v>46</v>
      </c>
      <c r="V121" s="200" t="s">
        <v>467</v>
      </c>
      <c r="W121" s="200">
        <v>5</v>
      </c>
      <c r="X121" s="200" t="s">
        <v>440</v>
      </c>
      <c r="Y121" s="200">
        <v>60</v>
      </c>
      <c r="Z121" s="200">
        <v>9.9</v>
      </c>
      <c r="AA121" s="218">
        <v>71.010000000000005</v>
      </c>
      <c r="AB121" s="218">
        <v>94.607215515530058</v>
      </c>
      <c r="AC121" s="218">
        <v>61.701796170000009</v>
      </c>
      <c r="AD121" s="218">
        <v>85.299113537142077</v>
      </c>
      <c r="AE121" s="218">
        <v>70.024949280000001</v>
      </c>
      <c r="AF121" s="218">
        <v>93.337975394212449</v>
      </c>
      <c r="AG121" s="218">
        <v>70.51399515</v>
      </c>
      <c r="AH121" s="218">
        <v>93.968293194847561</v>
      </c>
      <c r="AI121" s="218">
        <v>73.065881520000005</v>
      </c>
      <c r="AJ121" s="218">
        <v>97.253121965244063</v>
      </c>
      <c r="AK121" s="218">
        <v>60.958392480000001</v>
      </c>
      <c r="AL121" s="218">
        <v>84.271401546675378</v>
      </c>
      <c r="AM121" s="218">
        <v>61.327857510000001</v>
      </c>
      <c r="AN121" s="220">
        <v>84.78216527639151</v>
      </c>
    </row>
    <row r="122" spans="2:40" ht="15" customHeight="1" x14ac:dyDescent="0.3">
      <c r="B122" s="262" t="s">
        <v>575</v>
      </c>
      <c r="C122" s="196">
        <v>6033240</v>
      </c>
      <c r="D122" s="197">
        <v>7896641800429</v>
      </c>
      <c r="E122" s="197">
        <v>1063901620282</v>
      </c>
      <c r="F122" s="197" t="str">
        <f>VLOOKUP(C122,'[7]LISTA DE PREÇOS'!$F$15:$H$143,3,0)</f>
        <v>3004.90.94</v>
      </c>
      <c r="G122" s="198" t="s">
        <v>366</v>
      </c>
      <c r="H122" s="198" t="s">
        <v>558</v>
      </c>
      <c r="I122" s="199" t="s">
        <v>309</v>
      </c>
      <c r="J122" s="199" t="s">
        <v>46</v>
      </c>
      <c r="K122" s="200" t="s">
        <v>466</v>
      </c>
      <c r="L122" s="199" t="s">
        <v>134</v>
      </c>
      <c r="M122" s="199" t="s">
        <v>342</v>
      </c>
      <c r="N122" s="201"/>
      <c r="O122" s="199" t="s">
        <v>52</v>
      </c>
      <c r="P122" s="201" t="s">
        <v>296</v>
      </c>
      <c r="Q122" s="201"/>
      <c r="R122" s="199" t="s">
        <v>294</v>
      </c>
      <c r="S122" s="200" t="s">
        <v>46</v>
      </c>
      <c r="T122" s="200" t="s">
        <v>47</v>
      </c>
      <c r="U122" s="200" t="s">
        <v>46</v>
      </c>
      <c r="V122" s="200" t="s">
        <v>467</v>
      </c>
      <c r="W122" s="200">
        <v>3</v>
      </c>
      <c r="X122" s="200" t="s">
        <v>440</v>
      </c>
      <c r="Y122" s="200">
        <v>48</v>
      </c>
      <c r="Z122" s="200">
        <v>9.9</v>
      </c>
      <c r="AA122" s="218">
        <v>64.52</v>
      </c>
      <c r="AB122" s="218">
        <v>85.960534362230646</v>
      </c>
      <c r="AC122" s="218">
        <v>56.062524840000002</v>
      </c>
      <c r="AD122" s="218">
        <v>77.503151745055703</v>
      </c>
      <c r="AE122" s="218">
        <v>63.624978559999995</v>
      </c>
      <c r="AF122" s="218">
        <v>84.807297175532838</v>
      </c>
      <c r="AG122" s="218">
        <v>64.069327799999996</v>
      </c>
      <c r="AH122" s="218">
        <v>85.380006716400004</v>
      </c>
      <c r="AI122" s="218">
        <v>66.387983039999995</v>
      </c>
      <c r="AJ122" s="218">
        <v>88.364616662407357</v>
      </c>
      <c r="AK122" s="218">
        <v>55.387064959999996</v>
      </c>
      <c r="AL122" s="218">
        <v>76.569368086065268</v>
      </c>
      <c r="AM122" s="218">
        <v>55.722762519999996</v>
      </c>
      <c r="AN122" s="220">
        <v>77.033450269437822</v>
      </c>
    </row>
    <row r="123" spans="2:40" ht="15" customHeight="1" x14ac:dyDescent="0.3">
      <c r="B123" s="262" t="s">
        <v>575</v>
      </c>
      <c r="C123" s="196">
        <v>6033266</v>
      </c>
      <c r="D123" s="197">
        <v>7896641802225</v>
      </c>
      <c r="E123" s="197">
        <v>1063901620312</v>
      </c>
      <c r="F123" s="197" t="str">
        <f>VLOOKUP(C123,'[7]LISTA DE PREÇOS'!$F$15:$H$143,3,0)</f>
        <v>3004.90.94</v>
      </c>
      <c r="G123" s="198" t="s">
        <v>366</v>
      </c>
      <c r="H123" s="198" t="s">
        <v>559</v>
      </c>
      <c r="I123" s="199" t="s">
        <v>309</v>
      </c>
      <c r="J123" s="199" t="s">
        <v>46</v>
      </c>
      <c r="K123" s="200" t="s">
        <v>466</v>
      </c>
      <c r="L123" s="199" t="s">
        <v>134</v>
      </c>
      <c r="M123" s="199" t="s">
        <v>342</v>
      </c>
      <c r="N123" s="201"/>
      <c r="O123" s="199" t="s">
        <v>52</v>
      </c>
      <c r="P123" s="201" t="s">
        <v>53</v>
      </c>
      <c r="Q123" s="201"/>
      <c r="R123" s="199" t="s">
        <v>294</v>
      </c>
      <c r="S123" s="200" t="s">
        <v>46</v>
      </c>
      <c r="T123" s="200" t="s">
        <v>47</v>
      </c>
      <c r="U123" s="200" t="s">
        <v>46</v>
      </c>
      <c r="V123" s="200" t="s">
        <v>467</v>
      </c>
      <c r="W123" s="200">
        <v>3</v>
      </c>
      <c r="X123" s="200" t="s">
        <v>440</v>
      </c>
      <c r="Y123" s="200">
        <v>48</v>
      </c>
      <c r="Z123" s="200">
        <v>9.9</v>
      </c>
      <c r="AA123" s="218">
        <v>87.49</v>
      </c>
      <c r="AB123" s="218">
        <v>116.56365702652758</v>
      </c>
      <c r="AC123" s="218">
        <v>76.021548330000002</v>
      </c>
      <c r="AD123" s="218">
        <v>105.09533084586056</v>
      </c>
      <c r="AE123" s="218">
        <v>86.276338719999998</v>
      </c>
      <c r="AF123" s="218">
        <v>114.99985167215388</v>
      </c>
      <c r="AG123" s="218">
        <v>86.878882349999998</v>
      </c>
      <c r="AH123" s="218">
        <v>115.77645362085921</v>
      </c>
      <c r="AI123" s="218">
        <v>90.023010479999996</v>
      </c>
      <c r="AJ123" s="218">
        <v>119.82362541528239</v>
      </c>
      <c r="AK123" s="218">
        <v>75.105615520000001</v>
      </c>
      <c r="AL123" s="218">
        <v>103.82910746822459</v>
      </c>
      <c r="AM123" s="218">
        <v>75.560825989999998</v>
      </c>
      <c r="AN123" s="220">
        <v>104.45840923857897</v>
      </c>
    </row>
    <row r="124" spans="2:40" ht="15" customHeight="1" x14ac:dyDescent="0.3">
      <c r="B124" s="262" t="s">
        <v>575</v>
      </c>
      <c r="C124" s="196">
        <v>6033237</v>
      </c>
      <c r="D124" s="197">
        <v>7896641800337</v>
      </c>
      <c r="E124" s="197">
        <v>1063901620339</v>
      </c>
      <c r="F124" s="197" t="str">
        <f>VLOOKUP(C124,'[7]LISTA DE PREÇOS'!$F$15:$H$143,3,0)</f>
        <v>3004.90.94</v>
      </c>
      <c r="G124" s="198" t="s">
        <v>366</v>
      </c>
      <c r="H124" s="231" t="s">
        <v>560</v>
      </c>
      <c r="I124" s="199" t="s">
        <v>309</v>
      </c>
      <c r="J124" s="199" t="s">
        <v>46</v>
      </c>
      <c r="K124" s="200" t="s">
        <v>466</v>
      </c>
      <c r="L124" s="199" t="s">
        <v>134</v>
      </c>
      <c r="M124" s="199" t="s">
        <v>342</v>
      </c>
      <c r="N124" s="201"/>
      <c r="O124" s="199" t="s">
        <v>52</v>
      </c>
      <c r="P124" s="201" t="s">
        <v>43</v>
      </c>
      <c r="Q124" s="201"/>
      <c r="R124" s="199" t="s">
        <v>294</v>
      </c>
      <c r="S124" s="200" t="s">
        <v>46</v>
      </c>
      <c r="T124" s="200" t="s">
        <v>47</v>
      </c>
      <c r="U124" s="200" t="s">
        <v>46</v>
      </c>
      <c r="V124" s="200" t="s">
        <v>467</v>
      </c>
      <c r="W124" s="200">
        <v>3</v>
      </c>
      <c r="X124" s="200" t="s">
        <v>440</v>
      </c>
      <c r="Y124" s="200">
        <v>40</v>
      </c>
      <c r="Z124" s="200">
        <v>9.9</v>
      </c>
      <c r="AA124" s="218">
        <v>40.57</v>
      </c>
      <c r="AB124" s="218">
        <v>54.051749520702067</v>
      </c>
      <c r="AC124" s="218">
        <v>35.251962689999999</v>
      </c>
      <c r="AD124" s="218">
        <v>48.733770401378017</v>
      </c>
      <c r="AE124" s="218">
        <v>40.007212960000004</v>
      </c>
      <c r="AF124" s="218">
        <v>53.326597123548787</v>
      </c>
      <c r="AG124" s="218">
        <v>40.28661855</v>
      </c>
      <c r="AH124" s="218">
        <v>53.686715320588164</v>
      </c>
      <c r="AI124" s="218">
        <v>41.744582640000004</v>
      </c>
      <c r="AJ124" s="218">
        <v>55.563429913110156</v>
      </c>
      <c r="AK124" s="218">
        <v>34.827235360000003</v>
      </c>
      <c r="AL124" s="218">
        <v>48.14660978381383</v>
      </c>
      <c r="AM124" s="218">
        <v>35.038321069999995</v>
      </c>
      <c r="AN124" s="220">
        <v>48.438423394778241</v>
      </c>
    </row>
    <row r="125" spans="2:40" ht="15" customHeight="1" x14ac:dyDescent="0.3">
      <c r="B125" s="262" t="s">
        <v>576</v>
      </c>
      <c r="C125" s="196">
        <v>6033271</v>
      </c>
      <c r="D125" s="197">
        <v>7896641802713</v>
      </c>
      <c r="E125" s="204">
        <v>1063902020238</v>
      </c>
      <c r="F125" s="197" t="str">
        <f>VLOOKUP(C125,'[7]LISTA DE PREÇOS'!$F$15:$H$143,3,0)</f>
        <v>3004.90.57</v>
      </c>
      <c r="G125" s="198" t="s">
        <v>313</v>
      </c>
      <c r="H125" s="198" t="s">
        <v>536</v>
      </c>
      <c r="I125" s="199" t="s">
        <v>309</v>
      </c>
      <c r="J125" s="199" t="s">
        <v>46</v>
      </c>
      <c r="K125" s="200" t="s">
        <v>466</v>
      </c>
      <c r="L125" s="199" t="s">
        <v>134</v>
      </c>
      <c r="M125" s="199" t="s">
        <v>41</v>
      </c>
      <c r="N125" s="201"/>
      <c r="O125" s="199" t="s">
        <v>310</v>
      </c>
      <c r="P125" s="201" t="s">
        <v>43</v>
      </c>
      <c r="Q125" s="201"/>
      <c r="R125" s="200" t="s">
        <v>316</v>
      </c>
      <c r="S125" s="200" t="s">
        <v>46</v>
      </c>
      <c r="T125" s="200" t="s">
        <v>47</v>
      </c>
      <c r="U125" s="200" t="s">
        <v>46</v>
      </c>
      <c r="V125" s="200" t="s">
        <v>467</v>
      </c>
      <c r="W125" s="200">
        <v>0</v>
      </c>
      <c r="X125" s="200" t="s">
        <v>440</v>
      </c>
      <c r="Y125" s="200">
        <v>120</v>
      </c>
      <c r="Z125" s="200">
        <v>6</v>
      </c>
      <c r="AA125" s="202">
        <v>19.29</v>
      </c>
      <c r="AB125" s="218">
        <v>25.700227957957676</v>
      </c>
      <c r="AC125" s="202">
        <v>16.761408930000002</v>
      </c>
      <c r="AD125" s="202">
        <v>23.171664556139564</v>
      </c>
      <c r="AE125" s="202">
        <v>19.022409119999999</v>
      </c>
      <c r="AF125" s="202">
        <v>25.355436492808874</v>
      </c>
      <c r="AG125" s="202">
        <v>19.155259349999998</v>
      </c>
      <c r="AH125" s="202">
        <v>25.526663508359515</v>
      </c>
      <c r="AI125" s="202">
        <v>19.848484080000002</v>
      </c>
      <c r="AJ125" s="202">
        <v>26.418993419371329</v>
      </c>
      <c r="AK125" s="202">
        <v>16.55946192</v>
      </c>
      <c r="AL125" s="202">
        <v>22.892484661813377</v>
      </c>
      <c r="AM125" s="202">
        <v>16.659827789999998</v>
      </c>
      <c r="AN125" s="203">
        <v>23.031234589235204</v>
      </c>
    </row>
    <row r="126" spans="2:40" ht="15" customHeight="1" x14ac:dyDescent="0.3">
      <c r="B126" s="262" t="s">
        <v>576</v>
      </c>
      <c r="C126" s="196">
        <v>6033613</v>
      </c>
      <c r="D126" s="197">
        <v>7896641805738</v>
      </c>
      <c r="E126" s="204" t="s">
        <v>305</v>
      </c>
      <c r="F126" s="197" t="str">
        <f>VLOOKUP(C126,'[7]LISTA DE PREÇOS'!$F$15:$H$143,3,0)</f>
        <v>3004.90.47</v>
      </c>
      <c r="G126" s="198" t="s">
        <v>321</v>
      </c>
      <c r="H126" s="198" t="s">
        <v>537</v>
      </c>
      <c r="I126" s="199" t="s">
        <v>309</v>
      </c>
      <c r="J126" s="199" t="s">
        <v>46</v>
      </c>
      <c r="K126" s="200" t="s">
        <v>466</v>
      </c>
      <c r="L126" s="199" t="s">
        <v>134</v>
      </c>
      <c r="M126" s="199" t="s">
        <v>41</v>
      </c>
      <c r="N126" s="201"/>
      <c r="O126" s="199" t="s">
        <v>310</v>
      </c>
      <c r="P126" s="201" t="s">
        <v>324</v>
      </c>
      <c r="Q126" s="201"/>
      <c r="R126" s="200" t="s">
        <v>325</v>
      </c>
      <c r="S126" s="200" t="s">
        <v>46</v>
      </c>
      <c r="T126" s="200" t="s">
        <v>47</v>
      </c>
      <c r="U126" s="200" t="s">
        <v>46</v>
      </c>
      <c r="V126" s="200" t="s">
        <v>467</v>
      </c>
      <c r="W126" s="200">
        <v>0</v>
      </c>
      <c r="X126" s="200" t="s">
        <v>440</v>
      </c>
      <c r="Y126" s="200">
        <v>36</v>
      </c>
      <c r="Z126" s="200">
        <v>6</v>
      </c>
      <c r="AA126" s="218">
        <v>9.67</v>
      </c>
      <c r="AB126" s="218">
        <v>12.883421687581686</v>
      </c>
      <c r="AC126" s="216">
        <v>8.4024273899999997</v>
      </c>
      <c r="AD126" s="216">
        <v>11.615862947530822</v>
      </c>
      <c r="AE126" s="219">
        <v>9.5358577600000007</v>
      </c>
      <c r="AF126" s="219">
        <v>12.710579102408596</v>
      </c>
      <c r="AG126" s="219">
        <v>9.6024550499999997</v>
      </c>
      <c r="AH126" s="219">
        <v>12.796414521816306</v>
      </c>
      <c r="AI126" s="219">
        <v>9.9499658400000008</v>
      </c>
      <c r="AJ126" s="219">
        <v>13.243735944288272</v>
      </c>
      <c r="AK126" s="219">
        <v>8.3011921599999994</v>
      </c>
      <c r="AL126" s="219">
        <v>11.475911180909039</v>
      </c>
      <c r="AM126" s="216">
        <v>8.3515051699999994</v>
      </c>
      <c r="AN126" s="217">
        <v>11.545465965676746</v>
      </c>
    </row>
    <row r="127" spans="2:40" ht="15" customHeight="1" x14ac:dyDescent="0.3">
      <c r="B127" s="262" t="s">
        <v>576</v>
      </c>
      <c r="C127" s="196">
        <v>6033625</v>
      </c>
      <c r="D127" s="197">
        <v>7896641806308</v>
      </c>
      <c r="E127" s="204" t="s">
        <v>305</v>
      </c>
      <c r="F127" s="197" t="str">
        <f>VLOOKUP(C127,'[7]LISTA DE PREÇOS'!$F$15:$H$143,3,0)</f>
        <v>3004.90.47</v>
      </c>
      <c r="G127" s="198" t="s">
        <v>321</v>
      </c>
      <c r="H127" s="198" t="s">
        <v>538</v>
      </c>
      <c r="I127" s="199" t="s">
        <v>309</v>
      </c>
      <c r="J127" s="199" t="s">
        <v>46</v>
      </c>
      <c r="K127" s="200" t="s">
        <v>466</v>
      </c>
      <c r="L127" s="199" t="s">
        <v>134</v>
      </c>
      <c r="M127" s="199" t="s">
        <v>41</v>
      </c>
      <c r="N127" s="201"/>
      <c r="O127" s="199" t="s">
        <v>310</v>
      </c>
      <c r="P127" s="201" t="s">
        <v>324</v>
      </c>
      <c r="Q127" s="201"/>
      <c r="R127" s="200" t="s">
        <v>325</v>
      </c>
      <c r="S127" s="200" t="s">
        <v>46</v>
      </c>
      <c r="T127" s="200" t="s">
        <v>47</v>
      </c>
      <c r="U127" s="200" t="s">
        <v>46</v>
      </c>
      <c r="V127" s="200" t="s">
        <v>467</v>
      </c>
      <c r="W127" s="200">
        <v>0</v>
      </c>
      <c r="X127" s="200" t="s">
        <v>440</v>
      </c>
      <c r="Y127" s="200">
        <v>36</v>
      </c>
      <c r="Z127" s="200">
        <v>6</v>
      </c>
      <c r="AA127" s="218">
        <v>17.66</v>
      </c>
      <c r="AB127" s="218">
        <v>23.528565357051974</v>
      </c>
      <c r="AC127" s="216">
        <v>15.345074220000001</v>
      </c>
      <c r="AD127" s="216">
        <v>21.213664907279661</v>
      </c>
      <c r="AE127" s="219">
        <v>17.415020479999999</v>
      </c>
      <c r="AF127" s="219">
        <v>23.212908681337723</v>
      </c>
      <c r="AG127" s="219">
        <v>17.536644899999999</v>
      </c>
      <c r="AH127" s="219">
        <v>23.369667058456667</v>
      </c>
      <c r="AI127" s="219">
        <v>18.171292320000003</v>
      </c>
      <c r="AJ127" s="219">
        <v>24.186595323281374</v>
      </c>
      <c r="AK127" s="219">
        <v>15.160191680000001</v>
      </c>
      <c r="AL127" s="219">
        <v>20.958075641660148</v>
      </c>
      <c r="AM127" s="216">
        <v>15.252076659999998</v>
      </c>
      <c r="AN127" s="217">
        <v>21.085101236179042</v>
      </c>
    </row>
    <row r="128" spans="2:40" ht="15" customHeight="1" x14ac:dyDescent="0.3">
      <c r="B128" s="262" t="s">
        <v>576</v>
      </c>
      <c r="C128" s="196">
        <v>6033310</v>
      </c>
      <c r="D128" s="197">
        <v>7896641803871</v>
      </c>
      <c r="E128" s="204">
        <v>1063902310058</v>
      </c>
      <c r="F128" s="197" t="str">
        <f>VLOOKUP(C128,'[7]LISTA DE PREÇOS'!$F$15:$H$143,3,0)</f>
        <v>3004.90.69</v>
      </c>
      <c r="G128" s="198" t="s">
        <v>327</v>
      </c>
      <c r="H128" s="198" t="s">
        <v>539</v>
      </c>
      <c r="I128" s="199" t="s">
        <v>309</v>
      </c>
      <c r="J128" s="199" t="s">
        <v>46</v>
      </c>
      <c r="K128" s="200" t="s">
        <v>466</v>
      </c>
      <c r="L128" s="199" t="s">
        <v>134</v>
      </c>
      <c r="M128" s="199" t="s">
        <v>41</v>
      </c>
      <c r="N128" s="201"/>
      <c r="O128" s="199" t="s">
        <v>52</v>
      </c>
      <c r="P128" s="201" t="s">
        <v>296</v>
      </c>
      <c r="Q128" s="201"/>
      <c r="R128" s="199" t="s">
        <v>330</v>
      </c>
      <c r="S128" s="200" t="s">
        <v>46</v>
      </c>
      <c r="T128" s="200" t="s">
        <v>47</v>
      </c>
      <c r="U128" s="200" t="s">
        <v>46</v>
      </c>
      <c r="V128" s="200" t="s">
        <v>471</v>
      </c>
      <c r="W128" s="200">
        <v>5</v>
      </c>
      <c r="X128" s="200" t="s">
        <v>440</v>
      </c>
      <c r="Y128" s="200">
        <v>126</v>
      </c>
      <c r="Z128" s="200" t="s">
        <v>567</v>
      </c>
      <c r="AA128" s="202">
        <v>14.22</v>
      </c>
      <c r="AB128" s="218">
        <v>18.95</v>
      </c>
      <c r="AC128" s="202">
        <v>12.36</v>
      </c>
      <c r="AD128" s="202">
        <v>17.079999999999998</v>
      </c>
      <c r="AE128" s="202">
        <v>14.02</v>
      </c>
      <c r="AF128" s="202">
        <v>18.690000000000001</v>
      </c>
      <c r="AG128" s="202">
        <v>14.12</v>
      </c>
      <c r="AH128" s="202">
        <v>18.82</v>
      </c>
      <c r="AI128" s="202">
        <v>14.63</v>
      </c>
      <c r="AJ128" s="202">
        <v>19.48</v>
      </c>
      <c r="AK128" s="202">
        <v>12.21</v>
      </c>
      <c r="AL128" s="202">
        <v>16.88</v>
      </c>
      <c r="AM128" s="202">
        <v>12.28</v>
      </c>
      <c r="AN128" s="203">
        <v>16.98</v>
      </c>
    </row>
    <row r="129" spans="2:42" ht="15" customHeight="1" x14ac:dyDescent="0.3">
      <c r="B129" s="262" t="s">
        <v>576</v>
      </c>
      <c r="C129" s="196">
        <v>6050735</v>
      </c>
      <c r="D129" s="197">
        <v>7896641808630</v>
      </c>
      <c r="E129" s="204">
        <v>1063902310112</v>
      </c>
      <c r="F129" s="197" t="str">
        <f>VLOOKUP(C129,'[7]LISTA DE PREÇOS'!$F$15:$H$143,3,0)</f>
        <v>3004.90.69</v>
      </c>
      <c r="G129" s="198" t="s">
        <v>327</v>
      </c>
      <c r="H129" s="198" t="s">
        <v>540</v>
      </c>
      <c r="I129" s="199" t="s">
        <v>309</v>
      </c>
      <c r="J129" s="199" t="s">
        <v>46</v>
      </c>
      <c r="K129" s="200" t="s">
        <v>466</v>
      </c>
      <c r="L129" s="199" t="s">
        <v>134</v>
      </c>
      <c r="M129" s="199" t="s">
        <v>41</v>
      </c>
      <c r="N129" s="201"/>
      <c r="O129" s="199" t="s">
        <v>52</v>
      </c>
      <c r="P129" s="201" t="s">
        <v>296</v>
      </c>
      <c r="Q129" s="201"/>
      <c r="R129" s="199" t="s">
        <v>330</v>
      </c>
      <c r="S129" s="200" t="s">
        <v>46</v>
      </c>
      <c r="T129" s="200" t="s">
        <v>47</v>
      </c>
      <c r="U129" s="200" t="s">
        <v>46</v>
      </c>
      <c r="V129" s="200" t="s">
        <v>471</v>
      </c>
      <c r="W129" s="200">
        <v>5</v>
      </c>
      <c r="X129" s="200" t="s">
        <v>440</v>
      </c>
      <c r="Y129" s="200">
        <v>77</v>
      </c>
      <c r="Z129" s="200" t="s">
        <v>567</v>
      </c>
      <c r="AA129" s="202">
        <v>19.91</v>
      </c>
      <c r="AB129" s="218">
        <v>26.53</v>
      </c>
      <c r="AC129" s="202">
        <v>17.3</v>
      </c>
      <c r="AD129" s="202">
        <v>23.92</v>
      </c>
      <c r="AE129" s="202">
        <v>19.63</v>
      </c>
      <c r="AF129" s="202">
        <v>26.17</v>
      </c>
      <c r="AG129" s="202">
        <v>19.77</v>
      </c>
      <c r="AH129" s="202">
        <v>26.35</v>
      </c>
      <c r="AI129" s="202">
        <v>20.49</v>
      </c>
      <c r="AJ129" s="202">
        <v>27.27</v>
      </c>
      <c r="AK129" s="202">
        <v>17.09</v>
      </c>
      <c r="AL129" s="202">
        <v>23.63</v>
      </c>
      <c r="AM129" s="202">
        <v>17.2</v>
      </c>
      <c r="AN129" s="203">
        <v>23.77</v>
      </c>
    </row>
    <row r="130" spans="2:42" ht="15" customHeight="1" x14ac:dyDescent="0.3">
      <c r="B130" s="262" t="s">
        <v>576</v>
      </c>
      <c r="C130" s="196">
        <v>6050252</v>
      </c>
      <c r="D130" s="197">
        <v>7896641803925</v>
      </c>
      <c r="E130" s="204">
        <v>1063902310090</v>
      </c>
      <c r="F130" s="197" t="str">
        <f>VLOOKUP(C130,'[7]LISTA DE PREÇOS'!$F$15:$H$143,3,0)</f>
        <v>3004.90.69</v>
      </c>
      <c r="G130" s="198" t="s">
        <v>327</v>
      </c>
      <c r="H130" s="198" t="s">
        <v>541</v>
      </c>
      <c r="I130" s="199" t="s">
        <v>309</v>
      </c>
      <c r="J130" s="199" t="s">
        <v>46</v>
      </c>
      <c r="K130" s="200" t="s">
        <v>466</v>
      </c>
      <c r="L130" s="199" t="s">
        <v>134</v>
      </c>
      <c r="M130" s="199" t="s">
        <v>41</v>
      </c>
      <c r="N130" s="201"/>
      <c r="O130" s="199" t="s">
        <v>52</v>
      </c>
      <c r="P130" s="201" t="s">
        <v>296</v>
      </c>
      <c r="Q130" s="201"/>
      <c r="R130" s="199" t="s">
        <v>330</v>
      </c>
      <c r="S130" s="200" t="s">
        <v>46</v>
      </c>
      <c r="T130" s="200" t="s">
        <v>47</v>
      </c>
      <c r="U130" s="200" t="s">
        <v>46</v>
      </c>
      <c r="V130" s="200" t="s">
        <v>471</v>
      </c>
      <c r="W130" s="200">
        <v>5</v>
      </c>
      <c r="X130" s="200" t="s">
        <v>440</v>
      </c>
      <c r="Y130" s="200">
        <v>8</v>
      </c>
      <c r="Z130" s="200" t="s">
        <v>567</v>
      </c>
      <c r="AA130" s="218">
        <v>103.94</v>
      </c>
      <c r="AB130" s="218">
        <v>138.47999999999999</v>
      </c>
      <c r="AC130" s="218">
        <v>90.32</v>
      </c>
      <c r="AD130" s="218">
        <v>124.86</v>
      </c>
      <c r="AE130" s="218">
        <v>102.5</v>
      </c>
      <c r="AF130" s="218">
        <v>136.62</v>
      </c>
      <c r="AG130" s="218">
        <v>103.21</v>
      </c>
      <c r="AH130" s="218">
        <v>137.54</v>
      </c>
      <c r="AI130" s="218">
        <v>106.95</v>
      </c>
      <c r="AJ130" s="218">
        <v>142.35</v>
      </c>
      <c r="AK130" s="218">
        <v>89.23</v>
      </c>
      <c r="AL130" s="218">
        <v>123.35</v>
      </c>
      <c r="AM130" s="218">
        <v>89.77</v>
      </c>
      <c r="AN130" s="220">
        <v>124.1</v>
      </c>
    </row>
    <row r="131" spans="2:42" ht="15" customHeight="1" x14ac:dyDescent="0.3">
      <c r="B131" s="262" t="s">
        <v>576</v>
      </c>
      <c r="C131" s="196">
        <v>6033321</v>
      </c>
      <c r="D131" s="197">
        <v>7896641805653</v>
      </c>
      <c r="E131" s="204">
        <v>1063902310082</v>
      </c>
      <c r="F131" s="197" t="str">
        <f>VLOOKUP(C131,'[7]LISTA DE PREÇOS'!$F$15:$H$143,3,0)</f>
        <v>3004.90.69</v>
      </c>
      <c r="G131" s="198" t="s">
        <v>327</v>
      </c>
      <c r="H131" s="198" t="s">
        <v>542</v>
      </c>
      <c r="I131" s="199" t="s">
        <v>309</v>
      </c>
      <c r="J131" s="199" t="s">
        <v>46</v>
      </c>
      <c r="K131" s="200" t="s">
        <v>466</v>
      </c>
      <c r="L131" s="199" t="s">
        <v>134</v>
      </c>
      <c r="M131" s="199" t="s">
        <v>41</v>
      </c>
      <c r="N131" s="201"/>
      <c r="O131" s="199" t="s">
        <v>52</v>
      </c>
      <c r="P131" s="201" t="s">
        <v>296</v>
      </c>
      <c r="Q131" s="201"/>
      <c r="R131" s="199" t="s">
        <v>330</v>
      </c>
      <c r="S131" s="200" t="s">
        <v>46</v>
      </c>
      <c r="T131" s="200" t="s">
        <v>47</v>
      </c>
      <c r="U131" s="200" t="s">
        <v>46</v>
      </c>
      <c r="V131" s="200" t="s">
        <v>471</v>
      </c>
      <c r="W131" s="200">
        <v>5</v>
      </c>
      <c r="X131" s="200" t="s">
        <v>440</v>
      </c>
      <c r="Y131" s="200">
        <v>12</v>
      </c>
      <c r="Z131" s="200" t="s">
        <v>567</v>
      </c>
      <c r="AA131" s="202">
        <v>175.88</v>
      </c>
      <c r="AB131" s="218">
        <v>234.33</v>
      </c>
      <c r="AC131" s="202">
        <v>152.83000000000001</v>
      </c>
      <c r="AD131" s="202">
        <v>211.27</v>
      </c>
      <c r="AE131" s="202">
        <v>173.44</v>
      </c>
      <c r="AF131" s="202">
        <v>231.18</v>
      </c>
      <c r="AG131" s="202">
        <v>174.65</v>
      </c>
      <c r="AH131" s="202">
        <v>232.74</v>
      </c>
      <c r="AI131" s="202">
        <v>180.97</v>
      </c>
      <c r="AJ131" s="202">
        <v>240.88</v>
      </c>
      <c r="AK131" s="202">
        <v>150.97999999999999</v>
      </c>
      <c r="AL131" s="202">
        <v>208.73</v>
      </c>
      <c r="AM131" s="202">
        <v>151.9</v>
      </c>
      <c r="AN131" s="203">
        <v>209.99</v>
      </c>
    </row>
    <row r="132" spans="2:42" ht="15" customHeight="1" x14ac:dyDescent="0.3">
      <c r="B132" s="262" t="s">
        <v>576</v>
      </c>
      <c r="C132" s="196">
        <v>6033301</v>
      </c>
      <c r="D132" s="197">
        <v>7896641804663</v>
      </c>
      <c r="E132" s="204">
        <v>1063902310023</v>
      </c>
      <c r="F132" s="197" t="str">
        <f>VLOOKUP(C132,'[7]LISTA DE PREÇOS'!$F$15:$H$143,3,0)</f>
        <v>3004.90.69</v>
      </c>
      <c r="G132" s="198" t="s">
        <v>327</v>
      </c>
      <c r="H132" s="198" t="s">
        <v>543</v>
      </c>
      <c r="I132" s="199" t="s">
        <v>309</v>
      </c>
      <c r="J132" s="199" t="s">
        <v>46</v>
      </c>
      <c r="K132" s="200" t="s">
        <v>466</v>
      </c>
      <c r="L132" s="199" t="s">
        <v>134</v>
      </c>
      <c r="M132" s="199" t="s">
        <v>41</v>
      </c>
      <c r="N132" s="201"/>
      <c r="O132" s="199" t="s">
        <v>310</v>
      </c>
      <c r="P132" s="201" t="s">
        <v>43</v>
      </c>
      <c r="Q132" s="201"/>
      <c r="R132" s="199" t="s">
        <v>330</v>
      </c>
      <c r="S132" s="200" t="s">
        <v>46</v>
      </c>
      <c r="T132" s="200" t="s">
        <v>47</v>
      </c>
      <c r="U132" s="200" t="s">
        <v>46</v>
      </c>
      <c r="V132" s="200" t="s">
        <v>471</v>
      </c>
      <c r="W132" s="200">
        <v>5</v>
      </c>
      <c r="X132" s="200" t="s">
        <v>440</v>
      </c>
      <c r="Y132" s="200">
        <v>120</v>
      </c>
      <c r="Z132" s="200" t="s">
        <v>567</v>
      </c>
      <c r="AA132" s="202">
        <v>15.28</v>
      </c>
      <c r="AB132" s="218">
        <v>20.36</v>
      </c>
      <c r="AC132" s="202">
        <v>13.28</v>
      </c>
      <c r="AD132" s="202">
        <v>18.350000000000001</v>
      </c>
      <c r="AE132" s="202">
        <v>15.07</v>
      </c>
      <c r="AF132" s="202">
        <v>20.079999999999998</v>
      </c>
      <c r="AG132" s="202">
        <v>15.17</v>
      </c>
      <c r="AH132" s="202">
        <v>20.22</v>
      </c>
      <c r="AI132" s="202">
        <v>15.72</v>
      </c>
      <c r="AJ132" s="202">
        <v>20.92</v>
      </c>
      <c r="AK132" s="202">
        <v>13.12</v>
      </c>
      <c r="AL132" s="202">
        <v>18.13</v>
      </c>
      <c r="AM132" s="202">
        <v>13.2</v>
      </c>
      <c r="AN132" s="203">
        <v>18.239999999999998</v>
      </c>
    </row>
    <row r="133" spans="2:42" ht="15" customHeight="1" x14ac:dyDescent="0.3">
      <c r="B133" s="262" t="s">
        <v>576</v>
      </c>
      <c r="C133" s="196">
        <v>6050734</v>
      </c>
      <c r="D133" s="210">
        <v>7896641808623</v>
      </c>
      <c r="E133" s="204">
        <v>1063902310120</v>
      </c>
      <c r="F133" s="197" t="str">
        <f>VLOOKUP(C133,'[7]LISTA DE PREÇOS'!$F$15:$H$143,3,0)</f>
        <v>3004.90.69</v>
      </c>
      <c r="G133" s="198" t="s">
        <v>327</v>
      </c>
      <c r="H133" s="198" t="s">
        <v>544</v>
      </c>
      <c r="I133" s="199" t="s">
        <v>309</v>
      </c>
      <c r="J133" s="199" t="s">
        <v>46</v>
      </c>
      <c r="K133" s="200" t="s">
        <v>466</v>
      </c>
      <c r="L133" s="199" t="s">
        <v>134</v>
      </c>
      <c r="M133" s="199" t="s">
        <v>41</v>
      </c>
      <c r="N133" s="201"/>
      <c r="O133" s="199" t="s">
        <v>52</v>
      </c>
      <c r="P133" s="201" t="s">
        <v>296</v>
      </c>
      <c r="Q133" s="201"/>
      <c r="R133" s="199" t="s">
        <v>330</v>
      </c>
      <c r="S133" s="200" t="s">
        <v>46</v>
      </c>
      <c r="T133" s="200" t="s">
        <v>47</v>
      </c>
      <c r="U133" s="200" t="s">
        <v>46</v>
      </c>
      <c r="V133" s="200" t="s">
        <v>471</v>
      </c>
      <c r="W133" s="200">
        <v>5</v>
      </c>
      <c r="X133" s="200" t="s">
        <v>440</v>
      </c>
      <c r="Y133" s="200">
        <v>14</v>
      </c>
      <c r="Z133" s="200" t="s">
        <v>567</v>
      </c>
      <c r="AA133" s="202">
        <v>203.74</v>
      </c>
      <c r="AB133" s="218">
        <v>271.44</v>
      </c>
      <c r="AC133" s="202">
        <v>177.03</v>
      </c>
      <c r="AD133" s="202">
        <v>244.74</v>
      </c>
      <c r="AE133" s="202">
        <v>200.91</v>
      </c>
      <c r="AF133" s="202">
        <v>267.8</v>
      </c>
      <c r="AG133" s="202">
        <v>202.32</v>
      </c>
      <c r="AH133" s="202">
        <v>269.61</v>
      </c>
      <c r="AI133" s="202">
        <v>209.64</v>
      </c>
      <c r="AJ133" s="202">
        <v>279.04000000000002</v>
      </c>
      <c r="AK133" s="202">
        <v>174.9</v>
      </c>
      <c r="AL133" s="202">
        <v>241.79</v>
      </c>
      <c r="AM133" s="202">
        <v>175.96</v>
      </c>
      <c r="AN133" s="203">
        <v>243.25</v>
      </c>
    </row>
    <row r="134" spans="2:42" ht="15" customHeight="1" x14ac:dyDescent="0.3">
      <c r="B134" s="262" t="s">
        <v>575</v>
      </c>
      <c r="C134" s="196">
        <v>6033600</v>
      </c>
      <c r="D134" s="197">
        <v>7896641803048</v>
      </c>
      <c r="E134" s="197">
        <v>1063901820370</v>
      </c>
      <c r="F134" s="197" t="str">
        <f>VLOOKUP(C134,'[7]LISTA DE PREÇOS'!$F$15:$H$143,3,0)</f>
        <v>3004.90.99</v>
      </c>
      <c r="G134" s="198" t="s">
        <v>371</v>
      </c>
      <c r="H134" s="198" t="s">
        <v>561</v>
      </c>
      <c r="I134" s="199" t="s">
        <v>309</v>
      </c>
      <c r="J134" s="199" t="s">
        <v>46</v>
      </c>
      <c r="K134" s="200" t="s">
        <v>466</v>
      </c>
      <c r="L134" s="199" t="s">
        <v>134</v>
      </c>
      <c r="M134" s="199" t="s">
        <v>342</v>
      </c>
      <c r="N134" s="201"/>
      <c r="O134" s="199" t="s">
        <v>52</v>
      </c>
      <c r="P134" s="201" t="s">
        <v>59</v>
      </c>
      <c r="Q134" s="201"/>
      <c r="R134" s="199" t="s">
        <v>343</v>
      </c>
      <c r="S134" s="200" t="s">
        <v>46</v>
      </c>
      <c r="T134" s="200" t="s">
        <v>47</v>
      </c>
      <c r="U134" s="200" t="s">
        <v>46</v>
      </c>
      <c r="V134" s="200" t="s">
        <v>467</v>
      </c>
      <c r="W134" s="200">
        <v>7</v>
      </c>
      <c r="X134" s="200" t="s">
        <v>440</v>
      </c>
      <c r="Y134" s="200">
        <v>24</v>
      </c>
      <c r="Z134" s="200">
        <v>9.9</v>
      </c>
      <c r="AA134" s="218">
        <v>29.67</v>
      </c>
      <c r="AB134" s="218">
        <v>39.529588569860252</v>
      </c>
      <c r="AC134" s="218">
        <v>25.780767390000005</v>
      </c>
      <c r="AD134" s="218">
        <v>35.640398516363966</v>
      </c>
      <c r="AE134" s="218">
        <v>29.25841776</v>
      </c>
      <c r="AF134" s="218">
        <v>38.999263905735575</v>
      </c>
      <c r="AG134" s="218">
        <v>29.462755050000002</v>
      </c>
      <c r="AH134" s="218">
        <v>39.262628631053758</v>
      </c>
      <c r="AI134" s="218">
        <v>30.529005840000004</v>
      </c>
      <c r="AJ134" s="218">
        <v>40.635123626373634</v>
      </c>
      <c r="AK134" s="218">
        <v>25.470152160000001</v>
      </c>
      <c r="AL134" s="218">
        <v>35.210991182789165</v>
      </c>
      <c r="AM134" s="218">
        <v>25.624525169999998</v>
      </c>
      <c r="AN134" s="220">
        <v>35.42440281299163</v>
      </c>
    </row>
    <row r="135" spans="2:42" s="221" customFormat="1" ht="15" customHeight="1" x14ac:dyDescent="0.3">
      <c r="B135" s="262" t="s">
        <v>575</v>
      </c>
      <c r="C135" s="196">
        <v>6033598</v>
      </c>
      <c r="D135" s="197">
        <v>7896641803055</v>
      </c>
      <c r="E135" s="197">
        <v>1063901820052</v>
      </c>
      <c r="F135" s="197" t="str">
        <f>VLOOKUP(C135,'[7]LISTA DE PREÇOS'!$F$15:$H$143,3,0)</f>
        <v>3004.90.99</v>
      </c>
      <c r="G135" s="198" t="s">
        <v>371</v>
      </c>
      <c r="H135" s="198" t="s">
        <v>562</v>
      </c>
      <c r="I135" s="199" t="s">
        <v>309</v>
      </c>
      <c r="J135" s="199" t="s">
        <v>46</v>
      </c>
      <c r="K135" s="200" t="s">
        <v>466</v>
      </c>
      <c r="L135" s="199" t="s">
        <v>134</v>
      </c>
      <c r="M135" s="199" t="s">
        <v>342</v>
      </c>
      <c r="N135" s="201"/>
      <c r="O135" s="199" t="s">
        <v>52</v>
      </c>
      <c r="P135" s="201" t="s">
        <v>59</v>
      </c>
      <c r="Q135" s="201"/>
      <c r="R135" s="199" t="s">
        <v>343</v>
      </c>
      <c r="S135" s="200" t="s">
        <v>46</v>
      </c>
      <c r="T135" s="200" t="s">
        <v>47</v>
      </c>
      <c r="U135" s="200" t="s">
        <v>46</v>
      </c>
      <c r="V135" s="200" t="s">
        <v>467</v>
      </c>
      <c r="W135" s="200">
        <v>7</v>
      </c>
      <c r="X135" s="200" t="s">
        <v>440</v>
      </c>
      <c r="Y135" s="200">
        <v>24</v>
      </c>
      <c r="Z135" s="200">
        <v>9.9</v>
      </c>
      <c r="AA135" s="218">
        <v>78.33</v>
      </c>
      <c r="AB135" s="218">
        <v>104.35971259444401</v>
      </c>
      <c r="AC135" s="218">
        <v>68.062268610000004</v>
      </c>
      <c r="AD135" s="218">
        <v>94.092093555334998</v>
      </c>
      <c r="AE135" s="218">
        <v>77.243406239999999</v>
      </c>
      <c r="AF135" s="218">
        <v>102.95963403223013</v>
      </c>
      <c r="AG135" s="218">
        <v>77.78286494999999</v>
      </c>
      <c r="AH135" s="218">
        <v>103.65492755882845</v>
      </c>
      <c r="AI135" s="218">
        <v>80.597810160000009</v>
      </c>
      <c r="AJ135" s="218">
        <v>107.27836985688731</v>
      </c>
      <c r="AK135" s="218">
        <v>67.242231840000002</v>
      </c>
      <c r="AL135" s="218">
        <v>92.958440827363503</v>
      </c>
      <c r="AM135" s="218">
        <v>67.649782829999992</v>
      </c>
      <c r="AN135" s="220">
        <v>93.52185616250874</v>
      </c>
    </row>
    <row r="136" spans="2:42" x14ac:dyDescent="0.3">
      <c r="B136" s="262" t="s">
        <v>575</v>
      </c>
      <c r="C136" s="196">
        <v>6082816</v>
      </c>
      <c r="D136" s="197">
        <v>7896641810510</v>
      </c>
      <c r="E136" s="197">
        <v>2081902480011</v>
      </c>
      <c r="F136" s="197" t="str">
        <f>VLOOKUP(C136,'[7]LISTA DE PREÇOS'!$F$15:$H$143,3,0)</f>
        <v>3401.11.10</v>
      </c>
      <c r="G136" s="198" t="s">
        <v>381</v>
      </c>
      <c r="H136" s="198" t="s">
        <v>566</v>
      </c>
      <c r="I136" s="200" t="s">
        <v>384</v>
      </c>
      <c r="J136" s="199" t="s">
        <v>46</v>
      </c>
      <c r="K136" s="200" t="s">
        <v>567</v>
      </c>
      <c r="L136" s="199" t="s">
        <v>134</v>
      </c>
      <c r="M136" s="199" t="s">
        <v>385</v>
      </c>
      <c r="N136" s="199"/>
      <c r="O136" s="199" t="s">
        <v>310</v>
      </c>
      <c r="P136" s="201" t="s">
        <v>43</v>
      </c>
      <c r="Q136" s="199"/>
      <c r="R136" s="199" t="s">
        <v>386</v>
      </c>
      <c r="S136" s="199" t="s">
        <v>46</v>
      </c>
      <c r="T136" s="199" t="s">
        <v>47</v>
      </c>
      <c r="U136" s="199" t="s">
        <v>46</v>
      </c>
      <c r="V136" s="200">
        <v>0</v>
      </c>
      <c r="W136" s="200">
        <v>5</v>
      </c>
      <c r="X136" s="200" t="s">
        <v>440</v>
      </c>
      <c r="Y136" s="200">
        <v>35</v>
      </c>
      <c r="Z136" s="200">
        <v>9.9</v>
      </c>
      <c r="AA136" s="218">
        <v>28.21</v>
      </c>
      <c r="AB136" s="218">
        <v>0</v>
      </c>
      <c r="AC136" s="218">
        <v>24.52</v>
      </c>
      <c r="AD136" s="218">
        <v>0</v>
      </c>
      <c r="AE136" s="218">
        <v>27.82</v>
      </c>
      <c r="AF136" s="218">
        <v>0</v>
      </c>
      <c r="AG136" s="218">
        <v>28.01</v>
      </c>
      <c r="AH136" s="218">
        <v>0</v>
      </c>
      <c r="AI136" s="218">
        <v>29.02</v>
      </c>
      <c r="AJ136" s="218">
        <v>0</v>
      </c>
      <c r="AK136" s="218">
        <v>24.22</v>
      </c>
      <c r="AL136" s="218">
        <v>0</v>
      </c>
      <c r="AM136" s="218">
        <v>24.36</v>
      </c>
      <c r="AN136" s="220">
        <v>0</v>
      </c>
    </row>
    <row r="137" spans="2:42" x14ac:dyDescent="0.3">
      <c r="B137" s="262" t="s">
        <v>575</v>
      </c>
      <c r="C137" s="196">
        <v>6033241</v>
      </c>
      <c r="D137" s="197">
        <v>7896641800450</v>
      </c>
      <c r="E137" s="197">
        <v>1063900520187</v>
      </c>
      <c r="F137" s="197" t="str">
        <f>VLOOKUP(C137,'[7]LISTA DE PREÇOS'!$F$15:$H$143,3,0)</f>
        <v>3004.90.99</v>
      </c>
      <c r="G137" s="198" t="s">
        <v>375</v>
      </c>
      <c r="H137" s="198" t="s">
        <v>563</v>
      </c>
      <c r="I137" s="199" t="s">
        <v>309</v>
      </c>
      <c r="J137" s="199" t="s">
        <v>46</v>
      </c>
      <c r="K137" s="200" t="s">
        <v>466</v>
      </c>
      <c r="L137" s="199" t="s">
        <v>134</v>
      </c>
      <c r="M137" s="199" t="s">
        <v>342</v>
      </c>
      <c r="N137" s="201"/>
      <c r="O137" s="199" t="s">
        <v>52</v>
      </c>
      <c r="P137" s="201" t="s">
        <v>63</v>
      </c>
      <c r="Q137" s="201"/>
      <c r="R137" s="200" t="s">
        <v>378</v>
      </c>
      <c r="S137" s="200" t="s">
        <v>46</v>
      </c>
      <c r="T137" s="200" t="s">
        <v>47</v>
      </c>
      <c r="U137" s="200" t="s">
        <v>46</v>
      </c>
      <c r="V137" s="200" t="s">
        <v>467</v>
      </c>
      <c r="W137" s="200">
        <v>5</v>
      </c>
      <c r="X137" s="200" t="s">
        <v>440</v>
      </c>
      <c r="Y137" s="200">
        <v>48</v>
      </c>
      <c r="Z137" s="200">
        <v>9.9</v>
      </c>
      <c r="AA137" s="218">
        <v>66.709999999999994</v>
      </c>
      <c r="AB137" s="218">
        <v>88.878289635840147</v>
      </c>
      <c r="AC137" s="218">
        <v>57.965453069999995</v>
      </c>
      <c r="AD137" s="218">
        <v>80.133838389842921</v>
      </c>
      <c r="AE137" s="218">
        <v>65.78459887999999</v>
      </c>
      <c r="AF137" s="218">
        <v>87.685908161497139</v>
      </c>
      <c r="AG137" s="218">
        <v>66.244030649999999</v>
      </c>
      <c r="AH137" s="218">
        <v>88.278057161361502</v>
      </c>
      <c r="AI137" s="218">
        <v>68.64138792</v>
      </c>
      <c r="AJ137" s="218">
        <v>91.363973613595704</v>
      </c>
      <c r="AK137" s="218">
        <v>57.267066079999992</v>
      </c>
      <c r="AL137" s="218">
        <v>79.168359346271131</v>
      </c>
      <c r="AM137" s="218">
        <v>57.614158209999992</v>
      </c>
      <c r="AN137" s="220">
        <v>79.648193854218789</v>
      </c>
    </row>
    <row r="138" spans="2:42" x14ac:dyDescent="0.3">
      <c r="B138" s="262" t="s">
        <v>575</v>
      </c>
      <c r="C138" s="196">
        <v>6033398</v>
      </c>
      <c r="D138" s="197">
        <v>7896641807381</v>
      </c>
      <c r="E138" s="197">
        <v>1063901350072</v>
      </c>
      <c r="F138" s="197" t="str">
        <f>VLOOKUP(C138,'[7]LISTA DE PREÇOS'!$F$15:$H$143,3,0)</f>
        <v>3004.90.69</v>
      </c>
      <c r="G138" s="198" t="s">
        <v>375</v>
      </c>
      <c r="H138" s="198" t="s">
        <v>564</v>
      </c>
      <c r="I138" s="199" t="s">
        <v>309</v>
      </c>
      <c r="J138" s="199" t="s">
        <v>46</v>
      </c>
      <c r="K138" s="200" t="s">
        <v>466</v>
      </c>
      <c r="L138" s="199" t="s">
        <v>134</v>
      </c>
      <c r="M138" s="199" t="s">
        <v>342</v>
      </c>
      <c r="N138" s="201"/>
      <c r="O138" s="199" t="s">
        <v>52</v>
      </c>
      <c r="P138" s="201" t="s">
        <v>63</v>
      </c>
      <c r="Q138" s="201"/>
      <c r="R138" s="200" t="s">
        <v>378</v>
      </c>
      <c r="S138" s="200" t="s">
        <v>46</v>
      </c>
      <c r="T138" s="200" t="s">
        <v>47</v>
      </c>
      <c r="U138" s="200" t="s">
        <v>46</v>
      </c>
      <c r="V138" s="200" t="s">
        <v>467</v>
      </c>
      <c r="W138" s="200">
        <v>5</v>
      </c>
      <c r="X138" s="200" t="s">
        <v>440</v>
      </c>
      <c r="Y138" s="200">
        <v>48</v>
      </c>
      <c r="Z138" s="200">
        <v>9.9</v>
      </c>
      <c r="AA138" s="218">
        <v>117.05</v>
      </c>
      <c r="AB138" s="218">
        <v>155.9466916785353</v>
      </c>
      <c r="AC138" s="218">
        <v>101.70673485</v>
      </c>
      <c r="AD138" s="218">
        <v>140.60359441659594</v>
      </c>
      <c r="AE138" s="218">
        <v>115.42628239999999</v>
      </c>
      <c r="AF138" s="218">
        <v>153.85452781147114</v>
      </c>
      <c r="AG138" s="218">
        <v>116.23240575</v>
      </c>
      <c r="AH138" s="218">
        <v>154.89351807431217</v>
      </c>
      <c r="AI138" s="218">
        <v>120.43883160000001</v>
      </c>
      <c r="AJ138" s="218">
        <v>160.30809640940458</v>
      </c>
      <c r="AK138" s="218">
        <v>100.4813384</v>
      </c>
      <c r="AL138" s="218">
        <v>138.90955571100341</v>
      </c>
      <c r="AM138" s="218">
        <v>101.09034954999998</v>
      </c>
      <c r="AN138" s="220">
        <v>139.75147789891034</v>
      </c>
    </row>
    <row r="139" spans="2:42" ht="14.4" x14ac:dyDescent="0.3">
      <c r="B139" s="263" t="s">
        <v>575</v>
      </c>
      <c r="C139" s="251">
        <v>6033400</v>
      </c>
      <c r="D139" s="253">
        <v>7896641807404</v>
      </c>
      <c r="E139" s="253">
        <v>1063901350110</v>
      </c>
      <c r="F139" s="197" t="str">
        <f>VLOOKUP(C139,'[7]LISTA DE PREÇOS'!$F$15:$H$143,3,0)</f>
        <v>3004.90.69</v>
      </c>
      <c r="G139" s="228" t="s">
        <v>375</v>
      </c>
      <c r="H139" s="228" t="s">
        <v>565</v>
      </c>
      <c r="I139" s="227" t="s">
        <v>309</v>
      </c>
      <c r="J139" s="227" t="s">
        <v>46</v>
      </c>
      <c r="K139" s="226" t="s">
        <v>466</v>
      </c>
      <c r="L139" s="227" t="s">
        <v>134</v>
      </c>
      <c r="M139" s="227" t="s">
        <v>342</v>
      </c>
      <c r="N139" s="254"/>
      <c r="O139" s="227" t="s">
        <v>52</v>
      </c>
      <c r="P139" s="254" t="s">
        <v>63</v>
      </c>
      <c r="Q139" s="254"/>
      <c r="R139" s="226" t="s">
        <v>378</v>
      </c>
      <c r="S139" s="226" t="s">
        <v>46</v>
      </c>
      <c r="T139" s="226" t="s">
        <v>47</v>
      </c>
      <c r="U139" s="226" t="s">
        <v>46</v>
      </c>
      <c r="V139" s="226" t="s">
        <v>467</v>
      </c>
      <c r="W139" s="226">
        <v>5</v>
      </c>
      <c r="X139" s="226" t="s">
        <v>440</v>
      </c>
      <c r="Y139" s="226">
        <v>48</v>
      </c>
      <c r="Z139" s="226">
        <v>9.9</v>
      </c>
      <c r="AA139" s="256">
        <v>168.22</v>
      </c>
      <c r="AB139" s="256">
        <v>224.12090964684501</v>
      </c>
      <c r="AC139" s="256">
        <v>146.16921773999999</v>
      </c>
      <c r="AD139" s="256">
        <v>202.07036866945552</v>
      </c>
      <c r="AE139" s="256">
        <v>165.88645216</v>
      </c>
      <c r="AF139" s="256">
        <v>221.11412788078326</v>
      </c>
      <c r="AG139" s="256">
        <v>167.04498329999998</v>
      </c>
      <c r="AH139" s="256">
        <v>222.60732687279616</v>
      </c>
      <c r="AI139" s="256">
        <v>173.09030544000001</v>
      </c>
      <c r="AJ139" s="256">
        <v>230.38896179401996</v>
      </c>
      <c r="AK139" s="256">
        <v>144.40812256000001</v>
      </c>
      <c r="AL139" s="256">
        <v>199.63575789581373</v>
      </c>
      <c r="AM139" s="256">
        <v>145.28337121999999</v>
      </c>
      <c r="AN139" s="259">
        <v>200.8457378227655</v>
      </c>
      <c r="AO139" s="229"/>
      <c r="AP139" s="229"/>
    </row>
    <row r="140" spans="2:42" ht="14.4" x14ac:dyDescent="0.3">
      <c r="AA140" s="250"/>
      <c r="AB140" s="250"/>
      <c r="AC140" s="250"/>
      <c r="AD140" s="250"/>
      <c r="AE140" s="250"/>
      <c r="AF140" s="250"/>
      <c r="AG140" s="250"/>
      <c r="AH140" s="250"/>
      <c r="AI140" s="250"/>
      <c r="AJ140" s="250"/>
      <c r="AK140" s="250"/>
      <c r="AL140" s="250"/>
      <c r="AM140" s="250"/>
      <c r="AN140" s="250"/>
      <c r="AO140" s="229"/>
      <c r="AP140" s="229"/>
    </row>
    <row r="141" spans="2:42" ht="14.4" x14ac:dyDescent="0.3">
      <c r="AA141" s="250"/>
      <c r="AB141" s="250"/>
      <c r="AC141" s="250"/>
      <c r="AD141" s="250"/>
      <c r="AE141" s="250"/>
      <c r="AF141" s="250"/>
      <c r="AG141" s="250"/>
      <c r="AH141" s="250"/>
      <c r="AI141" s="250"/>
      <c r="AJ141" s="250"/>
      <c r="AK141" s="250"/>
      <c r="AL141" s="250"/>
      <c r="AM141" s="250"/>
      <c r="AN141" s="250"/>
      <c r="AO141" s="229"/>
      <c r="AP141" s="229"/>
    </row>
    <row r="142" spans="2:42" ht="14.4" x14ac:dyDescent="0.3">
      <c r="AA142" s="250"/>
      <c r="AB142" s="250"/>
      <c r="AC142" s="250"/>
      <c r="AD142" s="250"/>
      <c r="AE142" s="250"/>
      <c r="AF142" s="250"/>
      <c r="AG142" s="250"/>
      <c r="AH142" s="250"/>
      <c r="AI142" s="250"/>
      <c r="AJ142" s="250"/>
      <c r="AK142" s="250"/>
      <c r="AL142" s="250"/>
      <c r="AM142" s="250"/>
      <c r="AN142" s="250"/>
      <c r="AO142" s="229"/>
      <c r="AP142" s="229"/>
    </row>
    <row r="143" spans="2:42" ht="14.4" x14ac:dyDescent="0.3">
      <c r="AA143" s="250"/>
      <c r="AB143" s="250"/>
      <c r="AC143" s="250"/>
      <c r="AD143" s="250"/>
      <c r="AE143" s="250"/>
      <c r="AF143" s="250"/>
      <c r="AG143" s="250"/>
      <c r="AH143" s="250"/>
      <c r="AI143" s="250"/>
      <c r="AJ143" s="250"/>
      <c r="AK143" s="250"/>
      <c r="AL143" s="250"/>
      <c r="AM143" s="250"/>
      <c r="AN143" s="250"/>
      <c r="AO143" s="229"/>
      <c r="AP143" s="229"/>
    </row>
    <row r="144" spans="2:42" x14ac:dyDescent="0.3"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36" x14ac:dyDescent="0.3"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36" x14ac:dyDescent="0.3"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50"/>
      <c r="W146" s="250"/>
      <c r="X146" s="250"/>
      <c r="Y146" s="250"/>
      <c r="Z146" s="250"/>
      <c r="AA146" s="250"/>
      <c r="AB146" s="250"/>
      <c r="AC146" s="250"/>
      <c r="AD146" s="250"/>
      <c r="AE146" s="250"/>
      <c r="AF146" s="250"/>
      <c r="AG146" s="250"/>
      <c r="AH146" s="250"/>
      <c r="AI146" s="250"/>
      <c r="AJ146" s="250"/>
    </row>
    <row r="147" spans="2:36" x14ac:dyDescent="0.3">
      <c r="B147" s="180" t="s">
        <v>596</v>
      </c>
      <c r="C147" s="180" t="s">
        <v>597</v>
      </c>
      <c r="D147" s="279" t="s">
        <v>598</v>
      </c>
      <c r="E147" s="280"/>
      <c r="F147" s="269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  <c r="T147" s="250"/>
      <c r="U147" s="250"/>
      <c r="V147" s="250"/>
      <c r="W147" s="250"/>
      <c r="X147" s="250"/>
      <c r="Y147" s="250"/>
      <c r="Z147" s="250"/>
      <c r="AA147" s="250"/>
      <c r="AB147" s="250"/>
      <c r="AC147" s="250"/>
      <c r="AD147" s="250"/>
      <c r="AE147" s="250"/>
      <c r="AF147" s="250"/>
      <c r="AG147" s="250"/>
      <c r="AH147" s="250"/>
      <c r="AI147" s="250"/>
      <c r="AJ147" s="250"/>
    </row>
    <row r="148" spans="2:36" x14ac:dyDescent="0.3">
      <c r="B148" s="181" t="s">
        <v>599</v>
      </c>
      <c r="C148" s="181">
        <v>0</v>
      </c>
      <c r="D148" s="272" t="s">
        <v>600</v>
      </c>
      <c r="E148" s="272"/>
      <c r="F148" s="268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  <c r="AB148" s="250"/>
      <c r="AC148" s="250"/>
      <c r="AD148" s="250"/>
      <c r="AE148" s="250"/>
      <c r="AF148" s="250"/>
      <c r="AG148" s="250"/>
      <c r="AH148" s="250"/>
      <c r="AI148" s="250"/>
      <c r="AJ148" s="250"/>
    </row>
    <row r="149" spans="2:36" x14ac:dyDescent="0.3">
      <c r="B149" s="181" t="s">
        <v>599</v>
      </c>
      <c r="C149" s="181">
        <v>6.8199999999999997E-2</v>
      </c>
      <c r="D149" s="272" t="s">
        <v>601</v>
      </c>
      <c r="E149" s="272"/>
      <c r="F149" s="268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36" x14ac:dyDescent="0.3">
      <c r="B150" s="181" t="s">
        <v>599</v>
      </c>
      <c r="C150" s="181">
        <v>9.0899999999999995E-2</v>
      </c>
      <c r="D150" s="272" t="s">
        <v>571</v>
      </c>
      <c r="E150" s="272"/>
      <c r="F150" s="268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36" x14ac:dyDescent="0.3">
      <c r="B151" s="181" t="s">
        <v>599</v>
      </c>
      <c r="C151" s="181">
        <v>0.1075</v>
      </c>
      <c r="D151" s="272" t="s">
        <v>605</v>
      </c>
      <c r="E151" s="272"/>
      <c r="F151" s="268"/>
    </row>
    <row r="152" spans="2:36" x14ac:dyDescent="0.3">
      <c r="B152" s="181" t="s">
        <v>599</v>
      </c>
      <c r="C152" s="181">
        <v>0.1183</v>
      </c>
      <c r="D152" s="272" t="s">
        <v>606</v>
      </c>
      <c r="E152" s="272"/>
      <c r="F152" s="268"/>
    </row>
    <row r="153" spans="2:36" x14ac:dyDescent="0.3">
      <c r="B153" s="181" t="s">
        <v>599</v>
      </c>
      <c r="C153" s="181">
        <v>0.1129</v>
      </c>
      <c r="D153" s="272" t="s">
        <v>570</v>
      </c>
      <c r="E153" s="272"/>
      <c r="F153" s="268"/>
    </row>
    <row r="154" spans="2:36" ht="8.25" customHeight="1" x14ac:dyDescent="0.3">
      <c r="B154" s="182"/>
      <c r="C154" s="183"/>
      <c r="D154" s="277"/>
      <c r="E154" s="278"/>
      <c r="F154" s="268"/>
    </row>
    <row r="155" spans="2:36" x14ac:dyDescent="0.3">
      <c r="B155" s="181" t="s">
        <v>602</v>
      </c>
      <c r="C155" s="181">
        <v>0</v>
      </c>
      <c r="D155" s="272" t="s">
        <v>603</v>
      </c>
      <c r="E155" s="272"/>
      <c r="F155" s="268"/>
    </row>
    <row r="156" spans="2:36" x14ac:dyDescent="0.3">
      <c r="B156" s="181" t="s">
        <v>602</v>
      </c>
      <c r="C156" s="181">
        <v>5.6800000000000003E-2</v>
      </c>
      <c r="D156" s="272" t="s">
        <v>599</v>
      </c>
      <c r="E156" s="272"/>
      <c r="F156" s="268"/>
    </row>
    <row r="157" spans="2:36" x14ac:dyDescent="0.3">
      <c r="B157" s="181" t="s">
        <v>602</v>
      </c>
      <c r="C157" s="181">
        <v>6.8199999999999997E-2</v>
      </c>
      <c r="D157" s="272" t="s">
        <v>604</v>
      </c>
      <c r="E157" s="272"/>
      <c r="F157" s="268"/>
    </row>
    <row r="158" spans="2:36" x14ac:dyDescent="0.3">
      <c r="B158" s="181" t="s">
        <v>602</v>
      </c>
      <c r="C158" s="181">
        <v>9.0899999999999995E-2</v>
      </c>
      <c r="D158" s="272" t="s">
        <v>571</v>
      </c>
      <c r="E158" s="272"/>
      <c r="F158" s="268"/>
    </row>
    <row r="159" spans="2:36" x14ac:dyDescent="0.3">
      <c r="B159" s="181" t="s">
        <v>602</v>
      </c>
      <c r="C159" s="181">
        <v>0.1075</v>
      </c>
      <c r="D159" s="272" t="s">
        <v>607</v>
      </c>
      <c r="E159" s="272"/>
      <c r="F159" s="268"/>
    </row>
    <row r="160" spans="2:36" x14ac:dyDescent="0.3">
      <c r="B160" s="181" t="s">
        <v>602</v>
      </c>
      <c r="C160" s="181">
        <v>0.1183</v>
      </c>
      <c r="D160" s="272" t="s">
        <v>608</v>
      </c>
      <c r="E160" s="272"/>
      <c r="F160" s="268"/>
    </row>
    <row r="161" spans="2:6" x14ac:dyDescent="0.3">
      <c r="B161" s="181" t="s">
        <v>602</v>
      </c>
      <c r="C161" s="181">
        <v>0.1129</v>
      </c>
      <c r="D161" s="272" t="s">
        <v>570</v>
      </c>
      <c r="E161" s="272"/>
      <c r="F161" s="268"/>
    </row>
  </sheetData>
  <autoFilter ref="B15:AQ139"/>
  <mergeCells count="54">
    <mergeCell ref="AK13:AL13"/>
    <mergeCell ref="AM13:AN13"/>
    <mergeCell ref="AA13:AB13"/>
    <mergeCell ref="AC13:AD13"/>
    <mergeCell ref="AE13:AF13"/>
    <mergeCell ref="AG13:AH13"/>
    <mergeCell ref="AI13:AJ13"/>
    <mergeCell ref="B14:B15"/>
    <mergeCell ref="AM14:AN14"/>
    <mergeCell ref="AA14:AB14"/>
    <mergeCell ref="AC14:AD14"/>
    <mergeCell ref="AE14:AF14"/>
    <mergeCell ref="AI14:AJ14"/>
    <mergeCell ref="AG14:AH14"/>
    <mergeCell ref="AK14:AL14"/>
    <mergeCell ref="I14:I15"/>
    <mergeCell ref="H14:H15"/>
    <mergeCell ref="G14:G15"/>
    <mergeCell ref="E14:E15"/>
    <mergeCell ref="D14:D15"/>
    <mergeCell ref="C14:C15"/>
    <mergeCell ref="O14:O15"/>
    <mergeCell ref="N14:N15"/>
    <mergeCell ref="M14:M15"/>
    <mergeCell ref="K14:K15"/>
    <mergeCell ref="L14:L15"/>
    <mergeCell ref="J14:J15"/>
    <mergeCell ref="D158:E158"/>
    <mergeCell ref="D147:E147"/>
    <mergeCell ref="D148:E148"/>
    <mergeCell ref="D149:E149"/>
    <mergeCell ref="D150:E150"/>
    <mergeCell ref="D151:E151"/>
    <mergeCell ref="D152:E152"/>
    <mergeCell ref="T14:T15"/>
    <mergeCell ref="D153:E153"/>
    <mergeCell ref="D154:E154"/>
    <mergeCell ref="D155:E155"/>
    <mergeCell ref="D156:E156"/>
    <mergeCell ref="D157:E157"/>
    <mergeCell ref="S14:S15"/>
    <mergeCell ref="R14:R15"/>
    <mergeCell ref="Q14:Q15"/>
    <mergeCell ref="P14:P15"/>
    <mergeCell ref="F14:F15"/>
    <mergeCell ref="D159:E159"/>
    <mergeCell ref="D160:E160"/>
    <mergeCell ref="D161:E161"/>
    <mergeCell ref="Z14:Z15"/>
    <mergeCell ref="Y14:Y15"/>
    <mergeCell ref="X14:X15"/>
    <mergeCell ref="W14:W15"/>
    <mergeCell ref="V14:V15"/>
    <mergeCell ref="U14:U15"/>
  </mergeCells>
  <pageMargins left="0" right="0" top="0.78740157480314965" bottom="0.39370078740157483" header="0" footer="0"/>
  <pageSetup paperSize="9" scale="7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7"/>
  <sheetViews>
    <sheetView showGridLines="0" zoomScaleNormal="100" workbookViewId="0">
      <selection activeCell="A17" sqref="A17"/>
    </sheetView>
  </sheetViews>
  <sheetFormatPr defaultColWidth="9.109375" defaultRowHeight="13.2" x14ac:dyDescent="0.25"/>
  <cols>
    <col min="1" max="1" width="15.44140625" style="3" customWidth="1"/>
    <col min="2" max="2" width="16.109375" style="3" customWidth="1"/>
    <col min="3" max="3" width="17.44140625" style="3" customWidth="1"/>
    <col min="4" max="4" width="26.88671875" style="3" customWidth="1"/>
    <col min="5" max="5" width="82" style="3" customWidth="1"/>
    <col min="6" max="6" width="64.109375" style="3" customWidth="1"/>
    <col min="7" max="7" width="25" style="3" customWidth="1"/>
    <col min="8" max="8" width="16.6640625" style="3" customWidth="1"/>
    <col min="9" max="9" width="17.44140625" style="3" customWidth="1"/>
    <col min="10" max="10" width="17.6640625" style="3" customWidth="1"/>
    <col min="11" max="12" width="18" style="3" customWidth="1"/>
    <col min="13" max="14" width="16.6640625" style="3" customWidth="1"/>
    <col min="15" max="15" width="19.44140625" style="3" customWidth="1"/>
    <col min="16" max="16" width="16.6640625" style="3" customWidth="1"/>
    <col min="17" max="17" width="66.33203125" style="3" customWidth="1"/>
    <col min="18" max="18" width="5.5546875" style="3" customWidth="1"/>
    <col min="19" max="19" width="11.6640625" style="3" customWidth="1"/>
    <col min="20" max="23" width="16.6640625" style="3" customWidth="1"/>
    <col min="24" max="24" width="22.5546875" style="3" customWidth="1"/>
    <col min="25" max="40" width="13.33203125" style="3" customWidth="1"/>
    <col min="41" max="16384" width="9.109375" style="3"/>
  </cols>
  <sheetData>
    <row r="1" spans="1:57" ht="14.4" x14ac:dyDescent="0.3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57" ht="21" x14ac:dyDescent="0.4">
      <c r="A2" s="4"/>
      <c r="B2" s="5"/>
      <c r="C2" s="6" t="s">
        <v>0</v>
      </c>
      <c r="D2" s="5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1"/>
    </row>
    <row r="3" spans="1:57" ht="14.4" x14ac:dyDescent="0.3">
      <c r="D3" s="8"/>
      <c r="E3" s="9"/>
      <c r="F3" s="10"/>
      <c r="G3" s="11"/>
      <c r="H3" s="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"/>
    </row>
    <row r="4" spans="1:57" ht="13.8" x14ac:dyDescent="0.25">
      <c r="A4" s="14"/>
      <c r="B4" s="9"/>
      <c r="C4" s="15" t="s">
        <v>405</v>
      </c>
      <c r="D4" s="8"/>
      <c r="E4" s="9"/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1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57" ht="13.5" customHeight="1" thickBot="1" x14ac:dyDescent="0.3">
      <c r="A5" s="10"/>
      <c r="B5" s="8"/>
      <c r="C5" s="8"/>
      <c r="D5" s="8"/>
      <c r="E5" s="8"/>
      <c r="F5" s="10"/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57" ht="15.75" customHeight="1" thickBot="1" x14ac:dyDescent="0.3">
      <c r="A6" s="16"/>
      <c r="B6" s="16"/>
      <c r="C6" s="16"/>
      <c r="D6" s="16"/>
      <c r="E6" s="147" t="s">
        <v>407</v>
      </c>
      <c r="F6" s="10"/>
      <c r="G6" s="11"/>
      <c r="H6" s="17"/>
      <c r="I6" s="18"/>
      <c r="J6" s="17"/>
      <c r="K6" s="17"/>
      <c r="L6" s="17"/>
      <c r="M6" s="17"/>
      <c r="N6" s="2"/>
      <c r="O6" s="17"/>
      <c r="P6" s="17"/>
      <c r="Q6" s="17"/>
      <c r="R6" s="18"/>
      <c r="S6" s="2"/>
      <c r="T6" s="18"/>
      <c r="U6" s="17"/>
      <c r="V6" s="17"/>
      <c r="W6" s="18"/>
      <c r="X6" s="11"/>
      <c r="Y6" s="294" t="s">
        <v>2</v>
      </c>
      <c r="Z6" s="297"/>
      <c r="AA6" s="294" t="s">
        <v>3</v>
      </c>
      <c r="AB6" s="295"/>
      <c r="AC6" s="294" t="s">
        <v>4</v>
      </c>
      <c r="AD6" s="295"/>
      <c r="AE6" s="294" t="s">
        <v>5</v>
      </c>
      <c r="AF6" s="295"/>
      <c r="AG6" s="294" t="s">
        <v>6</v>
      </c>
      <c r="AH6" s="295"/>
      <c r="AI6" s="294" t="s">
        <v>7</v>
      </c>
      <c r="AJ6" s="295"/>
      <c r="AK6" s="294" t="s">
        <v>393</v>
      </c>
      <c r="AL6" s="295"/>
      <c r="AM6" s="294" t="s">
        <v>394</v>
      </c>
      <c r="AN6" s="295"/>
    </row>
    <row r="7" spans="1:57" ht="93" customHeight="1" thickBot="1" x14ac:dyDescent="0.3">
      <c r="A7" s="19" t="s">
        <v>9</v>
      </c>
      <c r="B7" s="20" t="s">
        <v>10</v>
      </c>
      <c r="C7" s="20" t="s">
        <v>11</v>
      </c>
      <c r="D7" s="21" t="s">
        <v>12</v>
      </c>
      <c r="E7" s="22" t="s">
        <v>13</v>
      </c>
      <c r="F7" s="23" t="s">
        <v>14</v>
      </c>
      <c r="G7" s="24" t="s">
        <v>15</v>
      </c>
      <c r="H7" s="25" t="s">
        <v>16</v>
      </c>
      <c r="I7" s="25" t="s">
        <v>17</v>
      </c>
      <c r="J7" s="25" t="s">
        <v>18</v>
      </c>
      <c r="K7" s="25" t="s">
        <v>19</v>
      </c>
      <c r="L7" s="25" t="s">
        <v>20</v>
      </c>
      <c r="M7" s="25" t="s">
        <v>21</v>
      </c>
      <c r="N7" s="25" t="s">
        <v>22</v>
      </c>
      <c r="O7" s="25" t="s">
        <v>23</v>
      </c>
      <c r="P7" s="25" t="s">
        <v>24</v>
      </c>
      <c r="Q7" s="25" t="s">
        <v>25</v>
      </c>
      <c r="R7" s="25" t="s">
        <v>26</v>
      </c>
      <c r="S7" s="25" t="s">
        <v>27</v>
      </c>
      <c r="T7" s="25" t="s">
        <v>28</v>
      </c>
      <c r="U7" s="25" t="s">
        <v>29</v>
      </c>
      <c r="V7" s="25" t="s">
        <v>30</v>
      </c>
      <c r="W7" s="25" t="s">
        <v>31</v>
      </c>
      <c r="X7" s="25" t="s">
        <v>32</v>
      </c>
      <c r="Y7" s="26" t="s">
        <v>33</v>
      </c>
      <c r="Z7" s="27" t="s">
        <v>34</v>
      </c>
      <c r="AA7" s="26" t="s">
        <v>33</v>
      </c>
      <c r="AB7" s="27" t="s">
        <v>34</v>
      </c>
      <c r="AC7" s="26" t="s">
        <v>33</v>
      </c>
      <c r="AD7" s="27" t="s">
        <v>34</v>
      </c>
      <c r="AE7" s="26" t="s">
        <v>33</v>
      </c>
      <c r="AF7" s="27" t="s">
        <v>34</v>
      </c>
      <c r="AG7" s="26" t="s">
        <v>33</v>
      </c>
      <c r="AH7" s="27" t="s">
        <v>34</v>
      </c>
      <c r="AI7" s="26" t="s">
        <v>33</v>
      </c>
      <c r="AJ7" s="27" t="s">
        <v>34</v>
      </c>
      <c r="AK7" s="26" t="s">
        <v>33</v>
      </c>
      <c r="AL7" s="27" t="s">
        <v>34</v>
      </c>
      <c r="AM7" s="26" t="s">
        <v>33</v>
      </c>
      <c r="AN7" s="27" t="s">
        <v>34</v>
      </c>
    </row>
    <row r="8" spans="1:57" ht="12.75" customHeight="1" x14ac:dyDescent="0.25">
      <c r="A8" s="30"/>
      <c r="B8" s="31"/>
      <c r="C8" s="31"/>
      <c r="D8" s="32"/>
      <c r="E8" s="30"/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57" ht="17.25" customHeight="1" x14ac:dyDescent="0.3">
      <c r="A9" s="38"/>
      <c r="B9" s="39"/>
      <c r="C9" s="39"/>
      <c r="D9" s="40" t="s">
        <v>421</v>
      </c>
      <c r="E9" s="41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57" ht="12.75" customHeight="1" x14ac:dyDescent="0.3">
      <c r="A10" s="38"/>
      <c r="B10" s="39"/>
      <c r="C10" s="39"/>
      <c r="D10" s="47"/>
      <c r="E10" s="48"/>
      <c r="F10" s="49"/>
      <c r="G10" s="50"/>
      <c r="H10" s="51"/>
      <c r="I10" s="52"/>
      <c r="J10" s="43"/>
      <c r="K10" s="43"/>
      <c r="L10" s="43"/>
      <c r="M10" s="43"/>
      <c r="N10" s="5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57" s="66" customFormat="1" ht="12.75" customHeight="1" x14ac:dyDescent="0.3">
      <c r="A11" s="56">
        <v>7896641804250</v>
      </c>
      <c r="B11" s="57">
        <v>1063902300044</v>
      </c>
      <c r="C11" s="57">
        <v>501103801170316</v>
      </c>
      <c r="D11" s="58" t="s">
        <v>35</v>
      </c>
      <c r="E11" s="59" t="s">
        <v>36</v>
      </c>
      <c r="F11" s="60" t="s">
        <v>37</v>
      </c>
      <c r="G11" s="60" t="s">
        <v>38</v>
      </c>
      <c r="H11" s="61" t="s">
        <v>39</v>
      </c>
      <c r="I11" s="62"/>
      <c r="J11" s="60" t="s">
        <v>40</v>
      </c>
      <c r="K11" s="60" t="s">
        <v>41</v>
      </c>
      <c r="L11" s="60" t="s">
        <v>42</v>
      </c>
      <c r="M11" s="62" t="str">
        <f>VLOOKUP(A11,[1]Planilha!$A$14:$AB$239,17,FALSE)</f>
        <v>Outros</v>
      </c>
      <c r="N11" s="63" t="s">
        <v>43</v>
      </c>
      <c r="O11" s="62" t="s">
        <v>44</v>
      </c>
      <c r="P11" s="64">
        <v>2001</v>
      </c>
      <c r="Q11" s="60" t="s">
        <v>45</v>
      </c>
      <c r="R11" s="62"/>
      <c r="S11" s="61" t="s">
        <v>46</v>
      </c>
      <c r="T11" s="62"/>
      <c r="U11" s="61" t="s">
        <v>47</v>
      </c>
      <c r="V11" s="61" t="s">
        <v>47</v>
      </c>
      <c r="W11" s="62"/>
      <c r="X11" s="62"/>
      <c r="Y11" s="65">
        <f>VLOOKUP($C11,[5]COMERCIALIZADOS!$F$17:$W$195,3,FALSE)</f>
        <v>89.16</v>
      </c>
      <c r="Z11" s="65">
        <f>VLOOKUP($C11,[5]COMERCIALIZADOS!$F$17:$W$195,4,FALSE)</f>
        <v>123.25</v>
      </c>
      <c r="AA11" s="65">
        <f>VLOOKUP($C11,[5]COMERCIALIZADOS!$F$17:$W$195,5,FALSE)</f>
        <v>89.16</v>
      </c>
      <c r="AB11" s="65">
        <f>VLOOKUP($C11,[5]COMERCIALIZADOS!$F$17:$W$195,6,FALSE)</f>
        <v>123.25</v>
      </c>
      <c r="AC11" s="65">
        <f>VLOOKUP($C11,[5]COMERCIALIZADOS!$F$17:$W$195,7,FALSE)</f>
        <v>83.08</v>
      </c>
      <c r="AD11" s="65">
        <f>VLOOKUP($C11,[5]COMERCIALIZADOS!$F$17:$W$195,8,FALSE)</f>
        <v>114.85</v>
      </c>
      <c r="AE11" s="65">
        <f>VLOOKUP($C11,[5]COMERCIALIZADOS!$F$17:$W$195,9,FALSE)</f>
        <v>88.08</v>
      </c>
      <c r="AF11" s="65">
        <f>VLOOKUP($C11,[5]COMERCIALIZADOS!$F$17:$W$195,10,FALSE)</f>
        <v>121.77</v>
      </c>
      <c r="AG11" s="65">
        <f>VLOOKUP($C11,[5]COMERCIALIZADOS!$F$17:$W$195,11,FALSE)</f>
        <v>88.62</v>
      </c>
      <c r="AH11" s="65">
        <f>VLOOKUP($C11,[5]COMERCIALIZADOS!$F$17:$W$195,12,FALSE)</f>
        <v>122.51</v>
      </c>
      <c r="AI11" s="65">
        <f>VLOOKUP($C11,[5]COMERCIALIZADOS!$F$17:$W$195,13,FALSE)</f>
        <v>91.39</v>
      </c>
      <c r="AJ11" s="65">
        <f>VLOOKUP($C11,[5]COMERCIALIZADOS!$F$17:$W$195,14,FALSE)</f>
        <v>126.34131370635288</v>
      </c>
      <c r="AK11" s="65">
        <f>VLOOKUP($C11,[5]COMERCIALIZADOS!$F$17:$W$195,15,FALSE)</f>
        <v>88.08</v>
      </c>
      <c r="AL11" s="65">
        <f>VLOOKUP($C11,[5]COMERCIALIZADOS!$F$17:$W$195,16,FALSE)</f>
        <v>121.77</v>
      </c>
      <c r="AM11" s="65">
        <f>VLOOKUP($C11,[5]COMERCIALIZADOS!$F$17:$W$195,17,FALSE)</f>
        <v>88.619601239999994</v>
      </c>
      <c r="AN11" s="65">
        <f>VLOOKUP($C11,[5]COMERCIALIZADOS!$F$17:$W$195,18,FALSE)</f>
        <v>122.51139994304341</v>
      </c>
      <c r="AO11" s="163"/>
      <c r="AP11" s="163">
        <f>Y11/[6]REVISTAS!Y11*100-100</f>
        <v>1.3642564802182733</v>
      </c>
      <c r="AQ11" s="163">
        <f>Z11/[6]REVISTAS!Z11*100-100</f>
        <v>1.3652438522904902</v>
      </c>
      <c r="AR11" s="163">
        <f>AA11/[6]REVISTAS!AA11*100-100</f>
        <v>1.3642564802182733</v>
      </c>
      <c r="AS11" s="163">
        <f>AB11/[6]REVISTAS!AB11*100-100</f>
        <v>1.3652438522904902</v>
      </c>
      <c r="AT11" s="163">
        <f>AC11/[6]REVISTAS!AC11*100-100</f>
        <v>1.3665202537823404</v>
      </c>
      <c r="AU11" s="163">
        <f>AD11/[6]REVISTAS!AD11*100-100</f>
        <v>1.3680494263018375</v>
      </c>
      <c r="AV11" s="163">
        <f>AE11/[6]REVISTAS!AE11*100-100</f>
        <v>1.3578826237053931</v>
      </c>
      <c r="AW11" s="163">
        <f>AF11/[6]REVISTAS!AF11*100-100</f>
        <v>1.3651877133105756</v>
      </c>
      <c r="AX11" s="163">
        <f>AG11/[6]REVISTAS!AG11*100-100</f>
        <v>1.3647125871105459</v>
      </c>
      <c r="AY11" s="163">
        <f>AH11/[6]REVISTAS!AH11*100-100</f>
        <v>1.3630981864939855</v>
      </c>
      <c r="AZ11" s="164">
        <f>AI11/[6]REVISTAS!AI11*100-100</f>
        <v>1.3653656318282259</v>
      </c>
      <c r="BA11" s="163">
        <f>AJ11/[6]REVISTAS!AJ11*100-100</f>
        <v>1.3653656318282117</v>
      </c>
      <c r="BB11" s="163">
        <f>AK11/[6]REVISTAS!AK11*100-100</f>
        <v>1.3578826237053931</v>
      </c>
      <c r="BC11" s="163">
        <f>AL11/[6]REVISTAS!AL11*100-100</f>
        <v>1.3651877133105756</v>
      </c>
      <c r="BD11" s="163">
        <f>AM11/[6]REVISTAS!AM11*100-100</f>
        <v>1.3642564802182733</v>
      </c>
      <c r="BE11" s="163">
        <f>AN11/[6]REVISTAS!AN11*100-100</f>
        <v>1.3642564802182733</v>
      </c>
    </row>
    <row r="12" spans="1:57" ht="12.75" customHeight="1" x14ac:dyDescent="0.3">
      <c r="A12" s="67">
        <v>7896641804274</v>
      </c>
      <c r="B12" s="68">
        <v>1063902300052</v>
      </c>
      <c r="C12" s="68">
        <v>501103901175311</v>
      </c>
      <c r="D12" s="69" t="s">
        <v>35</v>
      </c>
      <c r="E12" s="70" t="s">
        <v>48</v>
      </c>
      <c r="F12" s="71" t="s">
        <v>37</v>
      </c>
      <c r="G12" s="71" t="s">
        <v>38</v>
      </c>
      <c r="H12" s="72" t="s">
        <v>39</v>
      </c>
      <c r="I12" s="73"/>
      <c r="J12" s="71" t="s">
        <v>40</v>
      </c>
      <c r="K12" s="71" t="s">
        <v>41</v>
      </c>
      <c r="L12" s="71" t="s">
        <v>42</v>
      </c>
      <c r="M12" s="73" t="str">
        <f>VLOOKUP(A12,[1]Planilha!$A$14:$AB$239,17,FALSE)</f>
        <v>Outros</v>
      </c>
      <c r="N12" s="74" t="s">
        <v>43</v>
      </c>
      <c r="O12" s="73" t="s">
        <v>44</v>
      </c>
      <c r="P12" s="75">
        <v>2001</v>
      </c>
      <c r="Q12" s="71" t="s">
        <v>45</v>
      </c>
      <c r="R12" s="73"/>
      <c r="S12" s="72" t="s">
        <v>46</v>
      </c>
      <c r="T12" s="73"/>
      <c r="U12" s="72" t="s">
        <v>47</v>
      </c>
      <c r="V12" s="72" t="s">
        <v>47</v>
      </c>
      <c r="W12" s="73"/>
      <c r="X12" s="73"/>
      <c r="Y12" s="65">
        <f>VLOOKUP($C12,[5]COMERCIALIZADOS!$F$17:$W$195,3,FALSE)</f>
        <v>93.87</v>
      </c>
      <c r="Z12" s="65">
        <f>VLOOKUP($C12,[5]COMERCIALIZADOS!$F$17:$W$195,4,FALSE)</f>
        <v>129.77000000000001</v>
      </c>
      <c r="AA12" s="65">
        <f>VLOOKUP($C12,[5]COMERCIALIZADOS!$F$17:$W$195,5,FALSE)</f>
        <v>93.87</v>
      </c>
      <c r="AB12" s="65">
        <f>VLOOKUP($C12,[5]COMERCIALIZADOS!$F$17:$W$195,6,FALSE)</f>
        <v>129.77000000000001</v>
      </c>
      <c r="AC12" s="65">
        <f>VLOOKUP($C12,[5]COMERCIALIZADOS!$F$17:$W$195,7,FALSE)</f>
        <v>87.47</v>
      </c>
      <c r="AD12" s="65">
        <f>VLOOKUP($C12,[5]COMERCIALIZADOS!$F$17:$W$195,8,FALSE)</f>
        <v>120.92</v>
      </c>
      <c r="AE12" s="65">
        <f>VLOOKUP($C12,[5]COMERCIALIZADOS!$F$17:$W$195,9,FALSE)</f>
        <v>92.74</v>
      </c>
      <c r="AF12" s="65">
        <f>VLOOKUP($C12,[5]COMERCIALIZADOS!$F$17:$W$195,10,FALSE)</f>
        <v>128.21</v>
      </c>
      <c r="AG12" s="65">
        <f>VLOOKUP($C12,[5]COMERCIALIZADOS!$F$17:$W$195,11,FALSE)</f>
        <v>93.3</v>
      </c>
      <c r="AH12" s="65">
        <f>VLOOKUP($C12,[5]COMERCIALIZADOS!$F$17:$W$195,12,FALSE)</f>
        <v>128.97999999999999</v>
      </c>
      <c r="AI12" s="65">
        <f>VLOOKUP($C12,[5]COMERCIALIZADOS!$F$17:$W$195,13,FALSE)</f>
        <v>96.22</v>
      </c>
      <c r="AJ12" s="65">
        <f>VLOOKUP($C12,[5]COMERCIALIZADOS!$F$17:$W$195,14,FALSE)</f>
        <v>133.01850535972505</v>
      </c>
      <c r="AK12" s="65">
        <f>VLOOKUP($C12,[5]COMERCIALIZADOS!$F$17:$W$195,15,FALSE)</f>
        <v>92.74</v>
      </c>
      <c r="AL12" s="65">
        <f>VLOOKUP($C12,[5]COMERCIALIZADOS!$F$17:$W$195,16,FALSE)</f>
        <v>128.21</v>
      </c>
      <c r="AM12" s="65">
        <f>VLOOKUP($C12,[5]COMERCIALIZADOS!$F$17:$W$195,17,FALSE)</f>
        <v>93.301053930000009</v>
      </c>
      <c r="AN12" s="65">
        <f>VLOOKUP($C12,[5]COMERCIALIZADOS!$F$17:$W$195,18,FALSE)</f>
        <v>128.98323365470489</v>
      </c>
      <c r="AP12" s="163">
        <f>Y12/[6]REVISTAS!Y12*100-100</f>
        <v>1.3605442176870781</v>
      </c>
      <c r="AQ12" s="163">
        <f>Z12/[6]REVISTAS!Z12*100-100</f>
        <v>1.3669739103265215</v>
      </c>
      <c r="AR12" s="163">
        <f>AA12/[6]REVISTAS!AA12*100-100</f>
        <v>1.3605442176870781</v>
      </c>
      <c r="AS12" s="163">
        <f>AB12/[6]REVISTAS!AB12*100-100</f>
        <v>1.3669739103265215</v>
      </c>
      <c r="AT12" s="163">
        <f>AC12/[6]REVISTAS!AC12*100-100</f>
        <v>1.3674817475953063</v>
      </c>
      <c r="AU12" s="163">
        <f>AD12/[6]REVISTAS!AD12*100-100</f>
        <v>1.3749161636485496</v>
      </c>
      <c r="AV12" s="163">
        <f>AE12/[6]REVISTAS!AE12*100-100</f>
        <v>1.3551912568305937</v>
      </c>
      <c r="AW12" s="163">
        <f>AF12/[6]REVISTAS!AF12*100-100</f>
        <v>1.3597912878488501</v>
      </c>
      <c r="AX12" s="163">
        <f>AG12/[6]REVISTAS!AG12*100-100</f>
        <v>1.359399247572938</v>
      </c>
      <c r="AY12" s="163">
        <f>AH12/[6]REVISTAS!AH12*100-100</f>
        <v>1.3580030734514139</v>
      </c>
      <c r="AZ12" s="164">
        <f>AI12/[6]REVISTAS!AI12*100-100</f>
        <v>1.3639679642666351</v>
      </c>
      <c r="BA12" s="163">
        <f>AJ12/[6]REVISTAS!AJ12*100-100</f>
        <v>1.3639679642666351</v>
      </c>
      <c r="BB12" s="163">
        <f>AK12/[6]REVISTAS!AK12*100-100</f>
        <v>1.3551912568305937</v>
      </c>
      <c r="BC12" s="163">
        <f>AL12/[6]REVISTAS!AL12*100-100</f>
        <v>1.3597912878488501</v>
      </c>
      <c r="BD12" s="163">
        <f>AM12/[6]REVISTAS!AM12*100-100</f>
        <v>1.3605442176870923</v>
      </c>
      <c r="BE12" s="163">
        <f>AN12/[6]REVISTAS!AN12*100-100</f>
        <v>1.3605442176870923</v>
      </c>
    </row>
    <row r="13" spans="1:57" ht="12.75" customHeight="1" x14ac:dyDescent="0.3">
      <c r="A13" s="67">
        <v>7896641804823</v>
      </c>
      <c r="B13" s="68">
        <v>1063902010038</v>
      </c>
      <c r="C13" s="68">
        <v>501100501117415</v>
      </c>
      <c r="D13" s="69" t="s">
        <v>49</v>
      </c>
      <c r="E13" s="70" t="s">
        <v>50</v>
      </c>
      <c r="F13" s="71" t="s">
        <v>51</v>
      </c>
      <c r="G13" s="71" t="s">
        <v>38</v>
      </c>
      <c r="H13" s="72" t="s">
        <v>39</v>
      </c>
      <c r="I13" s="73"/>
      <c r="J13" s="71" t="s">
        <v>40</v>
      </c>
      <c r="K13" s="71" t="s">
        <v>41</v>
      </c>
      <c r="L13" s="71" t="s">
        <v>42</v>
      </c>
      <c r="M13" s="73" t="s">
        <v>52</v>
      </c>
      <c r="N13" s="74" t="s">
        <v>53</v>
      </c>
      <c r="O13" s="73" t="s">
        <v>54</v>
      </c>
      <c r="P13" s="75"/>
      <c r="Q13" s="71" t="s">
        <v>55</v>
      </c>
      <c r="R13" s="73"/>
      <c r="S13" s="72" t="s">
        <v>46</v>
      </c>
      <c r="T13" s="73"/>
      <c r="U13" s="72" t="s">
        <v>47</v>
      </c>
      <c r="V13" s="72" t="s">
        <v>47</v>
      </c>
      <c r="W13" s="73"/>
      <c r="X13" s="73"/>
      <c r="Y13" s="65">
        <f>VLOOKUP($C13,[5]COMERCIALIZADOS!$F$17:$W$195,3,FALSE)</f>
        <v>36.68</v>
      </c>
      <c r="Z13" s="65">
        <f>VLOOKUP($C13,[5]COMERCIALIZADOS!$F$17:$W$195,4,FALSE)</f>
        <v>50.71</v>
      </c>
      <c r="AA13" s="65">
        <f>VLOOKUP($C13,[5]COMERCIALIZADOS!$F$17:$W$195,5,FALSE)</f>
        <v>36.68</v>
      </c>
      <c r="AB13" s="65">
        <f>VLOOKUP($C13,[5]COMERCIALIZADOS!$F$17:$W$195,6,FALSE)</f>
        <v>50.71</v>
      </c>
      <c r="AC13" s="65">
        <f>VLOOKUP($C13,[5]COMERCIALIZADOS!$F$17:$W$195,7,FALSE)</f>
        <v>34.18</v>
      </c>
      <c r="AD13" s="65">
        <f>VLOOKUP($C13,[5]COMERCIALIZADOS!$F$17:$W$195,8,FALSE)</f>
        <v>47.25</v>
      </c>
      <c r="AE13" s="65">
        <f>VLOOKUP($C13,[5]COMERCIALIZADOS!$F$17:$W$195,9,FALSE)</f>
        <v>36.24</v>
      </c>
      <c r="AF13" s="65">
        <f>VLOOKUP($C13,[5]COMERCIALIZADOS!$F$17:$W$195,10,FALSE)</f>
        <v>50.1</v>
      </c>
      <c r="AG13" s="65">
        <f>VLOOKUP($C13,[5]COMERCIALIZADOS!$F$17:$W$195,11,FALSE)</f>
        <v>36.46</v>
      </c>
      <c r="AH13" s="65">
        <f>VLOOKUP($C13,[5]COMERCIALIZADOS!$F$17:$W$195,12,FALSE)</f>
        <v>50.4</v>
      </c>
      <c r="AI13" s="65">
        <f>VLOOKUP($C13,[5]COMERCIALIZADOS!$F$17:$W$195,13,FALSE)</f>
        <v>37.6</v>
      </c>
      <c r="AJ13" s="65">
        <f>VLOOKUP($C13,[5]COMERCIALIZADOS!$F$17:$W$195,14,FALSE)</f>
        <v>51.979794237431541</v>
      </c>
      <c r="AK13" s="65">
        <f>VLOOKUP($C13,[5]COMERCIALIZADOS!$F$17:$W$195,15,FALSE)</f>
        <v>36.24</v>
      </c>
      <c r="AL13" s="65">
        <f>VLOOKUP($C13,[5]COMERCIALIZADOS!$F$17:$W$195,16,FALSE)</f>
        <v>50.1</v>
      </c>
      <c r="AM13" s="65">
        <f>VLOOKUP($C13,[5]COMERCIALIZADOS!$F$17:$W$195,17,FALSE)</f>
        <v>36.457682519999999</v>
      </c>
      <c r="AN13" s="65">
        <f>VLOOKUP($C13,[5]COMERCIALIZADOS!$F$17:$W$195,18,FALSE)</f>
        <v>50.400607334127777</v>
      </c>
      <c r="AP13" s="163">
        <f>Y13/[6]REVISTAS!Y13*100-100</f>
        <v>1.3539651837524218</v>
      </c>
      <c r="AQ13" s="163">
        <f>Z13/[6]REVISTAS!Z13*100-100</f>
        <v>1.3591844893064149</v>
      </c>
      <c r="AR13" s="163">
        <f>AA13/[6]REVISTAS!AA13*100-100</f>
        <v>1.3539651837524218</v>
      </c>
      <c r="AS13" s="163">
        <f>AB13/[6]REVISTAS!AB13*100-100</f>
        <v>1.3591844893064149</v>
      </c>
      <c r="AT13" s="163">
        <f>AC13/[6]REVISTAS!AC13*100-100</f>
        <v>1.3641755634638173</v>
      </c>
      <c r="AU13" s="163">
        <f>AD13/[6]REVISTAS!AD13*100-100</f>
        <v>1.3730959021669236</v>
      </c>
      <c r="AV13" s="163">
        <f>AE13/[6]REVISTAS!AE13*100-100</f>
        <v>1.342281879194644</v>
      </c>
      <c r="AW13" s="163">
        <f>AF13/[6]REVISTAS!AF13*100-100</f>
        <v>1.3554521545620162</v>
      </c>
      <c r="AX13" s="163">
        <f>AG13/[6]REVISTAS!AG13*100-100</f>
        <v>1.3604078803529234</v>
      </c>
      <c r="AY13" s="163">
        <f>AH13/[6]REVISTAS!AH13*100-100</f>
        <v>1.3527438547784527</v>
      </c>
      <c r="AZ13" s="164">
        <f>AI13/[6]REVISTAS!AI13*100-100</f>
        <v>1.3620525815647824</v>
      </c>
      <c r="BA13" s="163">
        <f>AJ13/[6]REVISTAS!AJ13*100-100</f>
        <v>1.3620525815647824</v>
      </c>
      <c r="BB13" s="163">
        <f>AK13/[6]REVISTAS!AK13*100-100</f>
        <v>1.342281879194644</v>
      </c>
      <c r="BC13" s="163">
        <f>AL13/[6]REVISTAS!AL13*100-100</f>
        <v>1.3554521545620162</v>
      </c>
      <c r="BD13" s="163">
        <f>AM13/[6]REVISTAS!AM13*100-100</f>
        <v>1.3539651837524218</v>
      </c>
      <c r="BE13" s="163">
        <f>AN13/[6]REVISTAS!AN13*100-100</f>
        <v>1.3539651837524218</v>
      </c>
    </row>
    <row r="14" spans="1:57" ht="12.75" customHeight="1" x14ac:dyDescent="0.3">
      <c r="A14" s="67">
        <v>7896641804830</v>
      </c>
      <c r="B14" s="68">
        <v>1063902010011</v>
      </c>
      <c r="C14" s="68">
        <v>501100502113413</v>
      </c>
      <c r="D14" s="69" t="s">
        <v>49</v>
      </c>
      <c r="E14" s="70" t="s">
        <v>56</v>
      </c>
      <c r="F14" s="71" t="s">
        <v>51</v>
      </c>
      <c r="G14" s="71" t="s">
        <v>38</v>
      </c>
      <c r="H14" s="72" t="s">
        <v>39</v>
      </c>
      <c r="I14" s="73"/>
      <c r="J14" s="71" t="s">
        <v>40</v>
      </c>
      <c r="K14" s="71" t="s">
        <v>41</v>
      </c>
      <c r="L14" s="71" t="s">
        <v>42</v>
      </c>
      <c r="M14" s="73" t="s">
        <v>52</v>
      </c>
      <c r="N14" s="74" t="s">
        <v>53</v>
      </c>
      <c r="O14" s="73" t="s">
        <v>54</v>
      </c>
      <c r="P14" s="75"/>
      <c r="Q14" s="71" t="s">
        <v>55</v>
      </c>
      <c r="R14" s="73"/>
      <c r="S14" s="72" t="s">
        <v>46</v>
      </c>
      <c r="T14" s="73"/>
      <c r="U14" s="72" t="s">
        <v>47</v>
      </c>
      <c r="V14" s="72" t="s">
        <v>47</v>
      </c>
      <c r="W14" s="73"/>
      <c r="X14" s="73"/>
      <c r="Y14" s="65">
        <f>VLOOKUP($C14,[5]COMERCIALIZADOS!$F$17:$W$195,3,FALSE)</f>
        <v>54.31</v>
      </c>
      <c r="Z14" s="65">
        <f>VLOOKUP($C14,[5]COMERCIALIZADOS!$F$17:$W$195,4,FALSE)</f>
        <v>75.08</v>
      </c>
      <c r="AA14" s="65">
        <f>VLOOKUP($C14,[5]COMERCIALIZADOS!$F$17:$W$195,5,FALSE)</f>
        <v>54.31</v>
      </c>
      <c r="AB14" s="65">
        <f>VLOOKUP($C14,[5]COMERCIALIZADOS!$F$17:$W$195,6,FALSE)</f>
        <v>75.08</v>
      </c>
      <c r="AC14" s="65">
        <f>VLOOKUP($C14,[5]COMERCIALIZADOS!$F$17:$W$195,7,FALSE)</f>
        <v>50.61</v>
      </c>
      <c r="AD14" s="65">
        <f>VLOOKUP($C14,[5]COMERCIALIZADOS!$F$17:$W$195,8,FALSE)</f>
        <v>69.97</v>
      </c>
      <c r="AE14" s="65">
        <f>VLOOKUP($C14,[5]COMERCIALIZADOS!$F$17:$W$195,9,FALSE)</f>
        <v>53.65</v>
      </c>
      <c r="AF14" s="65">
        <f>VLOOKUP($C14,[5]COMERCIALIZADOS!$F$17:$W$195,10,FALSE)</f>
        <v>74.17</v>
      </c>
      <c r="AG14" s="65">
        <f>VLOOKUP($C14,[5]COMERCIALIZADOS!$F$17:$W$195,11,FALSE)</f>
        <v>53.98</v>
      </c>
      <c r="AH14" s="65">
        <f>VLOOKUP($C14,[5]COMERCIALIZADOS!$F$17:$W$195,12,FALSE)</f>
        <v>74.62</v>
      </c>
      <c r="AI14" s="65">
        <f>VLOOKUP($C14,[5]COMERCIALIZADOS!$F$17:$W$195,13,FALSE)</f>
        <v>55.66</v>
      </c>
      <c r="AJ14" s="65">
        <f>VLOOKUP($C14,[5]COMERCIALIZADOS!$F$17:$W$195,14,FALSE)</f>
        <v>76.94668476743189</v>
      </c>
      <c r="AK14" s="65">
        <f>VLOOKUP($C14,[5]COMERCIALIZADOS!$F$17:$W$195,15,FALSE)</f>
        <v>53.65</v>
      </c>
      <c r="AL14" s="65">
        <f>VLOOKUP($C14,[5]COMERCIALIZADOS!$F$17:$W$195,16,FALSE)</f>
        <v>74.17</v>
      </c>
      <c r="AM14" s="65">
        <f>VLOOKUP($C14,[5]COMERCIALIZADOS!$F$17:$W$195,17,FALSE)</f>
        <v>53.980827090000005</v>
      </c>
      <c r="AN14" s="65">
        <f>VLOOKUP($C14,[5]COMERCIALIZADOS!$F$17:$W$195,18,FALSE)</f>
        <v>74.625326726185392</v>
      </c>
      <c r="AP14" s="163">
        <f>Y14/[6]REVISTAS!Y14*100-100</f>
        <v>1.3624486748786921</v>
      </c>
      <c r="AQ14" s="163">
        <f>Z14/[6]REVISTAS!Z14*100-100</f>
        <v>1.3635749966248341</v>
      </c>
      <c r="AR14" s="163">
        <f>AA14/[6]REVISTAS!AA14*100-100</f>
        <v>1.3624486748786921</v>
      </c>
      <c r="AS14" s="163">
        <f>AB14/[6]REVISTAS!AB14*100-100</f>
        <v>1.3635749966248341</v>
      </c>
      <c r="AT14" s="163">
        <f>AC14/[6]REVISTAS!AC14*100-100</f>
        <v>1.3619066693370598</v>
      </c>
      <c r="AU14" s="163">
        <f>AD14/[6]REVISTAS!AD14*100-100</f>
        <v>1.3764126340191325</v>
      </c>
      <c r="AV14" s="163">
        <f>AE14/[6]REVISTAS!AE14*100-100</f>
        <v>1.3411409142425299</v>
      </c>
      <c r="AW14" s="163">
        <f>AF14/[6]REVISTAS!AF14*100-100</f>
        <v>1.3528286417053863</v>
      </c>
      <c r="AX14" s="163">
        <f>AG14/[6]REVISTAS!AG14*100-100</f>
        <v>1.3608956073879881</v>
      </c>
      <c r="AY14" s="163">
        <f>AH14/[6]REVISTAS!AH14*100-100</f>
        <v>1.3552134635468747</v>
      </c>
      <c r="AZ14" s="164">
        <f>AI14/[6]REVISTAS!AI14*100-100</f>
        <v>1.3483371115906095</v>
      </c>
      <c r="BA14" s="163">
        <f>AJ14/[6]REVISTAS!AJ14*100-100</f>
        <v>1.3483371115906095</v>
      </c>
      <c r="BB14" s="163">
        <f>AK14/[6]REVISTAS!AK14*100-100</f>
        <v>1.3411409142425299</v>
      </c>
      <c r="BC14" s="163">
        <f>AL14/[6]REVISTAS!AL14*100-100</f>
        <v>1.3528286417053863</v>
      </c>
      <c r="BD14" s="163">
        <f>AM14/[6]REVISTAS!AM14*100-100</f>
        <v>1.3624486748787206</v>
      </c>
      <c r="BE14" s="163">
        <f>AN14/[6]REVISTAS!AN14*100-100</f>
        <v>1.3624486748787206</v>
      </c>
    </row>
    <row r="15" spans="1:57" ht="12.75" customHeight="1" x14ac:dyDescent="0.3">
      <c r="A15" s="67">
        <v>7896641804106</v>
      </c>
      <c r="B15" s="68">
        <v>1063902010021</v>
      </c>
      <c r="C15" s="68">
        <v>501100503111414</v>
      </c>
      <c r="D15" s="69" t="s">
        <v>49</v>
      </c>
      <c r="E15" s="70" t="s">
        <v>57</v>
      </c>
      <c r="F15" s="71" t="s">
        <v>51</v>
      </c>
      <c r="G15" s="71" t="s">
        <v>38</v>
      </c>
      <c r="H15" s="72" t="s">
        <v>39</v>
      </c>
      <c r="I15" s="73"/>
      <c r="J15" s="71" t="s">
        <v>40</v>
      </c>
      <c r="K15" s="71" t="s">
        <v>41</v>
      </c>
      <c r="L15" s="71" t="s">
        <v>42</v>
      </c>
      <c r="M15" s="73" t="str">
        <f>VLOOKUP(A15,[1]Planilha!$A$14:$AB$239,17,FALSE)</f>
        <v>Sólido</v>
      </c>
      <c r="N15" s="74" t="s">
        <v>53</v>
      </c>
      <c r="O15" s="73" t="s">
        <v>54</v>
      </c>
      <c r="P15" s="75"/>
      <c r="Q15" s="71" t="s">
        <v>55</v>
      </c>
      <c r="R15" s="73"/>
      <c r="S15" s="72" t="s">
        <v>46</v>
      </c>
      <c r="T15" s="73"/>
      <c r="U15" s="72" t="s">
        <v>47</v>
      </c>
      <c r="V15" s="72" t="s">
        <v>47</v>
      </c>
      <c r="W15" s="73"/>
      <c r="X15" s="73"/>
      <c r="Y15" s="65">
        <f>VLOOKUP($C15,[5]COMERCIALIZADOS!$F$17:$W$195,3,FALSE)</f>
        <v>155.99</v>
      </c>
      <c r="Z15" s="65">
        <f>VLOOKUP($C15,[5]COMERCIALIZADOS!$F$17:$W$195,4,FALSE)</f>
        <v>215.65</v>
      </c>
      <c r="AA15" s="65">
        <f>VLOOKUP($C15,[5]COMERCIALIZADOS!$F$17:$W$195,5,FALSE)</f>
        <v>155.99</v>
      </c>
      <c r="AB15" s="65">
        <f>VLOOKUP($C15,[5]COMERCIALIZADOS!$F$17:$W$195,6,FALSE)</f>
        <v>215.65</v>
      </c>
      <c r="AC15" s="65">
        <f>VLOOKUP($C15,[5]COMERCIALIZADOS!$F$17:$W$195,7,FALSE)</f>
        <v>145.36000000000001</v>
      </c>
      <c r="AD15" s="65">
        <f>VLOOKUP($C15,[5]COMERCIALIZADOS!$F$17:$W$195,8,FALSE)</f>
        <v>200.95</v>
      </c>
      <c r="AE15" s="65">
        <f>VLOOKUP($C15,[5]COMERCIALIZADOS!$F$17:$W$195,9,FALSE)</f>
        <v>154.11000000000001</v>
      </c>
      <c r="AF15" s="65">
        <f>VLOOKUP($C15,[5]COMERCIALIZADOS!$F$17:$W$195,10,FALSE)</f>
        <v>213.05</v>
      </c>
      <c r="AG15" s="65">
        <f>VLOOKUP($C15,[5]COMERCIALIZADOS!$F$17:$W$195,11,FALSE)</f>
        <v>155.05000000000001</v>
      </c>
      <c r="AH15" s="65">
        <f>VLOOKUP($C15,[5]COMERCIALIZADOS!$F$17:$W$195,12,FALSE)</f>
        <v>214.35</v>
      </c>
      <c r="AI15" s="65">
        <f>VLOOKUP($C15,[5]COMERCIALIZADOS!$F$17:$W$195,13,FALSE)</f>
        <v>159.88999999999999</v>
      </c>
      <c r="AJ15" s="65">
        <f>VLOOKUP($C15,[5]COMERCIALIZADOS!$F$17:$W$195,14,FALSE)</f>
        <v>221.03854522933318</v>
      </c>
      <c r="AK15" s="65">
        <f>VLOOKUP($C15,[5]COMERCIALIZADOS!$F$17:$W$195,15,FALSE)</f>
        <v>154.11000000000001</v>
      </c>
      <c r="AL15" s="65">
        <f>VLOOKUP($C15,[5]COMERCIALIZADOS!$F$17:$W$195,16,FALSE)</f>
        <v>213.05</v>
      </c>
      <c r="AM15" s="65">
        <f>VLOOKUP($C15,[5]COMERCIALIZADOS!$F$17:$W$195,17,FALSE)</f>
        <v>155.04454461</v>
      </c>
      <c r="AN15" s="65">
        <f>VLOOKUP($C15,[5]COMERCIALIZADOS!$F$17:$W$195,18,FALSE)</f>
        <v>214.33998740595945</v>
      </c>
      <c r="AP15" s="163">
        <f>Y15/[6]REVISTAS!Y15*100-100</f>
        <v>1.3580246913580112</v>
      </c>
      <c r="AQ15" s="163">
        <f>Z15/[6]REVISTAS!Z15*100-100</f>
        <v>1.363102232667444</v>
      </c>
      <c r="AR15" s="163">
        <f>AA15/[6]REVISTAS!AA15*100-100</f>
        <v>1.3580246913580112</v>
      </c>
      <c r="AS15" s="163">
        <f>AB15/[6]REVISTAS!AB15*100-100</f>
        <v>1.363102232667444</v>
      </c>
      <c r="AT15" s="163">
        <f>AC15/[6]REVISTAS!AC15*100-100</f>
        <v>1.3668061366806086</v>
      </c>
      <c r="AU15" s="163">
        <f>AD15/[6]REVISTAS!AD15*100-100</f>
        <v>1.3721434697069128</v>
      </c>
      <c r="AV15" s="163">
        <f>AE15/[6]REVISTAS!AE15*100-100</f>
        <v>1.3548174942453102</v>
      </c>
      <c r="AW15" s="163">
        <f>AF15/[6]REVISTAS!AF15*100-100</f>
        <v>1.3606736761977487</v>
      </c>
      <c r="AX15" s="163">
        <f>AG15/[6]REVISTAS!AG15*100-100</f>
        <v>1.3615910700120537</v>
      </c>
      <c r="AY15" s="163">
        <f>AH15/[6]REVISTAS!AH15*100-100</f>
        <v>1.362759490339144</v>
      </c>
      <c r="AZ15" s="164">
        <f>AI15/[6]REVISTAS!AI15*100-100</f>
        <v>1.3581831724749804</v>
      </c>
      <c r="BA15" s="163">
        <f>AJ15/[6]REVISTAS!AJ15*100-100</f>
        <v>1.3581831724749804</v>
      </c>
      <c r="BB15" s="163">
        <f>AK15/[6]REVISTAS!AK15*100-100</f>
        <v>1.3548174942453102</v>
      </c>
      <c r="BC15" s="163">
        <f>AL15/[6]REVISTAS!AL15*100-100</f>
        <v>1.3606736761977487</v>
      </c>
      <c r="BD15" s="163">
        <f>AM15/[6]REVISTAS!AM15*100-100</f>
        <v>1.3580246913580112</v>
      </c>
      <c r="BE15" s="163">
        <f>AN15/[6]REVISTAS!AN15*100-100</f>
        <v>1.3580246913580112</v>
      </c>
    </row>
    <row r="16" spans="1:57" ht="12.75" customHeight="1" x14ac:dyDescent="0.3">
      <c r="A16" s="67">
        <v>7896641804120</v>
      </c>
      <c r="B16" s="68">
        <v>1063902010068</v>
      </c>
      <c r="C16" s="68">
        <v>501100504132415</v>
      </c>
      <c r="D16" s="69" t="s">
        <v>49</v>
      </c>
      <c r="E16" s="70" t="s">
        <v>58</v>
      </c>
      <c r="F16" s="71" t="s">
        <v>51</v>
      </c>
      <c r="G16" s="71" t="s">
        <v>38</v>
      </c>
      <c r="H16" s="72" t="s">
        <v>39</v>
      </c>
      <c r="I16" s="73"/>
      <c r="J16" s="71" t="s">
        <v>40</v>
      </c>
      <c r="K16" s="71" t="s">
        <v>41</v>
      </c>
      <c r="L16" s="71" t="s">
        <v>42</v>
      </c>
      <c r="M16" s="73" t="str">
        <f>VLOOKUP(A16,[1]Planilha!$A$14:$AB$239,17,FALSE)</f>
        <v>Líquidos</v>
      </c>
      <c r="N16" s="74" t="s">
        <v>59</v>
      </c>
      <c r="O16" s="73" t="s">
        <v>54</v>
      </c>
      <c r="P16" s="75"/>
      <c r="Q16" s="71" t="s">
        <v>55</v>
      </c>
      <c r="R16" s="73"/>
      <c r="S16" s="72" t="s">
        <v>46</v>
      </c>
      <c r="T16" s="73"/>
      <c r="U16" s="72" t="s">
        <v>47</v>
      </c>
      <c r="V16" s="72" t="s">
        <v>47</v>
      </c>
      <c r="W16" s="73"/>
      <c r="X16" s="73"/>
      <c r="Y16" s="65">
        <f>VLOOKUP($C16,[5]COMERCIALIZADOS!$F$17:$W$195,3,FALSE)</f>
        <v>105.3</v>
      </c>
      <c r="Z16" s="65">
        <f>VLOOKUP($C16,[5]COMERCIALIZADOS!$F$17:$W$195,4,FALSE)</f>
        <v>145.57</v>
      </c>
      <c r="AA16" s="65">
        <f>VLOOKUP($C16,[5]COMERCIALIZADOS!$F$17:$W$195,5,FALSE)</f>
        <v>105.3</v>
      </c>
      <c r="AB16" s="65">
        <f>VLOOKUP($C16,[5]COMERCIALIZADOS!$F$17:$W$195,6,FALSE)</f>
        <v>145.57</v>
      </c>
      <c r="AC16" s="65">
        <f>VLOOKUP($C16,[5]COMERCIALIZADOS!$F$17:$W$195,7,FALSE)</f>
        <v>98.12</v>
      </c>
      <c r="AD16" s="65">
        <f>VLOOKUP($C16,[5]COMERCIALIZADOS!$F$17:$W$195,8,FALSE)</f>
        <v>135.65</v>
      </c>
      <c r="AE16" s="65">
        <f>VLOOKUP($C16,[5]COMERCIALIZADOS!$F$17:$W$195,9,FALSE)</f>
        <v>104.03</v>
      </c>
      <c r="AF16" s="65">
        <f>VLOOKUP($C16,[5]COMERCIALIZADOS!$F$17:$W$195,10,FALSE)</f>
        <v>143.82</v>
      </c>
      <c r="AG16" s="65">
        <f>VLOOKUP($C16,[5]COMERCIALIZADOS!$F$17:$W$195,11,FALSE)</f>
        <v>104.66</v>
      </c>
      <c r="AH16" s="65">
        <f>VLOOKUP($C16,[5]COMERCIALIZADOS!$F$17:$W$195,12,FALSE)</f>
        <v>144.69</v>
      </c>
      <c r="AI16" s="65">
        <f>VLOOKUP($C16,[5]COMERCIALIZADOS!$F$17:$W$195,13,FALSE)</f>
        <v>107.93</v>
      </c>
      <c r="AJ16" s="65">
        <f>VLOOKUP($C16,[5]COMERCIALIZADOS!$F$17:$W$195,14,FALSE)</f>
        <v>149.20689340547835</v>
      </c>
      <c r="AK16" s="65">
        <f>VLOOKUP($C16,[5]COMERCIALIZADOS!$F$17:$W$195,15,FALSE)</f>
        <v>104.03</v>
      </c>
      <c r="AL16" s="65">
        <f>VLOOKUP($C16,[5]COMERCIALIZADOS!$F$17:$W$195,16,FALSE)</f>
        <v>143.82</v>
      </c>
      <c r="AM16" s="65">
        <f>VLOOKUP($C16,[5]COMERCIALIZADOS!$F$17:$W$195,17,FALSE)</f>
        <v>104.6617767</v>
      </c>
      <c r="AN16" s="65">
        <f>VLOOKUP($C16,[5]COMERCIALIZADOS!$F$17:$W$195,18,FALSE)</f>
        <v>144.68876641994697</v>
      </c>
      <c r="AP16" s="163">
        <f>Y16/[6]REVISTAS!Y16*100-100</f>
        <v>1.3572047357782253</v>
      </c>
      <c r="AQ16" s="163">
        <f>Z16/[6]REVISTAS!Z16*100-100</f>
        <v>1.3648074646612116</v>
      </c>
      <c r="AR16" s="163">
        <f>AA16/[6]REVISTAS!AA16*100-100</f>
        <v>1.3572047357782253</v>
      </c>
      <c r="AS16" s="163">
        <f>AB16/[6]REVISTAS!AB16*100-100</f>
        <v>1.3648074646612116</v>
      </c>
      <c r="AT16" s="163">
        <f>AC16/[6]REVISTAS!AC16*100-100</f>
        <v>1.363636363636374</v>
      </c>
      <c r="AU16" s="163">
        <f>AD16/[6]REVISTAS!AD16*100-100</f>
        <v>1.3750840744339001</v>
      </c>
      <c r="AV16" s="163">
        <f>AE16/[6]REVISTAS!AE16*100-100</f>
        <v>1.3542478565861273</v>
      </c>
      <c r="AW16" s="163">
        <f>AF16/[6]REVISTAS!AF16*100-100</f>
        <v>1.3602086123052999</v>
      </c>
      <c r="AX16" s="163">
        <f>AG16/[6]REVISTAS!AG16*100-100</f>
        <v>1.3554841329819425</v>
      </c>
      <c r="AY16" s="163">
        <f>AH16/[6]REVISTAS!AH16*100-100</f>
        <v>1.3580688818283164</v>
      </c>
      <c r="AZ16" s="164">
        <f>AI16/[6]REVISTAS!AI16*100-100</f>
        <v>1.3548570368753303</v>
      </c>
      <c r="BA16" s="163">
        <f>AJ16/[6]REVISTAS!AJ16*100-100</f>
        <v>1.3548570368753303</v>
      </c>
      <c r="BB16" s="163">
        <f>AK16/[6]REVISTAS!AK16*100-100</f>
        <v>1.3542478565861273</v>
      </c>
      <c r="BC16" s="163">
        <f>AL16/[6]REVISTAS!AL16*100-100</f>
        <v>1.3602086123052999</v>
      </c>
      <c r="BD16" s="163">
        <f>AM16/[6]REVISTAS!AM16*100-100</f>
        <v>1.3572047357782253</v>
      </c>
      <c r="BE16" s="163">
        <f>AN16/[6]REVISTAS!AN16*100-100</f>
        <v>1.3572047357782253</v>
      </c>
    </row>
    <row r="17" spans="1:57" ht="12.75" customHeight="1" x14ac:dyDescent="0.3">
      <c r="A17" s="67">
        <v>7896641804113</v>
      </c>
      <c r="B17" s="68">
        <v>1063902010057</v>
      </c>
      <c r="C17" s="68">
        <v>501100505139413</v>
      </c>
      <c r="D17" s="69" t="s">
        <v>49</v>
      </c>
      <c r="E17" s="146" t="s">
        <v>406</v>
      </c>
      <c r="F17" s="71" t="s">
        <v>51</v>
      </c>
      <c r="G17" s="71" t="s">
        <v>38</v>
      </c>
      <c r="H17" s="72" t="s">
        <v>39</v>
      </c>
      <c r="I17" s="73"/>
      <c r="J17" s="71" t="s">
        <v>40</v>
      </c>
      <c r="K17" s="71" t="s">
        <v>41</v>
      </c>
      <c r="L17" s="71" t="s">
        <v>42</v>
      </c>
      <c r="M17" s="73" t="str">
        <f>VLOOKUP(A17,[1]Planilha!$A$14:$AB$239,17,FALSE)</f>
        <v>Líquidos</v>
      </c>
      <c r="N17" s="74" t="s">
        <v>59</v>
      </c>
      <c r="O17" s="73" t="s">
        <v>54</v>
      </c>
      <c r="P17" s="75"/>
      <c r="Q17" s="71" t="s">
        <v>55</v>
      </c>
      <c r="R17" s="73"/>
      <c r="S17" s="72" t="s">
        <v>46</v>
      </c>
      <c r="T17" s="73"/>
      <c r="U17" s="72" t="s">
        <v>47</v>
      </c>
      <c r="V17" s="72" t="s">
        <v>47</v>
      </c>
      <c r="W17" s="73"/>
      <c r="X17" s="73"/>
      <c r="Y17" s="65">
        <f>VLOOKUP($C17,'[5]NÃO COMERCIALIZADOS'!$F$16:$W$186,3,FALSE)</f>
        <v>35.11</v>
      </c>
      <c r="Z17" s="65">
        <f>VLOOKUP($C17,'[5]NÃO COMERCIALIZADOS'!$F$16:$W$186,4,FALSE)</f>
        <v>48.54</v>
      </c>
      <c r="AA17" s="65">
        <f>VLOOKUP($C17,'[5]NÃO COMERCIALIZADOS'!$F$16:$W$186,5,FALSE)</f>
        <v>35.11</v>
      </c>
      <c r="AB17" s="65">
        <f>VLOOKUP($C17,'[5]NÃO COMERCIALIZADOS'!$F$16:$W$186,6,FALSE)</f>
        <v>48.54</v>
      </c>
      <c r="AC17" s="65">
        <f>VLOOKUP($C17,'[5]NÃO COMERCIALIZADOS'!$F$16:$W$186,7,FALSE)</f>
        <v>32.72</v>
      </c>
      <c r="AD17" s="65">
        <f>VLOOKUP($C17,'[5]NÃO COMERCIALIZADOS'!$F$16:$W$186,8,FALSE)</f>
        <v>45.23</v>
      </c>
      <c r="AE17" s="65">
        <f>VLOOKUP($C17,'[5]NÃO COMERCIALIZADOS'!$F$16:$W$186,9,FALSE)</f>
        <v>34.69</v>
      </c>
      <c r="AF17" s="65">
        <f>VLOOKUP($C17,'[5]NÃO COMERCIALIZADOS'!$F$16:$W$186,10,FALSE)</f>
        <v>47.96</v>
      </c>
      <c r="AG17" s="65">
        <f>VLOOKUP($C17,'[5]NÃO COMERCIALIZADOS'!$F$16:$W$186,11,FALSE)</f>
        <v>34.9</v>
      </c>
      <c r="AH17" s="65">
        <f>VLOOKUP($C17,'[5]NÃO COMERCIALIZADOS'!$F$16:$W$186,12,FALSE)</f>
        <v>48.25</v>
      </c>
      <c r="AI17" s="65">
        <f>VLOOKUP($C17,'[5]NÃO COMERCIALIZADOS'!$F$16:$W$186,13,FALSE)</f>
        <v>35.987749999999998</v>
      </c>
      <c r="AJ17" s="65">
        <f>VLOOKUP($C17,'[5]NÃO COMERCIALIZADOS'!$F$16:$W$186,14,FALSE)</f>
        <v>49.750953193301243</v>
      </c>
      <c r="AK17" s="65">
        <f>VLOOKUP($C17,'[5]NÃO COMERCIALIZADOS'!$F$16:$W$186,15,FALSE)</f>
        <v>34.69</v>
      </c>
      <c r="AL17" s="65">
        <f>VLOOKUP($C17,'[5]NÃO COMERCIALIZADOS'!$F$16:$W$186,16,FALSE)</f>
        <v>47.96</v>
      </c>
      <c r="AM17" s="65">
        <f>VLOOKUP($C17,'[5]NÃO COMERCIALIZADOS'!$F$16:$W$186,17,FALSE)</f>
        <v>34.897198289999999</v>
      </c>
      <c r="AN17" s="65">
        <f>VLOOKUP($C17,'[5]NÃO COMERCIALIZADOS'!$F$16:$W$186,18,FALSE)</f>
        <v>48.243329430240628</v>
      </c>
      <c r="AP17" s="163">
        <f>Y17/[6]REVISTAS!Y17*100-100</f>
        <v>1.3568129330254095</v>
      </c>
      <c r="AQ17" s="163">
        <f>Z17/[6]REVISTAS!Z17*100-100</f>
        <v>1.378446115288213</v>
      </c>
      <c r="AR17" s="163">
        <f>AA17/[6]REVISTAS!AA17*100-100</f>
        <v>1.3568129330254095</v>
      </c>
      <c r="AS17" s="163">
        <f>AB17/[6]REVISTAS!AB17*100-100</f>
        <v>1.378446115288213</v>
      </c>
      <c r="AT17" s="163">
        <f>AC17/[6]REVISTAS!AC17*100-100</f>
        <v>1.3630731102850007</v>
      </c>
      <c r="AU17" s="163">
        <f>AD17/[6]REVISTAS!AD17*100-100</f>
        <v>1.3670999551770535</v>
      </c>
      <c r="AV17" s="163">
        <f>AE17/[6]REVISTAS!AE17*100-100</f>
        <v>1.3734658094681578</v>
      </c>
      <c r="AW17" s="163">
        <f>AF17/[6]REVISTAS!AF17*100-100</f>
        <v>1.3953488372093119</v>
      </c>
      <c r="AX17" s="163">
        <f>AG17/[6]REVISTAS!AG17*100-100</f>
        <v>1.3649503311627313</v>
      </c>
      <c r="AY17" s="163">
        <f>AH17/[6]REVISTAS!AH17*100-100</f>
        <v>1.3708274651740453</v>
      </c>
      <c r="AZ17" s="164">
        <f>AI17/[6]REVISTAS!AI17*100-100</f>
        <v>1.3568129330254095</v>
      </c>
      <c r="BA17" s="163">
        <f>AJ17/[6]REVISTAS!AJ17*100-100</f>
        <v>1.3568129330254095</v>
      </c>
      <c r="BB17" s="163">
        <f>AK17/[6]REVISTAS!AK17*100-100</f>
        <v>1.3734658094681578</v>
      </c>
      <c r="BC17" s="163">
        <f>AL17/[6]REVISTAS!AL17*100-100</f>
        <v>1.3953488372093119</v>
      </c>
      <c r="BD17" s="163">
        <f>AM17/[6]REVISTAS!AM17*100-100</f>
        <v>1.3568129330254095</v>
      </c>
      <c r="BE17" s="163">
        <f>AN17/[6]REVISTAS!AN17*100-100</f>
        <v>1.3568129330254095</v>
      </c>
    </row>
    <row r="18" spans="1:57" ht="12.75" customHeight="1" x14ac:dyDescent="0.3">
      <c r="A18" s="67">
        <v>7896641802997</v>
      </c>
      <c r="B18" s="68">
        <v>1063902000075</v>
      </c>
      <c r="C18" s="68">
        <v>501101802110418</v>
      </c>
      <c r="D18" s="69" t="s">
        <v>60</v>
      </c>
      <c r="E18" s="70" t="s">
        <v>61</v>
      </c>
      <c r="F18" s="71" t="s">
        <v>62</v>
      </c>
      <c r="G18" s="71" t="s">
        <v>38</v>
      </c>
      <c r="H18" s="72" t="s">
        <v>39</v>
      </c>
      <c r="I18" s="73"/>
      <c r="J18" s="71" t="s">
        <v>40</v>
      </c>
      <c r="K18" s="71" t="s">
        <v>41</v>
      </c>
      <c r="L18" s="71" t="s">
        <v>42</v>
      </c>
      <c r="M18" s="73" t="str">
        <f>VLOOKUP(A18,[1]Planilha!$A$14:$AB$239,17,FALSE)</f>
        <v>Sólido</v>
      </c>
      <c r="N18" s="74" t="s">
        <v>63</v>
      </c>
      <c r="O18" s="73" t="s">
        <v>64</v>
      </c>
      <c r="P18" s="75">
        <v>5692</v>
      </c>
      <c r="Q18" s="71" t="s">
        <v>65</v>
      </c>
      <c r="R18" s="73"/>
      <c r="S18" s="72" t="s">
        <v>46</v>
      </c>
      <c r="T18" s="73"/>
      <c r="U18" s="72" t="s">
        <v>47</v>
      </c>
      <c r="V18" s="72" t="s">
        <v>66</v>
      </c>
      <c r="W18" s="73"/>
      <c r="X18" s="73"/>
      <c r="Y18" s="65">
        <f>VLOOKUP($C18,[5]COMERCIALIZADOS!$F$17:$W$195,3,FALSE)</f>
        <v>82.68</v>
      </c>
      <c r="Z18" s="65">
        <f>VLOOKUP($C18,[5]COMERCIALIZADOS!$F$17:$W$195,4,FALSE)</f>
        <v>114.3</v>
      </c>
      <c r="AA18" s="65">
        <f>VLOOKUP($C18,[5]COMERCIALIZADOS!$F$17:$W$195,5,FALSE)</f>
        <v>82.68</v>
      </c>
      <c r="AB18" s="65">
        <f>VLOOKUP($C18,[5]COMERCIALIZADOS!$F$17:$W$195,6,FALSE)</f>
        <v>114.3</v>
      </c>
      <c r="AC18" s="65">
        <f>VLOOKUP($C18,[5]COMERCIALIZADOS!$F$17:$W$195,7,FALSE)</f>
        <v>77.040000000000006</v>
      </c>
      <c r="AD18" s="65">
        <f>VLOOKUP($C18,[5]COMERCIALIZADOS!$F$17:$W$195,8,FALSE)</f>
        <v>106.5</v>
      </c>
      <c r="AE18" s="65">
        <f>VLOOKUP($C18,[5]COMERCIALIZADOS!$F$17:$W$195,9,FALSE)</f>
        <v>81.680000000000007</v>
      </c>
      <c r="AF18" s="65">
        <f>VLOOKUP($C18,[5]COMERCIALIZADOS!$F$17:$W$195,10,FALSE)</f>
        <v>112.92</v>
      </c>
      <c r="AG18" s="65">
        <f>VLOOKUP($C18,[5]COMERCIALIZADOS!$F$17:$W$195,11,FALSE)</f>
        <v>82.18</v>
      </c>
      <c r="AH18" s="65">
        <f>VLOOKUP($C18,[5]COMERCIALIZADOS!$F$17:$W$195,12,FALSE)</f>
        <v>113.61</v>
      </c>
      <c r="AI18" s="65">
        <f>VLOOKUP($C18,[5]COMERCIALIZADOS!$F$17:$W$195,13,FALSE)</f>
        <v>84.75</v>
      </c>
      <c r="AJ18" s="65">
        <f>VLOOKUP($C18,[5]COMERCIALIZADOS!$F$17:$W$195,14,FALSE)</f>
        <v>117.16190323463624</v>
      </c>
      <c r="AK18" s="65">
        <f>VLOOKUP($C18,[5]COMERCIALIZADOS!$F$17:$W$195,15,FALSE)</f>
        <v>81.680000000000007</v>
      </c>
      <c r="AL18" s="65">
        <f>VLOOKUP($C18,[5]COMERCIALIZADOS!$F$17:$W$195,16,FALSE)</f>
        <v>112.92</v>
      </c>
      <c r="AM18" s="65">
        <f>VLOOKUP($C18,[5]COMERCIALIZADOS!$F$17:$W$195,17,FALSE)</f>
        <v>82.178876520000003</v>
      </c>
      <c r="AN18" s="65">
        <f>VLOOKUP($C18,[5]COMERCIALIZADOS!$F$17:$W$195,18,FALSE)</f>
        <v>113.60747585566207</v>
      </c>
      <c r="AP18" s="163">
        <f>Y18/[6]REVISTAS!Y18*100-100</f>
        <v>1.3607944097094702</v>
      </c>
      <c r="AQ18" s="163">
        <f>Z18/[6]REVISTAS!Z18*100-100</f>
        <v>1.365732529265685</v>
      </c>
      <c r="AR18" s="163">
        <f>AA18/[6]REVISTAS!AA18*100-100</f>
        <v>1.3607944097094702</v>
      </c>
      <c r="AS18" s="163">
        <f>AB18/[6]REVISTAS!AB18*100-100</f>
        <v>1.365732529265685</v>
      </c>
      <c r="AT18" s="163">
        <f>AC18/[6]REVISTAS!AC18*100-100</f>
        <v>1.3550848572556191</v>
      </c>
      <c r="AU18" s="163">
        <f>AD18/[6]REVISTAS!AD18*100-100</f>
        <v>1.36099743028457</v>
      </c>
      <c r="AV18" s="163">
        <f>AE18/[6]REVISTAS!AE18*100-100</f>
        <v>1.3525251271869934</v>
      </c>
      <c r="AW18" s="163">
        <f>AF18/[6]REVISTAS!AF18*100-100</f>
        <v>1.3644524236983813</v>
      </c>
      <c r="AX18" s="163">
        <f>AG18/[6]REVISTAS!AG18*100-100</f>
        <v>1.3621801286451074</v>
      </c>
      <c r="AY18" s="163">
        <f>AH18/[6]REVISTAS!AH18*100-100</f>
        <v>1.363046455830272</v>
      </c>
      <c r="AZ18" s="164">
        <f>AI18/[6]REVISTAS!AI18*100-100</f>
        <v>1.3643825294450238</v>
      </c>
      <c r="BA18" s="163">
        <f>AJ18/[6]REVISTAS!AJ18*100-100</f>
        <v>1.3643825294450238</v>
      </c>
      <c r="BB18" s="163">
        <f>AK18/[6]REVISTAS!AK18*100-100</f>
        <v>1.3525251271869934</v>
      </c>
      <c r="BC18" s="163">
        <f>AL18/[6]REVISTAS!AL18*100-100</f>
        <v>1.3644524236983813</v>
      </c>
      <c r="BD18" s="163">
        <f>AM18/[6]REVISTAS!AM18*100-100</f>
        <v>1.3607944097094702</v>
      </c>
      <c r="BE18" s="163">
        <f>AN18/[6]REVISTAS!AN18*100-100</f>
        <v>1.3607944097094418</v>
      </c>
    </row>
    <row r="19" spans="1:57" ht="12.75" customHeight="1" x14ac:dyDescent="0.3">
      <c r="A19" s="67">
        <v>7896641806438</v>
      </c>
      <c r="B19" s="68">
        <v>1063902480107</v>
      </c>
      <c r="C19" s="68">
        <v>501101805111318</v>
      </c>
      <c r="D19" s="69" t="s">
        <v>60</v>
      </c>
      <c r="E19" s="146" t="s">
        <v>67</v>
      </c>
      <c r="F19" s="71" t="s">
        <v>62</v>
      </c>
      <c r="G19" s="71" t="s">
        <v>38</v>
      </c>
      <c r="H19" s="72" t="s">
        <v>39</v>
      </c>
      <c r="I19" s="73"/>
      <c r="J19" s="71" t="s">
        <v>40</v>
      </c>
      <c r="K19" s="71" t="s">
        <v>41</v>
      </c>
      <c r="L19" s="71" t="s">
        <v>42</v>
      </c>
      <c r="M19" s="73" t="str">
        <f>VLOOKUP(A19,[1]Planilha!$A$14:$AB$239,17,FALSE)</f>
        <v>Sólido</v>
      </c>
      <c r="N19" s="74" t="s">
        <v>63</v>
      </c>
      <c r="O19" s="73" t="s">
        <v>64</v>
      </c>
      <c r="P19" s="75">
        <v>5692</v>
      </c>
      <c r="Q19" s="71" t="s">
        <v>65</v>
      </c>
      <c r="R19" s="73"/>
      <c r="S19" s="72" t="s">
        <v>46</v>
      </c>
      <c r="T19" s="73"/>
      <c r="U19" s="72" t="s">
        <v>47</v>
      </c>
      <c r="V19" s="72" t="s">
        <v>66</v>
      </c>
      <c r="W19" s="73"/>
      <c r="X19" s="73"/>
      <c r="Y19" s="65">
        <f>VLOOKUP($C19,'[5]NÃO COMERCIALIZADOS'!$F$16:$W$186,3,FALSE)</f>
        <v>43.75</v>
      </c>
      <c r="Z19" s="65">
        <f>VLOOKUP($C19,'[5]NÃO COMERCIALIZADOS'!$F$16:$W$186,4,FALSE)</f>
        <v>60.48</v>
      </c>
      <c r="AA19" s="65">
        <f>VLOOKUP($C19,'[5]NÃO COMERCIALIZADOS'!$F$16:$W$186,5,FALSE)</f>
        <v>43.75</v>
      </c>
      <c r="AB19" s="65">
        <f>VLOOKUP($C19,'[5]NÃO COMERCIALIZADOS'!$F$16:$W$186,6,FALSE)</f>
        <v>60.48</v>
      </c>
      <c r="AC19" s="65">
        <f>VLOOKUP($C19,'[5]NÃO COMERCIALIZADOS'!$F$16:$W$186,7,FALSE)</f>
        <v>40.76</v>
      </c>
      <c r="AD19" s="65">
        <f>VLOOKUP($C19,'[5]NÃO COMERCIALIZADOS'!$F$16:$W$186,8,FALSE)</f>
        <v>56.35</v>
      </c>
      <c r="AE19" s="65">
        <f>VLOOKUP($C19,'[5]NÃO COMERCIALIZADOS'!$F$16:$W$186,9,FALSE)</f>
        <v>43.22</v>
      </c>
      <c r="AF19" s="65">
        <f>VLOOKUP($C19,'[5]NÃO COMERCIALIZADOS'!$F$16:$W$186,10,FALSE)</f>
        <v>59.75</v>
      </c>
      <c r="AG19" s="65">
        <f>VLOOKUP($C19,'[5]NÃO COMERCIALIZADOS'!$F$16:$W$186,11,FALSE)</f>
        <v>43.48</v>
      </c>
      <c r="AH19" s="65">
        <f>VLOOKUP($C19,'[5]NÃO COMERCIALIZADOS'!$F$16:$W$186,12,FALSE)</f>
        <v>60.11</v>
      </c>
      <c r="AI19" s="65">
        <f>VLOOKUP($C19,'[5]NÃO COMERCIALIZADOS'!$F$16:$W$186,13,FALSE)</f>
        <v>44.843749999999993</v>
      </c>
      <c r="AJ19" s="65">
        <f>VLOOKUP($C19,'[5]NÃO COMERCIALIZADOS'!$F$16:$W$186,14,FALSE)</f>
        <v>61.993853665819685</v>
      </c>
      <c r="AK19" s="65">
        <f>VLOOKUP($C19,'[5]NÃO COMERCIALIZADOS'!$F$16:$W$186,15,FALSE)</f>
        <v>43.22</v>
      </c>
      <c r="AL19" s="65">
        <f>VLOOKUP($C19,'[5]NÃO COMERCIALIZADOS'!$F$16:$W$186,16,FALSE)</f>
        <v>59.75</v>
      </c>
      <c r="AM19" s="65">
        <f>VLOOKUP($C19,'[5]NÃO COMERCIALIZADOS'!$F$16:$W$186,17,FALSE)</f>
        <v>43.484831249999999</v>
      </c>
      <c r="AN19" s="65">
        <f>VLOOKUP($C19,'[5]NÃO COMERCIALIZADOS'!$F$16:$W$186,18,FALSE)</f>
        <v>60.115228213415769</v>
      </c>
      <c r="AP19" s="163">
        <f>Y19/[6]REVISTAS!Y19*100-100</f>
        <v>1.3904982618771839</v>
      </c>
      <c r="AQ19" s="163">
        <f>Z19/[6]REVISTAS!Z19*100-100</f>
        <v>1.3914501257334564</v>
      </c>
      <c r="AR19" s="163">
        <f>AA19/[6]REVISTAS!AA19*100-100</f>
        <v>1.3904982618771839</v>
      </c>
      <c r="AS19" s="163">
        <f>AB19/[6]REVISTAS!AB19*100-100</f>
        <v>1.3914501257334564</v>
      </c>
      <c r="AT19" s="163">
        <f>AC19/[6]REVISTAS!AC19*100-100</f>
        <v>1.3678189505098146</v>
      </c>
      <c r="AU19" s="163">
        <f>AD19/[6]REVISTAS!AD19*100-100</f>
        <v>1.3853904282115934</v>
      </c>
      <c r="AV19" s="163">
        <f>AE19/[6]REVISTAS!AE19*100-100</f>
        <v>1.3840018766127002</v>
      </c>
      <c r="AW19" s="163">
        <f>AF19/[6]REVISTAS!AF19*100-100</f>
        <v>1.3914814186322815</v>
      </c>
      <c r="AX19" s="163">
        <f>AG19/[6]REVISTAS!AG19*100-100</f>
        <v>1.3792335787532721</v>
      </c>
      <c r="AY19" s="163">
        <f>AH19/[6]REVISTAS!AH19*100-100</f>
        <v>1.3816803437057104</v>
      </c>
      <c r="AZ19" s="164">
        <f>AI19/[6]REVISTAS!AI19*100-100</f>
        <v>1.3904982618771555</v>
      </c>
      <c r="BA19" s="163">
        <f>AJ19/[6]REVISTAS!AJ19*100-100</f>
        <v>1.3904982618771555</v>
      </c>
      <c r="BB19" s="163">
        <f>AK19/[6]REVISTAS!AK19*100-100</f>
        <v>1.3840018766127002</v>
      </c>
      <c r="BC19" s="163">
        <f>AL19/[6]REVISTAS!AL19*100-100</f>
        <v>1.3914814186322815</v>
      </c>
      <c r="BD19" s="163">
        <f>AM19/[6]REVISTAS!AM19*100-100</f>
        <v>1.3904982618771839</v>
      </c>
      <c r="BE19" s="163">
        <f>AN19/[6]REVISTAS!AN19*100-100</f>
        <v>1.3904982618771839</v>
      </c>
    </row>
    <row r="20" spans="1:57" ht="12.75" customHeight="1" x14ac:dyDescent="0.3">
      <c r="A20" s="67">
        <v>7896641802980</v>
      </c>
      <c r="B20" s="68">
        <v>1063902480042</v>
      </c>
      <c r="C20" s="68">
        <v>501101804113414</v>
      </c>
      <c r="D20" s="69" t="s">
        <v>60</v>
      </c>
      <c r="E20" s="70" t="s">
        <v>68</v>
      </c>
      <c r="F20" s="71" t="s">
        <v>62</v>
      </c>
      <c r="G20" s="71" t="s">
        <v>38</v>
      </c>
      <c r="H20" s="72" t="s">
        <v>39</v>
      </c>
      <c r="I20" s="73"/>
      <c r="J20" s="71" t="s">
        <v>40</v>
      </c>
      <c r="K20" s="71" t="s">
        <v>41</v>
      </c>
      <c r="L20" s="71" t="s">
        <v>42</v>
      </c>
      <c r="M20" s="73" t="str">
        <f>VLOOKUP(A20,[1]Planilha!$A$14:$AB$239,17,FALSE)</f>
        <v>Sólido</v>
      </c>
      <c r="N20" s="74" t="s">
        <v>63</v>
      </c>
      <c r="O20" s="73" t="s">
        <v>64</v>
      </c>
      <c r="P20" s="75">
        <v>5692</v>
      </c>
      <c r="Q20" s="71" t="s">
        <v>65</v>
      </c>
      <c r="R20" s="73"/>
      <c r="S20" s="72" t="s">
        <v>46</v>
      </c>
      <c r="T20" s="73"/>
      <c r="U20" s="72" t="s">
        <v>47</v>
      </c>
      <c r="V20" s="72" t="s">
        <v>66</v>
      </c>
      <c r="W20" s="73"/>
      <c r="X20" s="73"/>
      <c r="Y20" s="65">
        <f>VLOOKUP($C20,[5]COMERCIALIZADOS!$F$17:$W$195,3,FALSE)</f>
        <v>131.25</v>
      </c>
      <c r="Z20" s="65">
        <f>VLOOKUP($C20,[5]COMERCIALIZADOS!$F$17:$W$195,4,FALSE)</f>
        <v>181.45</v>
      </c>
      <c r="AA20" s="65">
        <f>VLOOKUP($C20,[5]COMERCIALIZADOS!$F$17:$W$195,5,FALSE)</f>
        <v>131.25</v>
      </c>
      <c r="AB20" s="65">
        <f>VLOOKUP($C20,[5]COMERCIALIZADOS!$F$17:$W$195,6,FALSE)</f>
        <v>181.45</v>
      </c>
      <c r="AC20" s="65">
        <f>VLOOKUP($C20,[5]COMERCIALIZADOS!$F$17:$W$195,7,FALSE)</f>
        <v>122.3</v>
      </c>
      <c r="AD20" s="65">
        <f>VLOOKUP($C20,[5]COMERCIALIZADOS!$F$17:$W$195,8,FALSE)</f>
        <v>169.07</v>
      </c>
      <c r="AE20" s="65">
        <f>VLOOKUP($C20,[5]COMERCIALIZADOS!$F$17:$W$195,9,FALSE)</f>
        <v>129.66999999999999</v>
      </c>
      <c r="AF20" s="65">
        <f>VLOOKUP($C20,[5]COMERCIALIZADOS!$F$17:$W$195,10,FALSE)</f>
        <v>179.26</v>
      </c>
      <c r="AG20" s="65">
        <f>VLOOKUP($C20,[5]COMERCIALIZADOS!$F$17:$W$195,11,FALSE)</f>
        <v>130.46</v>
      </c>
      <c r="AH20" s="65">
        <f>VLOOKUP($C20,[5]COMERCIALIZADOS!$F$17:$W$195,12,FALSE)</f>
        <v>180.35</v>
      </c>
      <c r="AI20" s="65">
        <f>VLOOKUP($C20,[5]COMERCIALIZADOS!$F$17:$W$195,13,FALSE)</f>
        <v>134.53</v>
      </c>
      <c r="AJ20" s="65">
        <f>VLOOKUP($C20,[5]COMERCIALIZADOS!$F$17:$W$195,14,FALSE)</f>
        <v>185.97983294578896</v>
      </c>
      <c r="AK20" s="65">
        <f>VLOOKUP($C20,[5]COMERCIALIZADOS!$F$17:$W$195,15,FALSE)</f>
        <v>129.66999999999999</v>
      </c>
      <c r="AL20" s="65">
        <f>VLOOKUP($C20,[5]COMERCIALIZADOS!$F$17:$W$195,16,FALSE)</f>
        <v>179.26</v>
      </c>
      <c r="AM20" s="65">
        <f>VLOOKUP($C20,[5]COMERCIALIZADOS!$F$17:$W$195,17,FALSE)</f>
        <v>130.45449375000001</v>
      </c>
      <c r="AN20" s="65">
        <f>VLOOKUP($C20,[5]COMERCIALIZADOS!$F$17:$W$195,18,FALSE)</f>
        <v>180.34568464024733</v>
      </c>
      <c r="AP20" s="163">
        <f>Y20/[6]REVISTAS!Y20*100-100</f>
        <v>1.3591783149277745</v>
      </c>
      <c r="AQ20" s="163">
        <f>Z20/[6]REVISTAS!Z20*100-100</f>
        <v>1.3687150837988753</v>
      </c>
      <c r="AR20" s="163">
        <f>AA20/[6]REVISTAS!AA20*100-100</f>
        <v>1.3591783149277745</v>
      </c>
      <c r="AS20" s="163">
        <f>AB20/[6]REVISTAS!AB20*100-100</f>
        <v>1.3687150837988753</v>
      </c>
      <c r="AT20" s="163">
        <f>AC20/[6]REVISTAS!AC20*100-100</f>
        <v>1.3591911155312459</v>
      </c>
      <c r="AU20" s="163">
        <f>AD20/[6]REVISTAS!AD20*100-100</f>
        <v>1.360911270983209</v>
      </c>
      <c r="AV20" s="163">
        <f>AE20/[6]REVISTAS!AE20*100-100</f>
        <v>1.3521963420353131</v>
      </c>
      <c r="AW20" s="163">
        <f>AF20/[6]REVISTAS!AF20*100-100</f>
        <v>1.3570055411059343</v>
      </c>
      <c r="AX20" s="163">
        <f>AG20/[6]REVISTAS!AG20*100-100</f>
        <v>1.3634565038928059</v>
      </c>
      <c r="AY20" s="163">
        <f>AH20/[6]REVISTAS!AH20*100-100</f>
        <v>1.3616036644421854</v>
      </c>
      <c r="AZ20" s="164">
        <f>AI20/[6]REVISTAS!AI20*100-100</f>
        <v>1.3582365339446199</v>
      </c>
      <c r="BA20" s="163">
        <f>AJ20/[6]REVISTAS!AJ20*100-100</f>
        <v>1.3582365339446199</v>
      </c>
      <c r="BB20" s="163">
        <f>AK20/[6]REVISTAS!AK20*100-100</f>
        <v>1.3521963420353131</v>
      </c>
      <c r="BC20" s="163">
        <f>AL20/[6]REVISTAS!AL20*100-100</f>
        <v>1.3570055411059343</v>
      </c>
      <c r="BD20" s="163">
        <f>AM20/[6]REVISTAS!AM20*100-100</f>
        <v>1.3591783149278029</v>
      </c>
      <c r="BE20" s="163">
        <f>AN20/[6]REVISTAS!AN20*100-100</f>
        <v>1.3591783149278029</v>
      </c>
    </row>
    <row r="21" spans="1:57" ht="12.75" customHeight="1" x14ac:dyDescent="0.3">
      <c r="A21" s="67">
        <v>7896641803062</v>
      </c>
      <c r="B21" s="68">
        <v>1063902000091</v>
      </c>
      <c r="C21" s="68">
        <v>501101801149418</v>
      </c>
      <c r="D21" s="69" t="s">
        <v>60</v>
      </c>
      <c r="E21" s="70" t="s">
        <v>69</v>
      </c>
      <c r="F21" s="71" t="s">
        <v>62</v>
      </c>
      <c r="G21" s="71" t="s">
        <v>38</v>
      </c>
      <c r="H21" s="72" t="s">
        <v>39</v>
      </c>
      <c r="I21" s="73"/>
      <c r="J21" s="71" t="s">
        <v>40</v>
      </c>
      <c r="K21" s="71" t="s">
        <v>41</v>
      </c>
      <c r="L21" s="71" t="s">
        <v>42</v>
      </c>
      <c r="M21" s="73" t="str">
        <f>VLOOKUP(A21,[1]Planilha!$A$14:$AB$239,17,FALSE)</f>
        <v>Supositórios</v>
      </c>
      <c r="N21" s="74" t="s">
        <v>70</v>
      </c>
      <c r="O21" s="73" t="s">
        <v>64</v>
      </c>
      <c r="P21" s="75">
        <v>5692</v>
      </c>
      <c r="Q21" s="71" t="s">
        <v>65</v>
      </c>
      <c r="R21" s="73"/>
      <c r="S21" s="72" t="s">
        <v>46</v>
      </c>
      <c r="T21" s="73"/>
      <c r="U21" s="72" t="s">
        <v>47</v>
      </c>
      <c r="V21" s="72" t="s">
        <v>66</v>
      </c>
      <c r="W21" s="73"/>
      <c r="X21" s="73"/>
      <c r="Y21" s="65">
        <f>VLOOKUP($C21,[5]COMERCIALIZADOS!$F$17:$W$195,3,FALSE)</f>
        <v>26.18</v>
      </c>
      <c r="Z21" s="65">
        <f>VLOOKUP($C21,[5]COMERCIALIZADOS!$F$17:$W$195,4,FALSE)</f>
        <v>36.19</v>
      </c>
      <c r="AA21" s="65">
        <f>VLOOKUP($C21,[5]COMERCIALIZADOS!$F$17:$W$195,5,FALSE)</f>
        <v>26.18</v>
      </c>
      <c r="AB21" s="65">
        <f>VLOOKUP($C21,[5]COMERCIALIZADOS!$F$17:$W$195,6,FALSE)</f>
        <v>36.19</v>
      </c>
      <c r="AC21" s="65">
        <f>VLOOKUP($C21,[5]COMERCIALIZADOS!$F$17:$W$195,7,FALSE)</f>
        <v>24.4</v>
      </c>
      <c r="AD21" s="65">
        <f>VLOOKUP($C21,[5]COMERCIALIZADOS!$F$17:$W$195,8,FALSE)</f>
        <v>33.729999999999997</v>
      </c>
      <c r="AE21" s="65">
        <f>VLOOKUP($C21,[5]COMERCIALIZADOS!$F$17:$W$195,9,FALSE)</f>
        <v>25.87</v>
      </c>
      <c r="AF21" s="65">
        <f>VLOOKUP($C21,[5]COMERCIALIZADOS!$F$17:$W$195,10,FALSE)</f>
        <v>35.76</v>
      </c>
      <c r="AG21" s="65">
        <f>VLOOKUP($C21,[5]COMERCIALIZADOS!$F$17:$W$195,11,FALSE)</f>
        <v>26.02</v>
      </c>
      <c r="AH21" s="65">
        <f>VLOOKUP($C21,[5]COMERCIALIZADOS!$F$17:$W$195,12,FALSE)</f>
        <v>35.97</v>
      </c>
      <c r="AI21" s="65">
        <f>VLOOKUP($C21,[5]COMERCIALIZADOS!$F$17:$W$195,13,FALSE)</f>
        <v>26.83</v>
      </c>
      <c r="AJ21" s="65">
        <f>VLOOKUP($C21,[5]COMERCIALIZADOS!$F$17:$W$195,14,FALSE)</f>
        <v>37.090901047614047</v>
      </c>
      <c r="AK21" s="65">
        <f>VLOOKUP($C21,[5]COMERCIALIZADOS!$F$17:$W$195,15,FALSE)</f>
        <v>25.87</v>
      </c>
      <c r="AL21" s="65">
        <f>VLOOKUP($C21,[5]COMERCIALIZADOS!$F$17:$W$195,16,FALSE)</f>
        <v>35.76</v>
      </c>
      <c r="AM21" s="65">
        <f>VLOOKUP($C21,[5]COMERCIALIZADOS!$F$17:$W$195,17,FALSE)</f>
        <v>26.021323020000001</v>
      </c>
      <c r="AN21" s="65">
        <f>VLOOKUP($C21,[5]COMERCIALIZADOS!$F$17:$W$195,18,FALSE)</f>
        <v>35.972952562907999</v>
      </c>
      <c r="AP21" s="163">
        <f>Y21/[6]REVISTAS!Y21*100-100</f>
        <v>1.3550135501354958</v>
      </c>
      <c r="AQ21" s="163">
        <f>Z21/[6]REVISTAS!Z21*100-100</f>
        <v>1.3441612993559033</v>
      </c>
      <c r="AR21" s="163">
        <f>AA21/[6]REVISTAS!AA21*100-100</f>
        <v>1.3550135501354958</v>
      </c>
      <c r="AS21" s="163">
        <f>AB21/[6]REVISTAS!AB21*100-100</f>
        <v>1.3441612993559033</v>
      </c>
      <c r="AT21" s="163">
        <f>AC21/[6]REVISTAS!AC21*100-100</f>
        <v>1.3710012463647558</v>
      </c>
      <c r="AU21" s="163">
        <f>AD21/[6]REVISTAS!AD21*100-100</f>
        <v>1.3826269912834164</v>
      </c>
      <c r="AV21" s="163">
        <f>AE21/[6]REVISTAS!AE21*100-100</f>
        <v>1.3714733542319806</v>
      </c>
      <c r="AW21" s="163">
        <f>AF21/[6]REVISTAS!AF21*100-100</f>
        <v>1.3605442176870781</v>
      </c>
      <c r="AX21" s="163">
        <f>AG21/[6]REVISTAS!AG21*100-100</f>
        <v>1.3498602875621941</v>
      </c>
      <c r="AY21" s="163">
        <f>AH21/[6]REVISTAS!AH21*100-100</f>
        <v>1.3466946040322085</v>
      </c>
      <c r="AZ21" s="164">
        <f>AI21/[6]REVISTAS!AI21*100-100</f>
        <v>1.3380168644892194</v>
      </c>
      <c r="BA21" s="163">
        <f>AJ21/[6]REVISTAS!AJ21*100-100</f>
        <v>1.3380168644892194</v>
      </c>
      <c r="BB21" s="163">
        <f>AK21/[6]REVISTAS!AK21*100-100</f>
        <v>1.3714733542319806</v>
      </c>
      <c r="BC21" s="163">
        <f>AL21/[6]REVISTAS!AL21*100-100</f>
        <v>1.3605442176870781</v>
      </c>
      <c r="BD21" s="163">
        <f>AM21/[6]REVISTAS!AM21*100-100</f>
        <v>1.3550135501355243</v>
      </c>
      <c r="BE21" s="163">
        <f>AN21/[6]REVISTAS!AN21*100-100</f>
        <v>1.3550135501355243</v>
      </c>
    </row>
    <row r="22" spans="1:57" ht="12.75" customHeight="1" x14ac:dyDescent="0.3">
      <c r="A22" s="67">
        <v>7896641803079</v>
      </c>
      <c r="B22" s="68">
        <v>1063902480018</v>
      </c>
      <c r="C22" s="68">
        <v>501101803141414</v>
      </c>
      <c r="D22" s="69" t="s">
        <v>60</v>
      </c>
      <c r="E22" s="70" t="s">
        <v>71</v>
      </c>
      <c r="F22" s="71" t="s">
        <v>62</v>
      </c>
      <c r="G22" s="71" t="s">
        <v>38</v>
      </c>
      <c r="H22" s="72" t="s">
        <v>39</v>
      </c>
      <c r="I22" s="78"/>
      <c r="J22" s="71" t="s">
        <v>40</v>
      </c>
      <c r="K22" s="71" t="s">
        <v>41</v>
      </c>
      <c r="L22" s="71" t="s">
        <v>42</v>
      </c>
      <c r="M22" s="73" t="str">
        <f>VLOOKUP(A22,[1]Planilha!$A$14:$AB$239,17,FALSE)</f>
        <v>Supositórios</v>
      </c>
      <c r="N22" s="74" t="s">
        <v>70</v>
      </c>
      <c r="O22" s="73" t="s">
        <v>64</v>
      </c>
      <c r="P22" s="75">
        <v>5692</v>
      </c>
      <c r="Q22" s="71" t="s">
        <v>65</v>
      </c>
      <c r="R22" s="73"/>
      <c r="S22" s="72" t="s">
        <v>46</v>
      </c>
      <c r="T22" s="73"/>
      <c r="U22" s="72" t="s">
        <v>47</v>
      </c>
      <c r="V22" s="72" t="s">
        <v>66</v>
      </c>
      <c r="W22" s="73"/>
      <c r="X22" s="73"/>
      <c r="Y22" s="65">
        <f>VLOOKUP($C22,[5]COMERCIALIZADOS!$F$17:$W$195,3,FALSE)</f>
        <v>52.43</v>
      </c>
      <c r="Z22" s="65">
        <f>VLOOKUP($C22,[5]COMERCIALIZADOS!$F$17:$W$195,4,FALSE)</f>
        <v>72.489999999999995</v>
      </c>
      <c r="AA22" s="65">
        <f>VLOOKUP($C22,[5]COMERCIALIZADOS!$F$17:$W$195,5,FALSE)</f>
        <v>52.43</v>
      </c>
      <c r="AB22" s="65">
        <f>VLOOKUP($C22,[5]COMERCIALIZADOS!$F$17:$W$195,6,FALSE)</f>
        <v>72.489999999999995</v>
      </c>
      <c r="AC22" s="65">
        <f>VLOOKUP($C22,[5]COMERCIALIZADOS!$F$17:$W$195,7,FALSE)</f>
        <v>48.86</v>
      </c>
      <c r="AD22" s="65">
        <f>VLOOKUP($C22,[5]COMERCIALIZADOS!$F$17:$W$195,8,FALSE)</f>
        <v>67.55</v>
      </c>
      <c r="AE22" s="65">
        <f>VLOOKUP($C22,[5]COMERCIALIZADOS!$F$17:$W$195,9,FALSE)</f>
        <v>51.8</v>
      </c>
      <c r="AF22" s="65">
        <f>VLOOKUP($C22,[5]COMERCIALIZADOS!$F$17:$W$195,10,FALSE)</f>
        <v>71.61</v>
      </c>
      <c r="AG22" s="65">
        <f>VLOOKUP($C22,[5]COMERCIALIZADOS!$F$17:$W$195,11,FALSE)</f>
        <v>52.12</v>
      </c>
      <c r="AH22" s="65">
        <f>VLOOKUP($C22,[5]COMERCIALIZADOS!$F$17:$W$195,12,FALSE)</f>
        <v>72.05</v>
      </c>
      <c r="AI22" s="65">
        <f>VLOOKUP($C22,[5]COMERCIALIZADOS!$F$17:$W$195,13,FALSE)</f>
        <v>53.74</v>
      </c>
      <c r="AJ22" s="65">
        <f>VLOOKUP($C22,[5]COMERCIALIZADOS!$F$17:$W$195,14,FALSE)</f>
        <v>74.292397402116251</v>
      </c>
      <c r="AK22" s="65">
        <f>VLOOKUP($C22,[5]COMERCIALIZADOS!$F$17:$W$195,15,FALSE)</f>
        <v>51.8</v>
      </c>
      <c r="AL22" s="65">
        <f>VLOOKUP($C22,[5]COMERCIALIZADOS!$F$17:$W$195,16,FALSE)</f>
        <v>71.61</v>
      </c>
      <c r="AM22" s="65">
        <f>VLOOKUP($C22,[5]COMERCIALIZADOS!$F$17:$W$195,17,FALSE)</f>
        <v>52.112221769999998</v>
      </c>
      <c r="AN22" s="65">
        <f>VLOOKUP($C22,[5]COMERCIALIZADOS!$F$17:$W$195,18,FALSE)</f>
        <v>72.042089490957451</v>
      </c>
      <c r="AP22" s="163">
        <f>Y22/[6]REVISTAS!Y22*100-100</f>
        <v>1.3531799729364025</v>
      </c>
      <c r="AQ22" s="163">
        <f>Z22/[6]REVISTAS!Z22*100-100</f>
        <v>1.3704377010208333</v>
      </c>
      <c r="AR22" s="163">
        <f>AA22/[6]REVISTAS!AA22*100-100</f>
        <v>1.3531799729364025</v>
      </c>
      <c r="AS22" s="163">
        <f>AB22/[6]REVISTAS!AB22*100-100</f>
        <v>1.3704377010208333</v>
      </c>
      <c r="AT22" s="163">
        <f>AC22/[6]REVISTAS!AC22*100-100</f>
        <v>1.3692946058091309</v>
      </c>
      <c r="AU22" s="163">
        <f>AD22/[6]REVISTAS!AD22*100-100</f>
        <v>1.3807594176797267</v>
      </c>
      <c r="AV22" s="163">
        <f>AE22/[6]REVISTAS!AE22*100-100</f>
        <v>1.3500293484640906</v>
      </c>
      <c r="AW22" s="163">
        <f>AF22/[6]REVISTAS!AF22*100-100</f>
        <v>1.3588110403397025</v>
      </c>
      <c r="AX22" s="163">
        <f>AG22/[6]REVISTAS!AG22*100-100</f>
        <v>1.3683078703524671</v>
      </c>
      <c r="AY22" s="163">
        <f>AH22/[6]REVISTAS!AH22*100-100</f>
        <v>1.3643089567336517</v>
      </c>
      <c r="AZ22" s="164">
        <f>AI22/[6]REVISTAS!AI22*100-100</f>
        <v>1.3517654990971266</v>
      </c>
      <c r="BA22" s="163">
        <f>AJ22/[6]REVISTAS!AJ22*100-100</f>
        <v>1.3517654990970982</v>
      </c>
      <c r="BB22" s="163">
        <f>AK22/[6]REVISTAS!AK22*100-100</f>
        <v>1.3500293484640906</v>
      </c>
      <c r="BC22" s="163">
        <f>AL22/[6]REVISTAS!AL22*100-100</f>
        <v>1.3588110403397025</v>
      </c>
      <c r="BD22" s="163">
        <f>AM22/[6]REVISTAS!AM22*100-100</f>
        <v>1.3531799729364025</v>
      </c>
      <c r="BE22" s="163">
        <f>AN22/[6]REVISTAS!AN22*100-100</f>
        <v>1.353179972936374</v>
      </c>
    </row>
    <row r="23" spans="1:57" ht="12.75" customHeight="1" x14ac:dyDescent="0.3">
      <c r="A23" s="67">
        <v>7896641807336</v>
      </c>
      <c r="B23" s="68">
        <v>1063902480123</v>
      </c>
      <c r="C23" s="68">
        <v>501104901111311</v>
      </c>
      <c r="D23" s="69" t="s">
        <v>72</v>
      </c>
      <c r="E23" s="146" t="s">
        <v>73</v>
      </c>
      <c r="F23" s="71" t="s">
        <v>62</v>
      </c>
      <c r="G23" s="71" t="s">
        <v>38</v>
      </c>
      <c r="H23" s="72" t="s">
        <v>39</v>
      </c>
      <c r="I23" s="73"/>
      <c r="J23" s="71" t="s">
        <v>40</v>
      </c>
      <c r="K23" s="71" t="s">
        <v>41</v>
      </c>
      <c r="L23" s="71" t="s">
        <v>42</v>
      </c>
      <c r="M23" s="73" t="str">
        <f>VLOOKUP(A23,[1]Planilha!$A$14:$AB$239,17,FALSE)</f>
        <v>Sólido</v>
      </c>
      <c r="N23" s="74" t="s">
        <v>63</v>
      </c>
      <c r="O23" s="73" t="s">
        <v>64</v>
      </c>
      <c r="P23" s="75">
        <v>5692</v>
      </c>
      <c r="Q23" s="71" t="s">
        <v>65</v>
      </c>
      <c r="R23" s="73"/>
      <c r="S23" s="72" t="s">
        <v>46</v>
      </c>
      <c r="T23" s="73"/>
      <c r="U23" s="72" t="s">
        <v>47</v>
      </c>
      <c r="V23" s="72" t="s">
        <v>47</v>
      </c>
      <c r="W23" s="73"/>
      <c r="X23" s="73"/>
      <c r="Y23" s="65">
        <f>VLOOKUP($C23,'[5]NÃO COMERCIALIZADOS'!$F$16:$W$186,3,FALSE)</f>
        <v>71.319999999999993</v>
      </c>
      <c r="Z23" s="65">
        <f>VLOOKUP($C23,'[5]NÃO COMERCIALIZADOS'!$F$16:$W$186,4,FALSE)</f>
        <v>98.59</v>
      </c>
      <c r="AA23" s="65">
        <f>VLOOKUP($C23,'[5]NÃO COMERCIALIZADOS'!$F$16:$W$186,5,FALSE)</f>
        <v>71.319999999999993</v>
      </c>
      <c r="AB23" s="65">
        <f>VLOOKUP($C23,'[5]NÃO COMERCIALIZADOS'!$F$16:$W$186,6,FALSE)</f>
        <v>98.59</v>
      </c>
      <c r="AC23" s="65">
        <f>VLOOKUP($C23,'[5]NÃO COMERCIALIZADOS'!$F$16:$W$186,7,FALSE)</f>
        <v>66.45</v>
      </c>
      <c r="AD23" s="65">
        <f>VLOOKUP($C23,'[5]NÃO COMERCIALIZADOS'!$F$16:$W$186,8,FALSE)</f>
        <v>91.86</v>
      </c>
      <c r="AE23" s="65">
        <f>VLOOKUP($C23,'[5]NÃO COMERCIALIZADOS'!$F$16:$W$186,9,FALSE)</f>
        <v>70.459999999999994</v>
      </c>
      <c r="AF23" s="65">
        <f>VLOOKUP($C23,'[5]NÃO COMERCIALIZADOS'!$F$16:$W$186,10,FALSE)</f>
        <v>97.41</v>
      </c>
      <c r="AG23" s="65">
        <f>VLOOKUP($C23,'[5]NÃO COMERCIALIZADOS'!$F$16:$W$186,11,FALSE)</f>
        <v>70.88</v>
      </c>
      <c r="AH23" s="65">
        <f>VLOOKUP($C23,'[5]NÃO COMERCIALIZADOS'!$F$16:$W$186,12,FALSE)</f>
        <v>97.99</v>
      </c>
      <c r="AI23" s="65">
        <f>VLOOKUP($C23,'[5]NÃO COMERCIALIZADOS'!$F$16:$W$186,13,FALSE)</f>
        <v>73.10299999999998</v>
      </c>
      <c r="AJ23" s="65">
        <f>VLOOKUP($C23,'[5]NÃO COMERCIALIZADOS'!$F$16:$W$186,14,FALSE)</f>
        <v>101.06060899305736</v>
      </c>
      <c r="AK23" s="65">
        <f>VLOOKUP($C23,'[5]NÃO COMERCIALIZADOS'!$F$16:$W$186,15,FALSE)</f>
        <v>70.459999999999994</v>
      </c>
      <c r="AL23" s="65">
        <f>VLOOKUP($C23,'[5]NÃO COMERCIALIZADOS'!$F$16:$W$186,16,FALSE)</f>
        <v>97.41</v>
      </c>
      <c r="AM23" s="65">
        <f>VLOOKUP($C23,'[5]NÃO COMERCIALIZADOS'!$F$16:$W$186,17,FALSE)</f>
        <v>70.88772947999999</v>
      </c>
      <c r="AN23" s="65">
        <f>VLOOKUP($C23,'[5]NÃO COMERCIALIZADOS'!$F$16:$W$186,18,FALSE)</f>
        <v>97.998127455561416</v>
      </c>
      <c r="AP23" s="163">
        <f>Y23/[6]REVISTAS!Y23*100-100</f>
        <v>1.3644115974985596</v>
      </c>
      <c r="AQ23" s="163">
        <f>Z23/[6]REVISTAS!Z23*100-100</f>
        <v>1.3674686407567407</v>
      </c>
      <c r="AR23" s="163">
        <f>AA23/[6]REVISTAS!AA23*100-100</f>
        <v>1.3644115974985596</v>
      </c>
      <c r="AS23" s="163">
        <f>AB23/[6]REVISTAS!AB23*100-100</f>
        <v>1.3674686407567407</v>
      </c>
      <c r="AT23" s="163">
        <f>AC23/[6]REVISTAS!AC23*100-100</f>
        <v>1.357535082367292</v>
      </c>
      <c r="AU23" s="163">
        <f>AD23/[6]REVISTAS!AD23*100-100</f>
        <v>1.3571665011585594</v>
      </c>
      <c r="AV23" s="163">
        <f>AE23/[6]REVISTAS!AE23*100-100</f>
        <v>1.3521288837744549</v>
      </c>
      <c r="AW23" s="163">
        <f>AF23/[6]REVISTAS!AF23*100-100</f>
        <v>1.363163371488028</v>
      </c>
      <c r="AX23" s="163">
        <f>AG23/[6]REVISTAS!AG23*100-100</f>
        <v>1.3533589908217607</v>
      </c>
      <c r="AY23" s="163">
        <f>AH23/[6]REVISTAS!AH23*100-100</f>
        <v>1.356004959819245</v>
      </c>
      <c r="AZ23" s="164">
        <f>AI23/[6]REVISTAS!AI23*100-100</f>
        <v>1.3644115974985596</v>
      </c>
      <c r="BA23" s="163">
        <f>AJ23/[6]REVISTAS!AJ23*100-100</f>
        <v>1.3644115974985311</v>
      </c>
      <c r="BB23" s="163">
        <f>AK23/[6]REVISTAS!AK23*100-100</f>
        <v>1.3521288837744549</v>
      </c>
      <c r="BC23" s="163">
        <f>AL23/[6]REVISTAS!AL23*100-100</f>
        <v>1.363163371488028</v>
      </c>
      <c r="BD23" s="163">
        <f>AM23/[6]REVISTAS!AM23*100-100</f>
        <v>1.3644115974985596</v>
      </c>
      <c r="BE23" s="163">
        <f>AN23/[6]REVISTAS!AN23*100-100</f>
        <v>1.3644115974985596</v>
      </c>
    </row>
    <row r="24" spans="1:57" ht="12.75" customHeight="1" x14ac:dyDescent="0.3">
      <c r="A24" s="67">
        <v>7896641807343</v>
      </c>
      <c r="B24" s="68">
        <v>1063902480141</v>
      </c>
      <c r="C24" s="68">
        <v>501104902116315</v>
      </c>
      <c r="D24" s="69" t="s">
        <v>72</v>
      </c>
      <c r="E24" s="70" t="s">
        <v>74</v>
      </c>
      <c r="F24" s="71" t="s">
        <v>62</v>
      </c>
      <c r="G24" s="71" t="s">
        <v>38</v>
      </c>
      <c r="H24" s="72" t="s">
        <v>39</v>
      </c>
      <c r="I24" s="73"/>
      <c r="J24" s="71" t="s">
        <v>40</v>
      </c>
      <c r="K24" s="71" t="s">
        <v>41</v>
      </c>
      <c r="L24" s="71" t="s">
        <v>42</v>
      </c>
      <c r="M24" s="73" t="str">
        <f>VLOOKUP(A24,[1]Planilha!$A$14:$AB$239,17,FALSE)</f>
        <v>Sólido</v>
      </c>
      <c r="N24" s="74" t="s">
        <v>63</v>
      </c>
      <c r="O24" s="73" t="s">
        <v>64</v>
      </c>
      <c r="P24" s="75">
        <v>5692</v>
      </c>
      <c r="Q24" s="71" t="s">
        <v>65</v>
      </c>
      <c r="R24" s="73"/>
      <c r="S24" s="72" t="s">
        <v>46</v>
      </c>
      <c r="T24" s="73"/>
      <c r="U24" s="72" t="s">
        <v>47</v>
      </c>
      <c r="V24" s="72" t="s">
        <v>47</v>
      </c>
      <c r="W24" s="73"/>
      <c r="X24" s="73"/>
      <c r="Y24" s="65">
        <f>VLOOKUP($C24,[5]COMERCIALIZADOS!$F$17:$W$195,3,FALSE)</f>
        <v>213.93</v>
      </c>
      <c r="Z24" s="65">
        <f>VLOOKUP($C24,[5]COMERCIALIZADOS!$F$17:$W$195,4,FALSE)</f>
        <v>295.75</v>
      </c>
      <c r="AA24" s="65">
        <f>VLOOKUP($C24,[5]COMERCIALIZADOS!$F$17:$W$195,5,FALSE)</f>
        <v>213.93</v>
      </c>
      <c r="AB24" s="65">
        <f>VLOOKUP($C24,[5]COMERCIALIZADOS!$F$17:$W$195,6,FALSE)</f>
        <v>295.75</v>
      </c>
      <c r="AC24" s="65">
        <f>VLOOKUP($C24,[5]COMERCIALIZADOS!$F$17:$W$195,7,FALSE)</f>
        <v>199.34</v>
      </c>
      <c r="AD24" s="65">
        <f>VLOOKUP($C24,[5]COMERCIALIZADOS!$F$17:$W$195,8,FALSE)</f>
        <v>275.58</v>
      </c>
      <c r="AE24" s="65">
        <f>VLOOKUP($C24,[5]COMERCIALIZADOS!$F$17:$W$195,9,FALSE)</f>
        <v>211.35</v>
      </c>
      <c r="AF24" s="65">
        <f>VLOOKUP($C24,[5]COMERCIALIZADOS!$F$17:$W$195,10,FALSE)</f>
        <v>292.18</v>
      </c>
      <c r="AG24" s="65">
        <f>VLOOKUP($C24,[5]COMERCIALIZADOS!$F$17:$W$195,11,FALSE)</f>
        <v>212.63</v>
      </c>
      <c r="AH24" s="65">
        <f>VLOOKUP($C24,[5]COMERCIALIZADOS!$F$17:$W$195,12,FALSE)</f>
        <v>293.95</v>
      </c>
      <c r="AI24" s="65">
        <f>VLOOKUP($C24,[5]COMERCIALIZADOS!$F$17:$W$195,13,FALSE)</f>
        <v>219.28</v>
      </c>
      <c r="AJ24" s="65">
        <f>VLOOKUP($C24,[5]COMERCIALIZADOS!$F$17:$W$195,14,FALSE)</f>
        <v>303.1417361804252</v>
      </c>
      <c r="AK24" s="65">
        <f>VLOOKUP($C24,[5]COMERCIALIZADOS!$F$17:$W$195,15,FALSE)</f>
        <v>211.35</v>
      </c>
      <c r="AL24" s="65">
        <f>VLOOKUP($C24,[5]COMERCIALIZADOS!$F$17:$W$195,16,FALSE)</f>
        <v>292.18</v>
      </c>
      <c r="AM24" s="65">
        <f>VLOOKUP($C24,[5]COMERCIALIZADOS!$F$17:$W$195,17,FALSE)</f>
        <v>212.63337027</v>
      </c>
      <c r="AN24" s="65">
        <f>VLOOKUP($C24,[5]COMERCIALIZADOS!$F$17:$W$195,18,FALSE)</f>
        <v>293.9531604959094</v>
      </c>
      <c r="AP24" s="163">
        <f>Y24/[6]REVISTAS!Y24*100-100</f>
        <v>1.3598028996493809</v>
      </c>
      <c r="AQ24" s="163">
        <f>Z24/[6]REVISTAS!Z24*100-100</f>
        <v>1.3675623800383931</v>
      </c>
      <c r="AR24" s="163">
        <f>AA24/[6]REVISTAS!AA24*100-100</f>
        <v>1.3598028996493809</v>
      </c>
      <c r="AS24" s="163">
        <f>AB24/[6]REVISTAS!AB24*100-100</f>
        <v>1.3675623800383931</v>
      </c>
      <c r="AT24" s="163">
        <f>AC24/[6]REVISTAS!AC24*100-100</f>
        <v>1.3576041084049564</v>
      </c>
      <c r="AU24" s="163">
        <f>AD24/[6]REVISTAS!AD24*100-100</f>
        <v>1.3646227976606298</v>
      </c>
      <c r="AV24" s="163">
        <f>AE24/[6]REVISTAS!AE24*100-100</f>
        <v>1.352323406704059</v>
      </c>
      <c r="AW24" s="163">
        <f>AF24/[6]REVISTAS!AF24*100-100</f>
        <v>1.3598834385624201</v>
      </c>
      <c r="AX24" s="163">
        <f>AG24/[6]REVISTAS!AG24*100-100</f>
        <v>1.3581963319573731</v>
      </c>
      <c r="AY24" s="163">
        <f>AH24/[6]REVISTAS!AH24*100-100</f>
        <v>1.358713109555282</v>
      </c>
      <c r="AZ24" s="164">
        <f>AI24/[6]REVISTAS!AI24*100-100</f>
        <v>1.3606118246343186</v>
      </c>
      <c r="BA24" s="163">
        <f>AJ24/[6]REVISTAS!AJ24*100-100</f>
        <v>1.3606118246343186</v>
      </c>
      <c r="BB24" s="163">
        <f>AK24/[6]REVISTAS!AK24*100-100</f>
        <v>1.352323406704059</v>
      </c>
      <c r="BC24" s="163">
        <f>AL24/[6]REVISTAS!AL24*100-100</f>
        <v>1.3598834385624201</v>
      </c>
      <c r="BD24" s="163">
        <f>AM24/[6]REVISTAS!AM24*100-100</f>
        <v>1.3598028996493809</v>
      </c>
      <c r="BE24" s="163">
        <f>AN24/[6]REVISTAS!AN24*100-100</f>
        <v>1.3598028996493809</v>
      </c>
    </row>
    <row r="25" spans="1:57" ht="12.75" customHeight="1" x14ac:dyDescent="0.3">
      <c r="A25" s="67">
        <v>7896016801082</v>
      </c>
      <c r="B25" s="68">
        <v>1063902640023</v>
      </c>
      <c r="C25" s="68">
        <v>501113090020914</v>
      </c>
      <c r="D25" s="69" t="s">
        <v>75</v>
      </c>
      <c r="E25" s="70" t="s">
        <v>76</v>
      </c>
      <c r="F25" s="71" t="s">
        <v>77</v>
      </c>
      <c r="G25" s="71" t="s">
        <v>38</v>
      </c>
      <c r="H25" s="72" t="s">
        <v>39</v>
      </c>
      <c r="I25" s="73"/>
      <c r="J25" s="71" t="s">
        <v>40</v>
      </c>
      <c r="K25" s="71" t="s">
        <v>41</v>
      </c>
      <c r="L25" s="71" t="s">
        <v>42</v>
      </c>
      <c r="M25" s="73" t="str">
        <f>VLOOKUP(A25,[1]Planilha!$A$14:$AB$239,17,FALSE)</f>
        <v>Pomadas</v>
      </c>
      <c r="N25" s="74" t="s">
        <v>78</v>
      </c>
      <c r="O25" s="73"/>
      <c r="P25" s="75"/>
      <c r="Q25" s="71" t="s">
        <v>79</v>
      </c>
      <c r="R25" s="73"/>
      <c r="S25" s="72" t="s">
        <v>46</v>
      </c>
      <c r="T25" s="73"/>
      <c r="U25" s="72" t="s">
        <v>47</v>
      </c>
      <c r="V25" s="72" t="s">
        <v>47</v>
      </c>
      <c r="W25" s="73"/>
      <c r="X25" s="73"/>
      <c r="Y25" s="65">
        <f>VLOOKUP($C25,'[5]NÃO COMERCIALIZADOS'!$F$16:$W$186,3,FALSE)</f>
        <v>17.55</v>
      </c>
      <c r="Z25" s="65">
        <f>VLOOKUP($C25,'[5]NÃO COMERCIALIZADOS'!$F$16:$W$186,4,FALSE)</f>
        <v>24.26</v>
      </c>
      <c r="AA25" s="65">
        <f>VLOOKUP($C25,'[5]NÃO COMERCIALIZADOS'!$F$16:$W$186,5,FALSE)</f>
        <v>17.55</v>
      </c>
      <c r="AB25" s="65">
        <f>VLOOKUP($C25,'[5]NÃO COMERCIALIZADOS'!$F$16:$W$186,6,FALSE)</f>
        <v>24.26</v>
      </c>
      <c r="AC25" s="65">
        <f>VLOOKUP($C25,'[5]NÃO COMERCIALIZADOS'!$F$16:$W$186,7,FALSE)</f>
        <v>16.350000000000001</v>
      </c>
      <c r="AD25" s="65">
        <f>VLOOKUP($C25,'[5]NÃO COMERCIALIZADOS'!$F$16:$W$186,8,FALSE)</f>
        <v>22.6</v>
      </c>
      <c r="AE25" s="65">
        <f>VLOOKUP($C25,'[5]NÃO COMERCIALIZADOS'!$F$16:$W$186,9,FALSE)</f>
        <v>17.34</v>
      </c>
      <c r="AF25" s="65">
        <f>VLOOKUP($C25,'[5]NÃO COMERCIALIZADOS'!$F$16:$W$186,10,FALSE)</f>
        <v>23.97</v>
      </c>
      <c r="AG25" s="65">
        <f>VLOOKUP($C25,'[5]NÃO COMERCIALIZADOS'!$F$16:$W$186,11,FALSE)</f>
        <v>17.440000000000001</v>
      </c>
      <c r="AH25" s="65">
        <f>VLOOKUP($C25,'[5]NÃO COMERCIALIZADOS'!$F$16:$W$186,12,FALSE)</f>
        <v>24.11</v>
      </c>
      <c r="AI25" s="65">
        <f>VLOOKUP($C25,'[5]NÃO COMERCIALIZADOS'!$F$16:$W$186,13,FALSE)</f>
        <v>17.98875</v>
      </c>
      <c r="AJ25" s="65">
        <f>VLOOKUP($C25,'[5]NÃO COMERCIALIZADOS'!$F$16:$W$186,14,FALSE)</f>
        <v>24.868391584803099</v>
      </c>
      <c r="AK25" s="65">
        <f>VLOOKUP($C25,'[5]NÃO COMERCIALIZADOS'!$F$16:$W$186,15,FALSE)</f>
        <v>17.34</v>
      </c>
      <c r="AL25" s="65">
        <f>VLOOKUP($C25,'[5]NÃO COMERCIALIZADOS'!$F$16:$W$186,16,FALSE)</f>
        <v>23.97</v>
      </c>
      <c r="AM25" s="65">
        <f>VLOOKUP($C25,'[5]NÃO COMERCIALIZADOS'!$F$16:$W$186,17,FALSE)</f>
        <v>17.44362945</v>
      </c>
      <c r="AN25" s="65">
        <f>VLOOKUP($C25,'[5]NÃO COMERCIALIZADOS'!$F$16:$W$186,18,FALSE)</f>
        <v>24.114794403324495</v>
      </c>
      <c r="AP25" s="163">
        <f>Y25/[6]REVISTAS!Y25*100-100</f>
        <v>4.7761194029850742</v>
      </c>
      <c r="AQ25" s="163">
        <f>Z25/[6]REVISTAS!Z25*100-100</f>
        <v>4.7948164146868351</v>
      </c>
      <c r="AR25" s="163">
        <f>AA25/[6]REVISTAS!AA25*100-100</f>
        <v>4.7761194029850742</v>
      </c>
      <c r="AS25" s="163">
        <f>AB25/[6]REVISTAS!AB25*100-100</f>
        <v>4.7948164146868351</v>
      </c>
      <c r="AT25" s="163">
        <f>AC25/[6]REVISTAS!AC25*100-100</f>
        <v>4.7405509288917358</v>
      </c>
      <c r="AU25" s="163">
        <f>AD25/[6]REVISTAS!AD25*100-100</f>
        <v>4.7265987025023435</v>
      </c>
      <c r="AV25" s="163">
        <f>AE25/[6]REVISTAS!AE25*100-100</f>
        <v>4.7734138972809603</v>
      </c>
      <c r="AW25" s="163">
        <f>AF25/[6]REVISTAS!AF25*100-100</f>
        <v>4.7639860139860275</v>
      </c>
      <c r="AX25" s="163">
        <f>AG25/[6]REVISTAS!AG25*100-100</f>
        <v>4.7543189120002722</v>
      </c>
      <c r="AY25" s="163">
        <f>AH25/[6]REVISTAS!AH25*100-100</f>
        <v>4.7552882498434883</v>
      </c>
      <c r="AZ25" s="164">
        <f>AI25/[6]REVISTAS!AI25*100-100</f>
        <v>4.7761194029850742</v>
      </c>
      <c r="BA25" s="163">
        <f>AJ25/[6]REVISTAS!AJ25*100-100</f>
        <v>4.77611940298506</v>
      </c>
      <c r="BB25" s="163">
        <f>AK25/[6]REVISTAS!AK25*100-100</f>
        <v>4.7734138972809603</v>
      </c>
      <c r="BC25" s="163">
        <f>AL25/[6]REVISTAS!AL25*100-100</f>
        <v>4.7639860139860275</v>
      </c>
      <c r="BD25" s="163">
        <f>AM25/[6]REVISTAS!AM25*100-100</f>
        <v>4.7761194029850742</v>
      </c>
      <c r="BE25" s="163">
        <f>AN25/[6]REVISTAS!AN25*100-100</f>
        <v>4.7761194029850742</v>
      </c>
    </row>
    <row r="26" spans="1:57" ht="12.75" customHeight="1" x14ac:dyDescent="0.3">
      <c r="A26" s="67">
        <v>7896641801822</v>
      </c>
      <c r="B26" s="68">
        <v>1063900990221</v>
      </c>
      <c r="C26" s="68">
        <v>501102204152417</v>
      </c>
      <c r="D26" s="69" t="s">
        <v>80</v>
      </c>
      <c r="E26" s="70" t="s">
        <v>81</v>
      </c>
      <c r="F26" s="71" t="s">
        <v>82</v>
      </c>
      <c r="G26" s="71" t="s">
        <v>38</v>
      </c>
      <c r="H26" s="72" t="s">
        <v>39</v>
      </c>
      <c r="I26" s="73"/>
      <c r="J26" s="71" t="s">
        <v>40</v>
      </c>
      <c r="K26" s="71" t="s">
        <v>41</v>
      </c>
      <c r="L26" s="71" t="s">
        <v>42</v>
      </c>
      <c r="M26" s="73" t="str">
        <f>VLOOKUP(A26,[1]Planilha!$A$14:$AB$239,17,FALSE)</f>
        <v>Injeções</v>
      </c>
      <c r="N26" s="74" t="s">
        <v>83</v>
      </c>
      <c r="O26" s="73" t="s">
        <v>84</v>
      </c>
      <c r="P26" s="75">
        <v>9524</v>
      </c>
      <c r="Q26" s="71" t="s">
        <v>85</v>
      </c>
      <c r="R26" s="73"/>
      <c r="S26" s="72" t="s">
        <v>46</v>
      </c>
      <c r="T26" s="73"/>
      <c r="U26" s="72" t="s">
        <v>47</v>
      </c>
      <c r="V26" s="72" t="s">
        <v>66</v>
      </c>
      <c r="W26" s="73"/>
      <c r="X26" s="73"/>
      <c r="Y26" s="65">
        <f>VLOOKUP($C26,[5]COMERCIALIZADOS!$F$17:$W$195,3,FALSE)</f>
        <v>47.61</v>
      </c>
      <c r="Z26" s="65">
        <f>VLOOKUP($C26,[5]COMERCIALIZADOS!$F$17:$W$195,4,FALSE)</f>
        <v>65.819999999999993</v>
      </c>
      <c r="AA26" s="65">
        <f>VLOOKUP($C26,[5]COMERCIALIZADOS!$F$17:$W$195,5,FALSE)</f>
        <v>47.61</v>
      </c>
      <c r="AB26" s="65">
        <f>VLOOKUP($C26,[5]COMERCIALIZADOS!$F$17:$W$195,6,FALSE)</f>
        <v>65.819999999999993</v>
      </c>
      <c r="AC26" s="65">
        <f>VLOOKUP($C26,[5]COMERCIALIZADOS!$F$17:$W$195,7,FALSE)</f>
        <v>44.36</v>
      </c>
      <c r="AD26" s="65">
        <f>VLOOKUP($C26,[5]COMERCIALIZADOS!$F$17:$W$195,8,FALSE)</f>
        <v>61.33</v>
      </c>
      <c r="AE26" s="65">
        <f>VLOOKUP($C26,[5]COMERCIALIZADOS!$F$17:$W$195,9,FALSE)</f>
        <v>47.03</v>
      </c>
      <c r="AF26" s="65">
        <f>VLOOKUP($C26,[5]COMERCIALIZADOS!$F$17:$W$195,10,FALSE)</f>
        <v>65.02</v>
      </c>
      <c r="AG26" s="65">
        <f>VLOOKUP($C26,[5]COMERCIALIZADOS!$F$17:$W$195,11,FALSE)</f>
        <v>47.32</v>
      </c>
      <c r="AH26" s="65">
        <f>VLOOKUP($C26,[5]COMERCIALIZADOS!$F$17:$W$195,12,FALSE)</f>
        <v>65.42</v>
      </c>
      <c r="AI26" s="65">
        <f>VLOOKUP($C26,[5]COMERCIALIZADOS!$F$17:$W$195,13,FALSE)</f>
        <v>48.8</v>
      </c>
      <c r="AJ26" s="65">
        <f>VLOOKUP($C26,[5]COMERCIALIZADOS!$F$17:$W$195,14,FALSE)</f>
        <v>67.463137201772838</v>
      </c>
      <c r="AK26" s="65">
        <f>VLOOKUP($C26,[5]COMERCIALIZADOS!$F$17:$W$195,15,FALSE)</f>
        <v>47.03</v>
      </c>
      <c r="AL26" s="65">
        <f>VLOOKUP($C26,[5]COMERCIALIZADOS!$F$17:$W$195,16,FALSE)</f>
        <v>65.02</v>
      </c>
      <c r="AM26" s="65">
        <f>VLOOKUP($C26,[5]COMERCIALIZADOS!$F$17:$W$195,17,FALSE)</f>
        <v>47.321435790000002</v>
      </c>
      <c r="AN26" s="65">
        <f>VLOOKUP($C26,[5]COMERCIALIZADOS!$F$17:$W$195,18,FALSE)</f>
        <v>65.419108919788002</v>
      </c>
      <c r="AP26" s="163">
        <f>Y26/[6]REVISTAS!Y26*100-100</f>
        <v>1.3625718543751333</v>
      </c>
      <c r="AQ26" s="163">
        <f>Z26/[6]REVISTAS!Z26*100-100</f>
        <v>1.3656026399829528</v>
      </c>
      <c r="AR26" s="163">
        <f>AA26/[6]REVISTAS!AA26*100-100</f>
        <v>1.3625718543751333</v>
      </c>
      <c r="AS26" s="163">
        <f>AB26/[6]REVISTAS!AB26*100-100</f>
        <v>1.3656026399829528</v>
      </c>
      <c r="AT26" s="163">
        <f>AC26/[6]REVISTAS!AC26*100-100</f>
        <v>1.347955220470638</v>
      </c>
      <c r="AU26" s="163">
        <f>AD26/[6]REVISTAS!AD26*100-100</f>
        <v>1.3560569796664339</v>
      </c>
      <c r="AV26" s="163">
        <f>AE26/[6]REVISTAS!AE26*100-100</f>
        <v>1.3359189829778302</v>
      </c>
      <c r="AW26" s="163">
        <f>AF26/[6]REVISTAS!AF26*100-100</f>
        <v>1.341816763628529</v>
      </c>
      <c r="AX26" s="163">
        <f>AG26/[6]REVISTAS!AG26*100-100</f>
        <v>1.3594963904841109</v>
      </c>
      <c r="AY26" s="163">
        <f>AH26/[6]REVISTAS!AH26*100-100</f>
        <v>1.3639525240832597</v>
      </c>
      <c r="AZ26" s="164">
        <f>AI26/[6]REVISTAS!AI26*100-100</f>
        <v>1.3620525815647824</v>
      </c>
      <c r="BA26" s="163">
        <f>AJ26/[6]REVISTAS!AJ26*100-100</f>
        <v>1.3620525815647682</v>
      </c>
      <c r="BB26" s="163">
        <f>AK26/[6]REVISTAS!AK26*100-100</f>
        <v>1.3359189829778302</v>
      </c>
      <c r="BC26" s="163">
        <f>AL26/[6]REVISTAS!AL26*100-100</f>
        <v>1.341816763628529</v>
      </c>
      <c r="BD26" s="163">
        <f>AM26/[6]REVISTAS!AM26*100-100</f>
        <v>1.3625718543751333</v>
      </c>
      <c r="BE26" s="163">
        <f>AN26/[6]REVISTAS!AN26*100-100</f>
        <v>1.3625718543751333</v>
      </c>
    </row>
    <row r="27" spans="1:57" ht="12.75" customHeight="1" x14ac:dyDescent="0.3">
      <c r="A27" s="67">
        <v>7896641806568</v>
      </c>
      <c r="B27" s="68">
        <v>1063902510022</v>
      </c>
      <c r="C27" s="68">
        <v>501104701171319</v>
      </c>
      <c r="D27" s="69" t="s">
        <v>86</v>
      </c>
      <c r="E27" s="70" t="s">
        <v>87</v>
      </c>
      <c r="F27" s="71" t="s">
        <v>37</v>
      </c>
      <c r="G27" s="71" t="s">
        <v>38</v>
      </c>
      <c r="H27" s="72" t="s">
        <v>39</v>
      </c>
      <c r="I27" s="73"/>
      <c r="J27" s="71" t="s">
        <v>40</v>
      </c>
      <c r="K27" s="71" t="s">
        <v>41</v>
      </c>
      <c r="L27" s="71" t="s">
        <v>42</v>
      </c>
      <c r="M27" s="73" t="str">
        <f>VLOOKUP(A27,[1]Planilha!$A$14:$AB$239,17,FALSE)</f>
        <v>Outros</v>
      </c>
      <c r="N27" s="74" t="s">
        <v>43</v>
      </c>
      <c r="O27" s="73" t="s">
        <v>44</v>
      </c>
      <c r="P27" s="75">
        <v>2001</v>
      </c>
      <c r="Q27" s="71" t="s">
        <v>88</v>
      </c>
      <c r="R27" s="73"/>
      <c r="S27" s="72" t="s">
        <v>46</v>
      </c>
      <c r="T27" s="73"/>
      <c r="U27" s="72" t="s">
        <v>47</v>
      </c>
      <c r="V27" s="72" t="s">
        <v>47</v>
      </c>
      <c r="W27" s="73"/>
      <c r="X27" s="73"/>
      <c r="Y27" s="65">
        <f>VLOOKUP($C27,[5]COMERCIALIZADOS!$F$17:$W$195,3,FALSE)</f>
        <v>39.08</v>
      </c>
      <c r="Z27" s="65">
        <f>VLOOKUP($C27,[5]COMERCIALIZADOS!$F$17:$W$195,4,FALSE)</f>
        <v>54.03</v>
      </c>
      <c r="AA27" s="65">
        <f>VLOOKUP($C27,[5]COMERCIALIZADOS!$F$17:$W$195,5,FALSE)</f>
        <v>39.08</v>
      </c>
      <c r="AB27" s="65">
        <f>VLOOKUP($C27,[5]COMERCIALIZADOS!$F$17:$W$195,6,FALSE)</f>
        <v>54.03</v>
      </c>
      <c r="AC27" s="65">
        <f>VLOOKUP($C27,[5]COMERCIALIZADOS!$F$17:$W$195,7,FALSE)</f>
        <v>36.42</v>
      </c>
      <c r="AD27" s="65">
        <f>VLOOKUP($C27,[5]COMERCIALIZADOS!$F$17:$W$195,8,FALSE)</f>
        <v>50.35</v>
      </c>
      <c r="AE27" s="65">
        <f>VLOOKUP($C27,[5]COMERCIALIZADOS!$F$17:$W$195,9,FALSE)</f>
        <v>38.61</v>
      </c>
      <c r="AF27" s="65">
        <f>VLOOKUP($C27,[5]COMERCIALIZADOS!$F$17:$W$195,10,FALSE)</f>
        <v>53.38</v>
      </c>
      <c r="AG27" s="65">
        <f>VLOOKUP($C27,[5]COMERCIALIZADOS!$F$17:$W$195,11,FALSE)</f>
        <v>38.840000000000003</v>
      </c>
      <c r="AH27" s="65">
        <f>VLOOKUP($C27,[5]COMERCIALIZADOS!$F$17:$W$195,12,FALSE)</f>
        <v>53.69</v>
      </c>
      <c r="AI27" s="65">
        <f>VLOOKUP($C27,[5]COMERCIALIZADOS!$F$17:$W$195,13,FALSE)</f>
        <v>40.06</v>
      </c>
      <c r="AJ27" s="65">
        <f>VLOOKUP($C27,[5]COMERCIALIZADOS!$F$17:$W$195,14,FALSE)</f>
        <v>55.380599924242219</v>
      </c>
      <c r="AK27" s="65">
        <f>VLOOKUP($C27,[5]COMERCIALIZADOS!$F$17:$W$195,15,FALSE)</f>
        <v>38.61</v>
      </c>
      <c r="AL27" s="65">
        <f>VLOOKUP($C27,[5]COMERCIALIZADOS!$F$17:$W$195,16,FALSE)</f>
        <v>53.38</v>
      </c>
      <c r="AM27" s="65">
        <f>VLOOKUP($C27,[5]COMERCIALIZADOS!$F$17:$W$195,17,FALSE)</f>
        <v>38.843136119999997</v>
      </c>
      <c r="AN27" s="65">
        <f>VLOOKUP($C27,[5]COMERCIALIZADOS!$F$17:$W$195,18,FALSE)</f>
        <v>53.698356996120872</v>
      </c>
      <c r="AP27" s="163">
        <f>Y27/[6]REVISTAS!Y27*100-100</f>
        <v>3.0590717299578074</v>
      </c>
      <c r="AQ27" s="163">
        <f>Z27/[6]REVISTAS!Z27*100-100</f>
        <v>3.0713468141930491</v>
      </c>
      <c r="AR27" s="163">
        <f>AA27/[6]REVISTAS!AA27*100-100</f>
        <v>3.0590717299578074</v>
      </c>
      <c r="AS27" s="163">
        <f>AB27/[6]REVISTAS!AB27*100-100</f>
        <v>3.0713468141930491</v>
      </c>
      <c r="AT27" s="163">
        <f>AC27/[6]REVISTAS!AC27*100-100</f>
        <v>3.0851967166714047</v>
      </c>
      <c r="AU27" s="163">
        <f>AD27/[6]REVISTAS!AD27*100-100</f>
        <v>3.0917280917280863</v>
      </c>
      <c r="AV27" s="163">
        <f>AE27/[6]REVISTAS!AE27*100-100</f>
        <v>3.0699412706887301</v>
      </c>
      <c r="AW27" s="163">
        <f>AF27/[6]REVISTAS!AF27*100-100</f>
        <v>3.0899961375048264</v>
      </c>
      <c r="AX27" s="163">
        <f>AG27/[6]REVISTAS!AG27*100-100</f>
        <v>3.0507509389939855</v>
      </c>
      <c r="AY27" s="163">
        <f>AH27/[6]REVISTAS!AH27*100-100</f>
        <v>3.0430327985854717</v>
      </c>
      <c r="AZ27" s="164">
        <f>AI27/[6]REVISTAS!AI27*100-100</f>
        <v>3.0667901615725128</v>
      </c>
      <c r="BA27" s="163">
        <f>AJ27/[6]REVISTAS!AJ27*100-100</f>
        <v>3.0667901615725128</v>
      </c>
      <c r="BB27" s="163">
        <f>AK27/[6]REVISTAS!AK27*100-100</f>
        <v>3.0699412706887301</v>
      </c>
      <c r="BC27" s="163">
        <f>AL27/[6]REVISTAS!AL27*100-100</f>
        <v>3.0899961375048264</v>
      </c>
      <c r="BD27" s="163">
        <f>AM27/[6]REVISTAS!AM27*100-100</f>
        <v>3.0590717299578074</v>
      </c>
      <c r="BE27" s="163">
        <f>AN27/[6]REVISTAS!AN27*100-100</f>
        <v>3.0590717299578074</v>
      </c>
    </row>
    <row r="28" spans="1:57" ht="12.75" customHeight="1" x14ac:dyDescent="0.3">
      <c r="A28" s="67">
        <v>7896641802423</v>
      </c>
      <c r="B28" s="68">
        <v>1063901820117</v>
      </c>
      <c r="C28" s="68">
        <v>501102503117419</v>
      </c>
      <c r="D28" s="69" t="s">
        <v>89</v>
      </c>
      <c r="E28" s="146" t="s">
        <v>90</v>
      </c>
      <c r="F28" s="71" t="s">
        <v>91</v>
      </c>
      <c r="G28" s="71" t="s">
        <v>38</v>
      </c>
      <c r="H28" s="72" t="s">
        <v>39</v>
      </c>
      <c r="I28" s="73"/>
      <c r="J28" s="71" t="s">
        <v>40</v>
      </c>
      <c r="K28" s="71" t="s">
        <v>41</v>
      </c>
      <c r="L28" s="71" t="s">
        <v>42</v>
      </c>
      <c r="M28" s="73" t="str">
        <f>VLOOKUP(A28,[1]Planilha!$A$14:$AB$239,17,FALSE)</f>
        <v>Sólido</v>
      </c>
      <c r="N28" s="74" t="s">
        <v>63</v>
      </c>
      <c r="O28" s="73" t="s">
        <v>92</v>
      </c>
      <c r="P28" s="75">
        <v>6818</v>
      </c>
      <c r="Q28" s="71" t="s">
        <v>93</v>
      </c>
      <c r="R28" s="73"/>
      <c r="S28" s="72" t="s">
        <v>46</v>
      </c>
      <c r="T28" s="73"/>
      <c r="U28" s="72" t="s">
        <v>47</v>
      </c>
      <c r="V28" s="72" t="s">
        <v>47</v>
      </c>
      <c r="W28" s="73"/>
      <c r="X28" s="73"/>
      <c r="Y28" s="65">
        <f>VLOOKUP($C28,'[5]NÃO COMERCIALIZADOS'!$F$16:$W$186,3,FALSE)</f>
        <v>36.9</v>
      </c>
      <c r="Z28" s="65">
        <f>VLOOKUP($C28,'[5]NÃO COMERCIALIZADOS'!$F$16:$W$186,4,FALSE)</f>
        <v>51.01</v>
      </c>
      <c r="AA28" s="65">
        <f>VLOOKUP($C28,'[5]NÃO COMERCIALIZADOS'!$F$16:$W$186,5,FALSE)</f>
        <v>36.9</v>
      </c>
      <c r="AB28" s="65">
        <f>VLOOKUP($C28,'[5]NÃO COMERCIALIZADOS'!$F$16:$W$186,6,FALSE)</f>
        <v>51.01</v>
      </c>
      <c r="AC28" s="65">
        <f>VLOOKUP($C28,'[5]NÃO COMERCIALIZADOS'!$F$16:$W$186,7,FALSE)</f>
        <v>34.380000000000003</v>
      </c>
      <c r="AD28" s="65">
        <f>VLOOKUP($C28,'[5]NÃO COMERCIALIZADOS'!$F$16:$W$186,8,FALSE)</f>
        <v>47.53</v>
      </c>
      <c r="AE28" s="65">
        <f>VLOOKUP($C28,'[5]NÃO COMERCIALIZADOS'!$F$16:$W$186,9,FALSE)</f>
        <v>36.450000000000003</v>
      </c>
      <c r="AF28" s="65">
        <f>VLOOKUP($C28,'[5]NÃO COMERCIALIZADOS'!$F$16:$W$186,10,FALSE)</f>
        <v>50.39</v>
      </c>
      <c r="AG28" s="65">
        <f>VLOOKUP($C28,'[5]NÃO COMERCIALIZADOS'!$F$16:$W$186,11,FALSE)</f>
        <v>36.67</v>
      </c>
      <c r="AH28" s="65">
        <f>VLOOKUP($C28,'[5]NÃO COMERCIALIZADOS'!$F$16:$W$186,12,FALSE)</f>
        <v>50.69</v>
      </c>
      <c r="AI28" s="65">
        <f>VLOOKUP($C28,'[5]NÃO COMERCIALIZADOS'!$F$16:$W$186,13,FALSE)</f>
        <v>37.822499999999998</v>
      </c>
      <c r="AJ28" s="65">
        <f>VLOOKUP($C28,'[5]NÃO COMERCIALIZADOS'!$F$16:$W$186,14,FALSE)</f>
        <v>52.287387434714212</v>
      </c>
      <c r="AK28" s="65">
        <f>VLOOKUP($C28,'[5]NÃO COMERCIALIZADOS'!$F$16:$W$186,15,FALSE)</f>
        <v>36.450000000000003</v>
      </c>
      <c r="AL28" s="65">
        <f>VLOOKUP($C28,'[5]NÃO COMERCIALIZADOS'!$F$16:$W$186,16,FALSE)</f>
        <v>50.39</v>
      </c>
      <c r="AM28" s="65">
        <f>VLOOKUP($C28,'[5]NÃO COMERCIALIZADOS'!$F$16:$W$186,17,FALSE)</f>
        <v>36.676349099999996</v>
      </c>
      <c r="AN28" s="65">
        <f>VLOOKUP($C28,'[5]NÃO COMERCIALIZADOS'!$F$16:$W$186,18,FALSE)</f>
        <v>50.702901053143805</v>
      </c>
      <c r="AP28" s="163">
        <f>Y28/[6]REVISTAS!Y28*100-100</f>
        <v>4.7700170357751261</v>
      </c>
      <c r="AQ28" s="163">
        <f>Z28/[6]REVISTAS!Z28*100-100</f>
        <v>4.7648387759293485</v>
      </c>
      <c r="AR28" s="163">
        <f>AA28/[6]REVISTAS!AA28*100-100</f>
        <v>4.7700170357751261</v>
      </c>
      <c r="AS28" s="163">
        <f>AB28/[6]REVISTAS!AB28*100-100</f>
        <v>4.7648387759293485</v>
      </c>
      <c r="AT28" s="163">
        <f>AC28/[6]REVISTAS!AC28*100-100</f>
        <v>4.7531992687385838</v>
      </c>
      <c r="AU28" s="163">
        <f>AD28/[6]REVISTAS!AD28*100-100</f>
        <v>4.7608551906546381</v>
      </c>
      <c r="AV28" s="163">
        <f>AE28/[6]REVISTAS!AE28*100-100</f>
        <v>4.7413793103448398</v>
      </c>
      <c r="AW28" s="163">
        <f>AF28/[6]REVISTAS!AF28*100-100</f>
        <v>4.7391394720432345</v>
      </c>
      <c r="AX28" s="163">
        <f>AG28/[6]REVISTAS!AG28*100-100</f>
        <v>4.751880134707136</v>
      </c>
      <c r="AY28" s="163">
        <f>AH28/[6]REVISTAS!AH28*100-100</f>
        <v>4.7433589249060759</v>
      </c>
      <c r="AZ28" s="164">
        <f>AI28/[6]REVISTAS!AI28*100-100</f>
        <v>4.7700170357751261</v>
      </c>
      <c r="BA28" s="163">
        <f>AJ28/[6]REVISTAS!AJ28*100-100</f>
        <v>4.7700170357751546</v>
      </c>
      <c r="BB28" s="163">
        <f>AK28/[6]REVISTAS!AK28*100-100</f>
        <v>4.7413793103448398</v>
      </c>
      <c r="BC28" s="163">
        <f>AL28/[6]REVISTAS!AL28*100-100</f>
        <v>4.7391394720432345</v>
      </c>
      <c r="BD28" s="163">
        <f>AM28/[6]REVISTAS!AM28*100-100</f>
        <v>4.7700170357751119</v>
      </c>
      <c r="BE28" s="163">
        <f>AN28/[6]REVISTAS!AN28*100-100</f>
        <v>4.7700170357751119</v>
      </c>
    </row>
    <row r="29" spans="1:57" ht="12.75" customHeight="1" x14ac:dyDescent="0.3">
      <c r="A29" s="67">
        <v>7896641802430</v>
      </c>
      <c r="B29" s="68">
        <v>1063901820125</v>
      </c>
      <c r="C29" s="68">
        <v>501102501114412</v>
      </c>
      <c r="D29" s="69" t="s">
        <v>89</v>
      </c>
      <c r="E29" s="70" t="s">
        <v>94</v>
      </c>
      <c r="F29" s="71" t="s">
        <v>91</v>
      </c>
      <c r="G29" s="71" t="s">
        <v>38</v>
      </c>
      <c r="H29" s="72" t="s">
        <v>39</v>
      </c>
      <c r="I29" s="73"/>
      <c r="J29" s="71" t="s">
        <v>40</v>
      </c>
      <c r="K29" s="71" t="s">
        <v>41</v>
      </c>
      <c r="L29" s="71" t="s">
        <v>42</v>
      </c>
      <c r="M29" s="73" t="str">
        <f>VLOOKUP(A29,[1]Planilha!$A$14:$AB$239,17,FALSE)</f>
        <v>Sólido</v>
      </c>
      <c r="N29" s="74" t="s">
        <v>63</v>
      </c>
      <c r="O29" s="73" t="s">
        <v>92</v>
      </c>
      <c r="P29" s="75">
        <v>6818</v>
      </c>
      <c r="Q29" s="71" t="s">
        <v>93</v>
      </c>
      <c r="R29" s="73"/>
      <c r="S29" s="72" t="s">
        <v>46</v>
      </c>
      <c r="T29" s="73"/>
      <c r="U29" s="72" t="s">
        <v>47</v>
      </c>
      <c r="V29" s="72" t="s">
        <v>47</v>
      </c>
      <c r="W29" s="73"/>
      <c r="X29" s="73"/>
      <c r="Y29" s="65">
        <f>VLOOKUP($C29,[5]COMERCIALIZADOS!$F$17:$W$195,3,FALSE)</f>
        <v>63.69</v>
      </c>
      <c r="Z29" s="65">
        <f>VLOOKUP($C29,[5]COMERCIALIZADOS!$F$17:$W$195,4,FALSE)</f>
        <v>88.05</v>
      </c>
      <c r="AA29" s="65">
        <f>VLOOKUP($C29,[5]COMERCIALIZADOS!$F$17:$W$195,5,FALSE)</f>
        <v>63.69</v>
      </c>
      <c r="AB29" s="65">
        <f>VLOOKUP($C29,[5]COMERCIALIZADOS!$F$17:$W$195,6,FALSE)</f>
        <v>88.05</v>
      </c>
      <c r="AC29" s="65">
        <f>VLOOKUP($C29,[5]COMERCIALIZADOS!$F$17:$W$195,7,FALSE)</f>
        <v>59.35</v>
      </c>
      <c r="AD29" s="65">
        <f>VLOOKUP($C29,[5]COMERCIALIZADOS!$F$17:$W$195,8,FALSE)</f>
        <v>82.05</v>
      </c>
      <c r="AE29" s="65">
        <f>VLOOKUP($C29,[5]COMERCIALIZADOS!$F$17:$W$195,9,FALSE)</f>
        <v>62.93</v>
      </c>
      <c r="AF29" s="65">
        <f>VLOOKUP($C29,[5]COMERCIALIZADOS!$F$17:$W$195,10,FALSE)</f>
        <v>87</v>
      </c>
      <c r="AG29" s="65">
        <f>VLOOKUP($C29,[5]COMERCIALIZADOS!$F$17:$W$195,11,FALSE)</f>
        <v>63.31</v>
      </c>
      <c r="AH29" s="65">
        <f>VLOOKUP($C29,[5]COMERCIALIZADOS!$F$17:$W$195,12,FALSE)</f>
        <v>87.52</v>
      </c>
      <c r="AI29" s="65">
        <f>VLOOKUP($C29,[5]COMERCIALIZADOS!$F$17:$W$195,13,FALSE)</f>
        <v>65.28</v>
      </c>
      <c r="AJ29" s="65">
        <f>VLOOKUP($C29,[5]COMERCIALIZADOS!$F$17:$W$195,14,FALSE)</f>
        <v>90.2457704207322</v>
      </c>
      <c r="AK29" s="65">
        <f>VLOOKUP($C29,[5]COMERCIALIZADOS!$F$17:$W$195,15,FALSE)</f>
        <v>62.93</v>
      </c>
      <c r="AL29" s="65">
        <f>VLOOKUP($C29,[5]COMERCIALIZADOS!$F$17:$W$195,16,FALSE)</f>
        <v>87</v>
      </c>
      <c r="AM29" s="65">
        <f>VLOOKUP($C29,[5]COMERCIALIZADOS!$F$17:$W$195,17,FALSE)</f>
        <v>63.303974910000001</v>
      </c>
      <c r="AN29" s="65">
        <f>VLOOKUP($C29,[5]COMERCIALIZADOS!$F$17:$W$195,18,FALSE)</f>
        <v>87.514031655141721</v>
      </c>
      <c r="AP29" s="163">
        <f>Y29/[6]REVISTAS!Y29*100-100</f>
        <v>4.7705214673465974</v>
      </c>
      <c r="AQ29" s="163">
        <f>Z29/[6]REVISTAS!Z29*100-100</f>
        <v>4.7840057122456159</v>
      </c>
      <c r="AR29" s="163">
        <f>AA29/[6]REVISTAS!AA29*100-100</f>
        <v>4.7705214673465974</v>
      </c>
      <c r="AS29" s="163">
        <f>AB29/[6]REVISTAS!AB29*100-100</f>
        <v>4.7840057122456159</v>
      </c>
      <c r="AT29" s="163">
        <f>AC29/[6]REVISTAS!AC29*100-100</f>
        <v>4.7846045197740068</v>
      </c>
      <c r="AU29" s="163">
        <f>AD29/[6]REVISTAS!AD29*100-100</f>
        <v>4.7892720306513326</v>
      </c>
      <c r="AV29" s="163">
        <f>AE29/[6]REVISTAS!AE29*100-100</f>
        <v>4.7785547785547777</v>
      </c>
      <c r="AW29" s="163">
        <f>AF29/[6]REVISTAS!AF29*100-100</f>
        <v>4.7940255360154254</v>
      </c>
      <c r="AX29" s="163">
        <f>AG29/[6]REVISTAS!AG29*100-100</f>
        <v>4.7804932238134938</v>
      </c>
      <c r="AY29" s="163">
        <f>AH29/[6]REVISTAS!AH29*100-100</f>
        <v>4.7776666827054726</v>
      </c>
      <c r="AZ29" s="164">
        <f>AI29/[6]REVISTAS!AI29*100-100</f>
        <v>4.7669104754873786</v>
      </c>
      <c r="BA29" s="163">
        <f>AJ29/[6]REVISTAS!AJ29*100-100</f>
        <v>4.7669104754873786</v>
      </c>
      <c r="BB29" s="163">
        <f>AK29/[6]REVISTAS!AK29*100-100</f>
        <v>4.7785547785547777</v>
      </c>
      <c r="BC29" s="163">
        <f>AL29/[6]REVISTAS!AL29*100-100</f>
        <v>4.7940255360154254</v>
      </c>
      <c r="BD29" s="163">
        <f>AM29/[6]REVISTAS!AM29*100-100</f>
        <v>4.7705214673465974</v>
      </c>
      <c r="BE29" s="163">
        <f>AN29/[6]REVISTAS!AN29*100-100</f>
        <v>4.7705214673465974</v>
      </c>
    </row>
    <row r="30" spans="1:57" ht="12.75" customHeight="1" x14ac:dyDescent="0.3">
      <c r="A30" s="67">
        <v>7896641802478</v>
      </c>
      <c r="B30" s="68">
        <v>1063901820133</v>
      </c>
      <c r="C30" s="68">
        <v>501102502110410</v>
      </c>
      <c r="D30" s="69" t="s">
        <v>89</v>
      </c>
      <c r="E30" s="70" t="s">
        <v>95</v>
      </c>
      <c r="F30" s="71" t="s">
        <v>91</v>
      </c>
      <c r="G30" s="71" t="s">
        <v>38</v>
      </c>
      <c r="H30" s="72" t="s">
        <v>39</v>
      </c>
      <c r="I30" s="73"/>
      <c r="J30" s="71" t="s">
        <v>40</v>
      </c>
      <c r="K30" s="71" t="s">
        <v>41</v>
      </c>
      <c r="L30" s="71" t="s">
        <v>42</v>
      </c>
      <c r="M30" s="73" t="str">
        <f>VLOOKUP(A30,[1]Planilha!$A$14:$AB$239,17,FALSE)</f>
        <v>Sólido</v>
      </c>
      <c r="N30" s="74" t="s">
        <v>63</v>
      </c>
      <c r="O30" s="73" t="s">
        <v>92</v>
      </c>
      <c r="P30" s="75">
        <v>6818</v>
      </c>
      <c r="Q30" s="71" t="s">
        <v>93</v>
      </c>
      <c r="R30" s="73"/>
      <c r="S30" s="72" t="s">
        <v>46</v>
      </c>
      <c r="T30" s="73"/>
      <c r="U30" s="72" t="s">
        <v>47</v>
      </c>
      <c r="V30" s="72" t="s">
        <v>47</v>
      </c>
      <c r="W30" s="73"/>
      <c r="X30" s="73"/>
      <c r="Y30" s="65">
        <f>VLOOKUP($C30,[5]COMERCIALIZADOS!$F$17:$W$195,3,FALSE)</f>
        <v>119.91</v>
      </c>
      <c r="Z30" s="65">
        <f>VLOOKUP($C30,[5]COMERCIALIZADOS!$F$17:$W$195,4,FALSE)</f>
        <v>165.77</v>
      </c>
      <c r="AA30" s="65">
        <f>VLOOKUP($C30,[5]COMERCIALIZADOS!$F$17:$W$195,5,FALSE)</f>
        <v>119.91</v>
      </c>
      <c r="AB30" s="65">
        <f>VLOOKUP($C30,[5]COMERCIALIZADOS!$F$17:$W$195,6,FALSE)</f>
        <v>165.77</v>
      </c>
      <c r="AC30" s="65">
        <f>VLOOKUP($C30,[5]COMERCIALIZADOS!$F$17:$W$195,7,FALSE)</f>
        <v>111.73</v>
      </c>
      <c r="AD30" s="65">
        <f>VLOOKUP($C30,[5]COMERCIALIZADOS!$F$17:$W$195,8,FALSE)</f>
        <v>154.46</v>
      </c>
      <c r="AE30" s="65">
        <f>VLOOKUP($C30,[5]COMERCIALIZADOS!$F$17:$W$195,9,FALSE)</f>
        <v>118.46</v>
      </c>
      <c r="AF30" s="65">
        <f>VLOOKUP($C30,[5]COMERCIALIZADOS!$F$17:$W$195,10,FALSE)</f>
        <v>163.76</v>
      </c>
      <c r="AG30" s="65">
        <f>VLOOKUP($C30,[5]COMERCIALIZADOS!$F$17:$W$195,11,FALSE)</f>
        <v>119.18</v>
      </c>
      <c r="AH30" s="65">
        <f>VLOOKUP($C30,[5]COMERCIALIZADOS!$F$17:$W$195,12,FALSE)</f>
        <v>164.76</v>
      </c>
      <c r="AI30" s="65">
        <f>VLOOKUP($C30,[5]COMERCIALIZADOS!$F$17:$W$195,13,FALSE)</f>
        <v>122.91</v>
      </c>
      <c r="AJ30" s="65">
        <f>VLOOKUP($C30,[5]COMERCIALIZADOS!$F$17:$W$195,14,FALSE)</f>
        <v>169.91586462028485</v>
      </c>
      <c r="AK30" s="65">
        <f>VLOOKUP($C30,[5]COMERCIALIZADOS!$F$17:$W$195,15,FALSE)</f>
        <v>118.46</v>
      </c>
      <c r="AL30" s="65">
        <f>VLOOKUP($C30,[5]COMERCIALIZADOS!$F$17:$W$195,16,FALSE)</f>
        <v>163.76</v>
      </c>
      <c r="AM30" s="65">
        <f>VLOOKUP($C30,[5]COMERCIALIZADOS!$F$17:$W$195,17,FALSE)</f>
        <v>119.18322549</v>
      </c>
      <c r="AN30" s="65">
        <f>VLOOKUP($C30,[5]COMERCIALIZADOS!$F$17:$W$195,18,FALSE)</f>
        <v>164.76381748732993</v>
      </c>
      <c r="AP30" s="163">
        <f>Y30/[6]REVISTAS!Y30*100-100</f>
        <v>4.7614887296872297</v>
      </c>
      <c r="AQ30" s="163">
        <f>Z30/[6]REVISTAS!Z30*100-100</f>
        <v>4.7652151930733737</v>
      </c>
      <c r="AR30" s="163">
        <f>AA30/[6]REVISTAS!AA30*100-100</f>
        <v>4.7614887296872297</v>
      </c>
      <c r="AS30" s="163">
        <f>AB30/[6]REVISTAS!AB30*100-100</f>
        <v>4.7652151930733737</v>
      </c>
      <c r="AT30" s="163">
        <f>AC30/[6]REVISTAS!AC30*100-100</f>
        <v>4.7632442569151436</v>
      </c>
      <c r="AU30" s="163">
        <f>AD30/[6]REVISTAS!AD30*100-100</f>
        <v>4.7683646476293688</v>
      </c>
      <c r="AV30" s="163">
        <f>AE30/[6]REVISTAS!AE30*100-100</f>
        <v>4.7484304536210118</v>
      </c>
      <c r="AW30" s="163">
        <f>AF30/[6]REVISTAS!AF30*100-100</f>
        <v>4.7527665835092279</v>
      </c>
      <c r="AX30" s="163">
        <f>AG30/[6]REVISTAS!AG30*100-100</f>
        <v>4.7586535393079288</v>
      </c>
      <c r="AY30" s="163">
        <f>AH30/[6]REVISTAS!AH30*100-100</f>
        <v>4.7590614634221566</v>
      </c>
      <c r="AZ30" s="164">
        <f>AI30/[6]REVISTAS!AI30*100-100</f>
        <v>4.7634065367387848</v>
      </c>
      <c r="BA30" s="163">
        <f>AJ30/[6]REVISTAS!AJ30*100-100</f>
        <v>4.7634065367388132</v>
      </c>
      <c r="BB30" s="163">
        <f>AK30/[6]REVISTAS!AK30*100-100</f>
        <v>4.7484304536210118</v>
      </c>
      <c r="BC30" s="163">
        <f>AL30/[6]REVISTAS!AL30*100-100</f>
        <v>4.7527665835092279</v>
      </c>
      <c r="BD30" s="163">
        <f>AM30/[6]REVISTAS!AM30*100-100</f>
        <v>4.7614887296872297</v>
      </c>
      <c r="BE30" s="163">
        <f>AN30/[6]REVISTAS!AN30*100-100</f>
        <v>4.7614887296872297</v>
      </c>
    </row>
    <row r="31" spans="1:57" ht="12.75" customHeight="1" x14ac:dyDescent="0.3">
      <c r="A31" s="67">
        <v>7896641804748</v>
      </c>
      <c r="B31" s="68">
        <v>1063901820265</v>
      </c>
      <c r="C31" s="68">
        <v>501102508119411</v>
      </c>
      <c r="D31" s="69" t="s">
        <v>89</v>
      </c>
      <c r="E31" s="70" t="s">
        <v>96</v>
      </c>
      <c r="F31" s="71" t="s">
        <v>91</v>
      </c>
      <c r="G31" s="71" t="s">
        <v>38</v>
      </c>
      <c r="H31" s="72" t="s">
        <v>39</v>
      </c>
      <c r="I31" s="73"/>
      <c r="J31" s="71" t="s">
        <v>40</v>
      </c>
      <c r="K31" s="71" t="s">
        <v>41</v>
      </c>
      <c r="L31" s="71" t="s">
        <v>42</v>
      </c>
      <c r="M31" s="73" t="str">
        <f>VLOOKUP(A31,[1]Planilha!$A$14:$AB$239,17,FALSE)</f>
        <v>Sólido</v>
      </c>
      <c r="N31" s="74" t="s">
        <v>63</v>
      </c>
      <c r="O31" s="73" t="s">
        <v>92</v>
      </c>
      <c r="P31" s="75">
        <v>6818</v>
      </c>
      <c r="Q31" s="71" t="s">
        <v>93</v>
      </c>
      <c r="R31" s="73"/>
      <c r="S31" s="72" t="s">
        <v>46</v>
      </c>
      <c r="T31" s="73"/>
      <c r="U31" s="72" t="s">
        <v>47</v>
      </c>
      <c r="V31" s="72" t="s">
        <v>47</v>
      </c>
      <c r="W31" s="73"/>
      <c r="X31" s="73"/>
      <c r="Y31" s="65">
        <f>VLOOKUP($C31,[5]COMERCIALIZADOS!$F$17:$W$195,3,FALSE)</f>
        <v>197.39</v>
      </c>
      <c r="Z31" s="65">
        <f>VLOOKUP($C31,[5]COMERCIALIZADOS!$F$17:$W$195,4,FALSE)</f>
        <v>272.88</v>
      </c>
      <c r="AA31" s="65">
        <f>VLOOKUP($C31,[5]COMERCIALIZADOS!$F$17:$W$195,5,FALSE)</f>
        <v>197.39</v>
      </c>
      <c r="AB31" s="65">
        <f>VLOOKUP($C31,[5]COMERCIALIZADOS!$F$17:$W$195,6,FALSE)</f>
        <v>272.88</v>
      </c>
      <c r="AC31" s="65">
        <f>VLOOKUP($C31,[5]COMERCIALIZADOS!$F$17:$W$195,7,FALSE)</f>
        <v>183.93</v>
      </c>
      <c r="AD31" s="65">
        <f>VLOOKUP($C31,[5]COMERCIALIZADOS!$F$17:$W$195,8,FALSE)</f>
        <v>254.27</v>
      </c>
      <c r="AE31" s="65">
        <f>VLOOKUP($C31,[5]COMERCIALIZADOS!$F$17:$W$195,9,FALSE)</f>
        <v>195.01</v>
      </c>
      <c r="AF31" s="65">
        <f>VLOOKUP($C31,[5]COMERCIALIZADOS!$F$17:$W$195,10,FALSE)</f>
        <v>269.58999999999997</v>
      </c>
      <c r="AG31" s="65">
        <f>VLOOKUP($C31,[5]COMERCIALIZADOS!$F$17:$W$195,11,FALSE)</f>
        <v>196.19</v>
      </c>
      <c r="AH31" s="65">
        <f>VLOOKUP($C31,[5]COMERCIALIZADOS!$F$17:$W$195,12,FALSE)</f>
        <v>271.22000000000003</v>
      </c>
      <c r="AI31" s="65">
        <f>VLOOKUP($C31,[5]COMERCIALIZADOS!$F$17:$W$195,13,FALSE)</f>
        <v>202.32</v>
      </c>
      <c r="AJ31" s="65">
        <f>VLOOKUP($C31,[5]COMERCIALIZADOS!$F$17:$W$195,14,FALSE)</f>
        <v>279.69553112013693</v>
      </c>
      <c r="AK31" s="65">
        <f>VLOOKUP($C31,[5]COMERCIALIZADOS!$F$17:$W$195,15,FALSE)</f>
        <v>195.01</v>
      </c>
      <c r="AL31" s="65">
        <f>VLOOKUP($C31,[5]COMERCIALIZADOS!$F$17:$W$195,16,FALSE)</f>
        <v>269.58999999999997</v>
      </c>
      <c r="AM31" s="65">
        <f>VLOOKUP($C31,[5]COMERCIALIZADOS!$F$17:$W$195,17,FALSE)</f>
        <v>196.19361920999998</v>
      </c>
      <c r="AN31" s="65">
        <f>VLOOKUP($C31,[5]COMERCIALIZADOS!$F$17:$W$195,18,FALSE)</f>
        <v>271.22616907534029</v>
      </c>
      <c r="AP31" s="163">
        <f>Y31/[6]REVISTAS!Y31*100-100</f>
        <v>4.7662013693540644</v>
      </c>
      <c r="AQ31" s="163">
        <f>Z31/[6]REVISTAS!Z31*100-100</f>
        <v>4.7725091188328008</v>
      </c>
      <c r="AR31" s="163">
        <f>AA31/[6]REVISTAS!AA31*100-100</f>
        <v>4.7662013693540644</v>
      </c>
      <c r="AS31" s="163">
        <f>AB31/[6]REVISTAS!AB31*100-100</f>
        <v>4.7725091188328008</v>
      </c>
      <c r="AT31" s="163">
        <f>AC31/[6]REVISTAS!AC31*100-100</f>
        <v>4.7676008202324027</v>
      </c>
      <c r="AU31" s="163">
        <f>AD31/[6]REVISTAS!AD31*100-100</f>
        <v>4.7715192220528309</v>
      </c>
      <c r="AV31" s="163">
        <f>AE31/[6]REVISTAS!AE31*100-100</f>
        <v>4.759602471125433</v>
      </c>
      <c r="AW31" s="163">
        <f>AF31/[6]REVISTAS!AF31*100-100</f>
        <v>4.764310418528737</v>
      </c>
      <c r="AX31" s="163">
        <f>AG31/[6]REVISTAS!AG31*100-100</f>
        <v>4.7642687331899367</v>
      </c>
      <c r="AY31" s="163">
        <f>AH31/[6]REVISTAS!AH31*100-100</f>
        <v>4.7638184481501042</v>
      </c>
      <c r="AZ31" s="164">
        <f>AI31/[6]REVISTAS!AI31*100-100</f>
        <v>4.763741761933332</v>
      </c>
      <c r="BA31" s="163">
        <f>AJ31/[6]REVISTAS!AJ31*100-100</f>
        <v>4.763741761933332</v>
      </c>
      <c r="BB31" s="163">
        <f>AK31/[6]REVISTAS!AK31*100-100</f>
        <v>4.759602471125433</v>
      </c>
      <c r="BC31" s="163">
        <f>AL31/[6]REVISTAS!AL31*100-100</f>
        <v>4.764310418528737</v>
      </c>
      <c r="BD31" s="163">
        <f>AM31/[6]REVISTAS!AM31*100-100</f>
        <v>4.7662013693540644</v>
      </c>
      <c r="BE31" s="163">
        <f>AN31/[6]REVISTAS!AN31*100-100</f>
        <v>4.7662013693540644</v>
      </c>
    </row>
    <row r="32" spans="1:57" ht="12.75" customHeight="1" x14ac:dyDescent="0.3">
      <c r="A32" s="67">
        <v>7896641807084</v>
      </c>
      <c r="B32" s="68">
        <v>1063901820281</v>
      </c>
      <c r="C32" s="68">
        <v>501102510113415</v>
      </c>
      <c r="D32" s="69" t="s">
        <v>89</v>
      </c>
      <c r="E32" s="70" t="s">
        <v>97</v>
      </c>
      <c r="F32" s="71" t="s">
        <v>91</v>
      </c>
      <c r="G32" s="71" t="s">
        <v>38</v>
      </c>
      <c r="H32" s="72" t="s">
        <v>39</v>
      </c>
      <c r="I32" s="73"/>
      <c r="J32" s="71" t="s">
        <v>40</v>
      </c>
      <c r="K32" s="71" t="s">
        <v>41</v>
      </c>
      <c r="L32" s="71" t="s">
        <v>42</v>
      </c>
      <c r="M32" s="73" t="str">
        <f>VLOOKUP(A32,[1]Planilha!$A$14:$AB$239,17,FALSE)</f>
        <v>Sólido</v>
      </c>
      <c r="N32" s="74" t="s">
        <v>63</v>
      </c>
      <c r="O32" s="73" t="s">
        <v>92</v>
      </c>
      <c r="P32" s="75">
        <v>6818</v>
      </c>
      <c r="Q32" s="71" t="s">
        <v>93</v>
      </c>
      <c r="R32" s="73"/>
      <c r="S32" s="72" t="s">
        <v>46</v>
      </c>
      <c r="T32" s="73"/>
      <c r="U32" s="72" t="s">
        <v>47</v>
      </c>
      <c r="V32" s="72" t="s">
        <v>47</v>
      </c>
      <c r="W32" s="73"/>
      <c r="X32" s="73"/>
      <c r="Y32" s="65">
        <f>VLOOKUP($C32,[5]COMERCIALIZADOS!$F$17:$W$195,3,FALSE)</f>
        <v>263.02999999999997</v>
      </c>
      <c r="Z32" s="65">
        <f>VLOOKUP($C32,[5]COMERCIALIZADOS!$F$17:$W$195,4,FALSE)</f>
        <v>363.62</v>
      </c>
      <c r="AA32" s="65">
        <f>VLOOKUP($C32,[5]COMERCIALIZADOS!$F$17:$W$195,5,FALSE)</f>
        <v>263.02999999999997</v>
      </c>
      <c r="AB32" s="65">
        <f>VLOOKUP($C32,[5]COMERCIALIZADOS!$F$17:$W$195,6,FALSE)</f>
        <v>363.62</v>
      </c>
      <c r="AC32" s="65">
        <f>VLOOKUP($C32,[5]COMERCIALIZADOS!$F$17:$W$195,7,FALSE)</f>
        <v>245.1</v>
      </c>
      <c r="AD32" s="65">
        <f>VLOOKUP($C32,[5]COMERCIALIZADOS!$F$17:$W$195,8,FALSE)</f>
        <v>338.84</v>
      </c>
      <c r="AE32" s="65">
        <f>VLOOKUP($C32,[5]COMERCIALIZADOS!$F$17:$W$195,9,FALSE)</f>
        <v>259.86</v>
      </c>
      <c r="AF32" s="65">
        <f>VLOOKUP($C32,[5]COMERCIALIZADOS!$F$17:$W$195,10,FALSE)</f>
        <v>359.24</v>
      </c>
      <c r="AG32" s="65">
        <f>VLOOKUP($C32,[5]COMERCIALIZADOS!$F$17:$W$195,11,FALSE)</f>
        <v>261.44</v>
      </c>
      <c r="AH32" s="65">
        <f>VLOOKUP($C32,[5]COMERCIALIZADOS!$F$17:$W$195,12,FALSE)</f>
        <v>361.43</v>
      </c>
      <c r="AI32" s="65">
        <f>VLOOKUP($C32,[5]COMERCIALIZADOS!$F$17:$W$195,13,FALSE)</f>
        <v>269.61</v>
      </c>
      <c r="AJ32" s="65">
        <f>VLOOKUP($C32,[5]COMERCIALIZADOS!$F$17:$W$195,14,FALSE)</f>
        <v>372.72000862643398</v>
      </c>
      <c r="AK32" s="65">
        <f>VLOOKUP($C32,[5]COMERCIALIZADOS!$F$17:$W$195,15,FALSE)</f>
        <v>259.86</v>
      </c>
      <c r="AL32" s="65">
        <f>VLOOKUP($C32,[5]COMERCIALIZADOS!$F$17:$W$195,16,FALSE)</f>
        <v>359.24</v>
      </c>
      <c r="AM32" s="65">
        <f>VLOOKUP($C32,[5]COMERCIALIZADOS!$F$17:$W$195,17,FALSE)</f>
        <v>261.43577517</v>
      </c>
      <c r="AN32" s="65">
        <f>VLOOKUP($C32,[5]COMERCIALIZADOS!$F$17:$W$195,18,FALSE)</f>
        <v>361.41962233085144</v>
      </c>
      <c r="AP32" s="163">
        <f>Y32/[6]REVISTAS!Y32*100-100</f>
        <v>4.7594392225585267</v>
      </c>
      <c r="AQ32" s="163">
        <f>Z32/[6]REVISTAS!Z32*100-100</f>
        <v>4.7654719373055201</v>
      </c>
      <c r="AR32" s="163">
        <f>AA32/[6]REVISTAS!AA32*100-100</f>
        <v>4.7594392225585267</v>
      </c>
      <c r="AS32" s="163">
        <f>AB32/[6]REVISTAS!AB32*100-100</f>
        <v>4.7654719373055201</v>
      </c>
      <c r="AT32" s="163">
        <f>AC32/[6]REVISTAS!AC32*100-100</f>
        <v>4.7614976919131351</v>
      </c>
      <c r="AU32" s="163">
        <f>AD32/[6]REVISTAS!AD32*100-100</f>
        <v>4.7677941994929114</v>
      </c>
      <c r="AV32" s="163">
        <f>AE32/[6]REVISTAS!AE32*100-100</f>
        <v>4.7526907727657601</v>
      </c>
      <c r="AW32" s="163">
        <f>AF32/[6]REVISTAS!AF32*100-100</f>
        <v>4.7591274932929082</v>
      </c>
      <c r="AX32" s="163">
        <f>AG32/[6]REVISTAS!AG32*100-100</f>
        <v>4.7611321462654104</v>
      </c>
      <c r="AY32" s="163">
        <f>AH32/[6]REVISTAS!AH32*100-100</f>
        <v>4.7624472462884881</v>
      </c>
      <c r="AZ32" s="164">
        <f>AI32/[6]REVISTAS!AI32*100-100</f>
        <v>4.7610906250850036</v>
      </c>
      <c r="BA32" s="163">
        <f>AJ32/[6]REVISTAS!AJ32*100-100</f>
        <v>4.7610906250850036</v>
      </c>
      <c r="BB32" s="163">
        <f>AK32/[6]REVISTAS!AK32*100-100</f>
        <v>4.7526907727657601</v>
      </c>
      <c r="BC32" s="163">
        <f>AL32/[6]REVISTAS!AL32*100-100</f>
        <v>4.7591274932929082</v>
      </c>
      <c r="BD32" s="163">
        <f>AM32/[6]REVISTAS!AM32*100-100</f>
        <v>4.7594392225585267</v>
      </c>
      <c r="BE32" s="163">
        <f>AN32/[6]REVISTAS!AN32*100-100</f>
        <v>4.7594392225585409</v>
      </c>
    </row>
    <row r="33" spans="1:57" ht="12.75" customHeight="1" x14ac:dyDescent="0.3">
      <c r="A33" s="67">
        <v>7896641802126</v>
      </c>
      <c r="B33" s="68">
        <v>1063901820151</v>
      </c>
      <c r="C33" s="68">
        <v>501102506116413</v>
      </c>
      <c r="D33" s="69" t="s">
        <v>98</v>
      </c>
      <c r="E33" s="146" t="s">
        <v>99</v>
      </c>
      <c r="F33" s="71" t="s">
        <v>91</v>
      </c>
      <c r="G33" s="71" t="s">
        <v>38</v>
      </c>
      <c r="H33" s="72" t="s">
        <v>39</v>
      </c>
      <c r="I33" s="73"/>
      <c r="J33" s="71" t="s">
        <v>40</v>
      </c>
      <c r="K33" s="71" t="s">
        <v>41</v>
      </c>
      <c r="L33" s="71" t="s">
        <v>42</v>
      </c>
      <c r="M33" s="73" t="str">
        <f>VLOOKUP(A33,[1]Planilha!$A$14:$AB$239,17,FALSE)</f>
        <v>Sólido</v>
      </c>
      <c r="N33" s="74" t="s">
        <v>63</v>
      </c>
      <c r="O33" s="73" t="s">
        <v>92</v>
      </c>
      <c r="P33" s="75">
        <v>6818</v>
      </c>
      <c r="Q33" s="71" t="s">
        <v>93</v>
      </c>
      <c r="R33" s="73"/>
      <c r="S33" s="72" t="s">
        <v>46</v>
      </c>
      <c r="T33" s="73"/>
      <c r="U33" s="72" t="s">
        <v>47</v>
      </c>
      <c r="V33" s="72" t="s">
        <v>47</v>
      </c>
      <c r="W33" s="73"/>
      <c r="X33" s="73"/>
      <c r="Y33" s="65">
        <f>VLOOKUP($C33,'[5]NÃO COMERCIALIZADOS'!$F$16:$W$186,3,FALSE)</f>
        <v>61.84</v>
      </c>
      <c r="Z33" s="65">
        <f>VLOOKUP($C33,'[5]NÃO COMERCIALIZADOS'!$F$16:$W$186,4,FALSE)</f>
        <v>85.49</v>
      </c>
      <c r="AA33" s="65">
        <f>VLOOKUP($C33,'[5]NÃO COMERCIALIZADOS'!$F$16:$W$186,5,FALSE)</f>
        <v>61.84</v>
      </c>
      <c r="AB33" s="65">
        <f>VLOOKUP($C33,'[5]NÃO COMERCIALIZADOS'!$F$16:$W$186,6,FALSE)</f>
        <v>85.49</v>
      </c>
      <c r="AC33" s="65">
        <f>VLOOKUP($C33,'[5]NÃO COMERCIALIZADOS'!$F$16:$W$186,7,FALSE)</f>
        <v>57.62</v>
      </c>
      <c r="AD33" s="65">
        <f>VLOOKUP($C33,'[5]NÃO COMERCIALIZADOS'!$F$16:$W$186,8,FALSE)</f>
        <v>79.66</v>
      </c>
      <c r="AE33" s="65">
        <f>VLOOKUP($C33,'[5]NÃO COMERCIALIZADOS'!$F$16:$W$186,9,FALSE)</f>
        <v>61.09</v>
      </c>
      <c r="AF33" s="65">
        <f>VLOOKUP($C33,'[5]NÃO COMERCIALIZADOS'!$F$16:$W$186,10,FALSE)</f>
        <v>84.45</v>
      </c>
      <c r="AG33" s="65">
        <f>VLOOKUP($C33,'[5]NÃO COMERCIALIZADOS'!$F$16:$W$186,11,FALSE)</f>
        <v>61.46</v>
      </c>
      <c r="AH33" s="65">
        <f>VLOOKUP($C33,'[5]NÃO COMERCIALIZADOS'!$F$16:$W$186,12,FALSE)</f>
        <v>84.96</v>
      </c>
      <c r="AI33" s="65">
        <f>VLOOKUP($C33,'[5]NÃO COMERCIALIZADOS'!$F$16:$W$186,13,FALSE)</f>
        <v>63.385999999999996</v>
      </c>
      <c r="AJ33" s="65">
        <f>VLOOKUP($C33,'[5]NÃO COMERCIALIZADOS'!$F$16:$W$186,14,FALSE)</f>
        <v>87.627426530155191</v>
      </c>
      <c r="AK33" s="65">
        <f>VLOOKUP($C33,'[5]NÃO COMERCIALIZADOS'!$F$16:$W$186,15,FALSE)</f>
        <v>61.09</v>
      </c>
      <c r="AL33" s="65">
        <f>VLOOKUP($C33,'[5]NÃO COMERCIALIZADOS'!$F$16:$W$186,16,FALSE)</f>
        <v>84.45</v>
      </c>
      <c r="AM33" s="65">
        <f>VLOOKUP($C33,'[5]NÃO COMERCIALIZADOS'!$F$16:$W$186,17,FALSE)</f>
        <v>61.465187760000006</v>
      </c>
      <c r="AN33" s="65">
        <f>VLOOKUP($C33,'[5]NÃO COMERCIALIZADOS'!$F$16:$W$186,18,FALSE)</f>
        <v>84.972016290688714</v>
      </c>
      <c r="AP33" s="163">
        <f>Y33/[6]REVISTAS!Y33*100-100</f>
        <v>4.7602913772657871</v>
      </c>
      <c r="AQ33" s="163">
        <f>Z33/[6]REVISTAS!Z33*100-100</f>
        <v>4.7671568627450966</v>
      </c>
      <c r="AR33" s="163">
        <f>AA33/[6]REVISTAS!AA33*100-100</f>
        <v>4.7602913772657871</v>
      </c>
      <c r="AS33" s="163">
        <f>AB33/[6]REVISTAS!AB33*100-100</f>
        <v>4.7671568627450966</v>
      </c>
      <c r="AT33" s="163">
        <f>AC33/[6]REVISTAS!AC33*100-100</f>
        <v>4.7636363636363654</v>
      </c>
      <c r="AU33" s="163">
        <f>AD33/[6]REVISTAS!AD33*100-100</f>
        <v>4.7744311456004169</v>
      </c>
      <c r="AV33" s="163">
        <f>AE33/[6]REVISTAS!AE33*100-100</f>
        <v>4.7496570644718759</v>
      </c>
      <c r="AW33" s="163">
        <f>AF33/[6]REVISTAS!AF33*100-100</f>
        <v>4.7506822128503927</v>
      </c>
      <c r="AX33" s="163">
        <f>AG33/[6]REVISTAS!AG33*100-100</f>
        <v>4.7514494413830448</v>
      </c>
      <c r="AY33" s="163">
        <f>AH33/[6]REVISTAS!AH33*100-100</f>
        <v>4.7454767339422972</v>
      </c>
      <c r="AZ33" s="164">
        <f>AI33/[6]REVISTAS!AI33*100-100</f>
        <v>4.7602913772657871</v>
      </c>
      <c r="BA33" s="163">
        <f>AJ33/[6]REVISTAS!AJ33*100-100</f>
        <v>4.7602913772657871</v>
      </c>
      <c r="BB33" s="163">
        <f>AK33/[6]REVISTAS!AK33*100-100</f>
        <v>4.7496570644718759</v>
      </c>
      <c r="BC33" s="163">
        <f>AL33/[6]REVISTAS!AL33*100-100</f>
        <v>4.7506822128503927</v>
      </c>
      <c r="BD33" s="163">
        <f>AM33/[6]REVISTAS!AM33*100-100</f>
        <v>4.7602913772657871</v>
      </c>
      <c r="BE33" s="163">
        <f>AN33/[6]REVISTAS!AN33*100-100</f>
        <v>4.7602913772657871</v>
      </c>
    </row>
    <row r="34" spans="1:57" ht="12.75" customHeight="1" x14ac:dyDescent="0.3">
      <c r="A34" s="67">
        <v>7896641802119</v>
      </c>
      <c r="B34" s="68">
        <v>1063901820168</v>
      </c>
      <c r="C34" s="68">
        <v>501102504113417</v>
      </c>
      <c r="D34" s="69" t="s">
        <v>98</v>
      </c>
      <c r="E34" s="70" t="s">
        <v>100</v>
      </c>
      <c r="F34" s="71" t="s">
        <v>91</v>
      </c>
      <c r="G34" s="71" t="s">
        <v>38</v>
      </c>
      <c r="H34" s="72" t="s">
        <v>39</v>
      </c>
      <c r="I34" s="73"/>
      <c r="J34" s="71" t="s">
        <v>40</v>
      </c>
      <c r="K34" s="71" t="s">
        <v>41</v>
      </c>
      <c r="L34" s="71" t="s">
        <v>42</v>
      </c>
      <c r="M34" s="73" t="str">
        <f>VLOOKUP(A34,[1]Planilha!$A$14:$AB$239,17,FALSE)</f>
        <v>Sólido</v>
      </c>
      <c r="N34" s="74" t="s">
        <v>63</v>
      </c>
      <c r="O34" s="73" t="s">
        <v>92</v>
      </c>
      <c r="P34" s="75">
        <v>6818</v>
      </c>
      <c r="Q34" s="71" t="s">
        <v>93</v>
      </c>
      <c r="R34" s="73"/>
      <c r="S34" s="72" t="s">
        <v>46</v>
      </c>
      <c r="T34" s="73"/>
      <c r="U34" s="72" t="s">
        <v>47</v>
      </c>
      <c r="V34" s="72" t="s">
        <v>47</v>
      </c>
      <c r="W34" s="73"/>
      <c r="X34" s="73"/>
      <c r="Y34" s="65">
        <f>VLOOKUP($C34,[5]COMERCIALIZADOS!$F$17:$W$195,3,FALSE)</f>
        <v>113.25</v>
      </c>
      <c r="Z34" s="65">
        <f>VLOOKUP($C34,[5]COMERCIALIZADOS!$F$17:$W$195,4,FALSE)</f>
        <v>156.55000000000001</v>
      </c>
      <c r="AA34" s="65">
        <f>VLOOKUP($C34,[5]COMERCIALIZADOS!$F$17:$W$195,5,FALSE)</f>
        <v>113.25</v>
      </c>
      <c r="AB34" s="65">
        <f>VLOOKUP($C34,[5]COMERCIALIZADOS!$F$17:$W$195,6,FALSE)</f>
        <v>156.55000000000001</v>
      </c>
      <c r="AC34" s="65">
        <f>VLOOKUP($C34,[5]COMERCIALIZADOS!$F$17:$W$195,7,FALSE)</f>
        <v>105.52</v>
      </c>
      <c r="AD34" s="65">
        <f>VLOOKUP($C34,[5]COMERCIALIZADOS!$F$17:$W$195,8,FALSE)</f>
        <v>145.88</v>
      </c>
      <c r="AE34" s="65">
        <f>VLOOKUP($C34,[5]COMERCIALIZADOS!$F$17:$W$195,9,FALSE)</f>
        <v>111.88</v>
      </c>
      <c r="AF34" s="65">
        <f>VLOOKUP($C34,[5]COMERCIALIZADOS!$F$17:$W$195,10,FALSE)</f>
        <v>154.66999999999999</v>
      </c>
      <c r="AG34" s="65">
        <f>VLOOKUP($C34,[5]COMERCIALIZADOS!$F$17:$W$195,11,FALSE)</f>
        <v>112.56</v>
      </c>
      <c r="AH34" s="65">
        <f>VLOOKUP($C34,[5]COMERCIALIZADOS!$F$17:$W$195,12,FALSE)</f>
        <v>155.61000000000001</v>
      </c>
      <c r="AI34" s="65">
        <f>VLOOKUP($C34,[5]COMERCIALIZADOS!$F$17:$W$195,13,FALSE)</f>
        <v>116.08</v>
      </c>
      <c r="AJ34" s="65">
        <f>VLOOKUP($C34,[5]COMERCIALIZADOS!$F$17:$W$195,14,FALSE)</f>
        <v>160.47379029470886</v>
      </c>
      <c r="AK34" s="65">
        <f>VLOOKUP($C34,[5]COMERCIALIZADOS!$F$17:$W$195,15,FALSE)</f>
        <v>111.88</v>
      </c>
      <c r="AL34" s="65">
        <f>VLOOKUP($C34,[5]COMERCIALIZADOS!$F$17:$W$195,16,FALSE)</f>
        <v>154.66999999999999</v>
      </c>
      <c r="AM34" s="65">
        <f>VLOOKUP($C34,[5]COMERCIALIZADOS!$F$17:$W$195,17,FALSE)</f>
        <v>112.56359175</v>
      </c>
      <c r="AN34" s="65">
        <f>VLOOKUP($C34,[5]COMERCIALIZADOS!$F$17:$W$195,18,FALSE)</f>
        <v>155.6125621752991</v>
      </c>
      <c r="AP34" s="163">
        <f>Y34/[6]REVISTAS!Y34*100-100</f>
        <v>4.7641073080481107</v>
      </c>
      <c r="AQ34" s="163">
        <f>Z34/[6]REVISTAS!Z34*100-100</f>
        <v>4.7647728033192891</v>
      </c>
      <c r="AR34" s="163">
        <f>AA34/[6]REVISTAS!AA34*100-100</f>
        <v>4.7641073080481107</v>
      </c>
      <c r="AS34" s="163">
        <f>AB34/[6]REVISTAS!AB34*100-100</f>
        <v>4.7647728033192891</v>
      </c>
      <c r="AT34" s="163">
        <f>AC34/[6]REVISTAS!AC34*100-100</f>
        <v>4.7552864092127436</v>
      </c>
      <c r="AU34" s="163">
        <f>AD34/[6]REVISTAS!AD34*100-100</f>
        <v>4.7612208258527744</v>
      </c>
      <c r="AV34" s="163">
        <f>AE34/[6]REVISTAS!AE34*100-100</f>
        <v>4.7565543071161045</v>
      </c>
      <c r="AW34" s="163">
        <f>AF34/[6]REVISTAS!AF34*100-100</f>
        <v>4.7615822270387582</v>
      </c>
      <c r="AX34" s="163">
        <f>AG34/[6]REVISTAS!AG34*100-100</f>
        <v>4.7607644289113153</v>
      </c>
      <c r="AY34" s="163">
        <f>AH34/[6]REVISTAS!AH34*100-100</f>
        <v>4.7623823572843378</v>
      </c>
      <c r="AZ34" s="164">
        <f>AI34/[6]REVISTAS!AI34*100-100</f>
        <v>4.762979174657616</v>
      </c>
      <c r="BA34" s="163">
        <f>AJ34/[6]REVISTAS!AJ34*100-100</f>
        <v>4.7629791746576444</v>
      </c>
      <c r="BB34" s="163">
        <f>AK34/[6]REVISTAS!AK34*100-100</f>
        <v>4.7565543071161045</v>
      </c>
      <c r="BC34" s="163">
        <f>AL34/[6]REVISTAS!AL34*100-100</f>
        <v>4.7615822270387582</v>
      </c>
      <c r="BD34" s="163">
        <f>AM34/[6]REVISTAS!AM34*100-100</f>
        <v>4.7641073080481107</v>
      </c>
      <c r="BE34" s="163">
        <f>AN34/[6]REVISTAS!AN34*100-100</f>
        <v>4.7641073080481107</v>
      </c>
    </row>
    <row r="35" spans="1:57" ht="12.75" customHeight="1" x14ac:dyDescent="0.3">
      <c r="A35" s="67">
        <v>7896641802232</v>
      </c>
      <c r="B35" s="68">
        <v>1063901820176</v>
      </c>
      <c r="C35" s="68">
        <v>501102505111418</v>
      </c>
      <c r="D35" s="69" t="s">
        <v>98</v>
      </c>
      <c r="E35" s="70" t="s">
        <v>101</v>
      </c>
      <c r="F35" s="71" t="s">
        <v>91</v>
      </c>
      <c r="G35" s="71" t="s">
        <v>38</v>
      </c>
      <c r="H35" s="72" t="s">
        <v>39</v>
      </c>
      <c r="I35" s="73"/>
      <c r="J35" s="71" t="s">
        <v>40</v>
      </c>
      <c r="K35" s="71" t="s">
        <v>41</v>
      </c>
      <c r="L35" s="71" t="s">
        <v>42</v>
      </c>
      <c r="M35" s="73" t="str">
        <f>VLOOKUP(A35,[1]Planilha!$A$14:$AB$239,17,FALSE)</f>
        <v>Sólido</v>
      </c>
      <c r="N35" s="74" t="s">
        <v>63</v>
      </c>
      <c r="O35" s="73" t="s">
        <v>92</v>
      </c>
      <c r="P35" s="75">
        <v>6818</v>
      </c>
      <c r="Q35" s="71" t="s">
        <v>93</v>
      </c>
      <c r="R35" s="73"/>
      <c r="S35" s="72" t="s">
        <v>46</v>
      </c>
      <c r="T35" s="73"/>
      <c r="U35" s="72" t="s">
        <v>47</v>
      </c>
      <c r="V35" s="72" t="s">
        <v>47</v>
      </c>
      <c r="W35" s="73"/>
      <c r="X35" s="73"/>
      <c r="Y35" s="65">
        <f>VLOOKUP($C35,[5]COMERCIALIZADOS!$F$17:$W$195,3,FALSE)</f>
        <v>211.31</v>
      </c>
      <c r="Z35" s="65">
        <f>VLOOKUP($C35,[5]COMERCIALIZADOS!$F$17:$W$195,4,FALSE)</f>
        <v>292.13</v>
      </c>
      <c r="AA35" s="65">
        <f>VLOOKUP($C35,[5]COMERCIALIZADOS!$F$17:$W$195,5,FALSE)</f>
        <v>211.31</v>
      </c>
      <c r="AB35" s="65">
        <f>VLOOKUP($C35,[5]COMERCIALIZADOS!$F$17:$W$195,6,FALSE)</f>
        <v>292.13</v>
      </c>
      <c r="AC35" s="65">
        <f>VLOOKUP($C35,[5]COMERCIALIZADOS!$F$17:$W$195,7,FALSE)</f>
        <v>196.9</v>
      </c>
      <c r="AD35" s="65">
        <f>VLOOKUP($C35,[5]COMERCIALIZADOS!$F$17:$W$195,8,FALSE)</f>
        <v>272.2</v>
      </c>
      <c r="AE35" s="65">
        <f>VLOOKUP($C35,[5]COMERCIALIZADOS!$F$17:$W$195,9,FALSE)</f>
        <v>208.77</v>
      </c>
      <c r="AF35" s="65">
        <f>VLOOKUP($C35,[5]COMERCIALIZADOS!$F$17:$W$195,10,FALSE)</f>
        <v>288.61</v>
      </c>
      <c r="AG35" s="65">
        <f>VLOOKUP($C35,[5]COMERCIALIZADOS!$F$17:$W$195,11,FALSE)</f>
        <v>210.03</v>
      </c>
      <c r="AH35" s="65">
        <f>VLOOKUP($C35,[5]COMERCIALIZADOS!$F$17:$W$195,12,FALSE)</f>
        <v>290.35000000000002</v>
      </c>
      <c r="AI35" s="65">
        <f>VLOOKUP($C35,[5]COMERCIALIZADOS!$F$17:$W$195,13,FALSE)</f>
        <v>216.59</v>
      </c>
      <c r="AJ35" s="65">
        <f>VLOOKUP($C35,[5]COMERCIALIZADOS!$F$17:$W$195,14,FALSE)</f>
        <v>299.4229689863111</v>
      </c>
      <c r="AK35" s="65">
        <f>VLOOKUP($C35,[5]COMERCIALIZADOS!$F$17:$W$195,15,FALSE)</f>
        <v>208.77</v>
      </c>
      <c r="AL35" s="65">
        <f>VLOOKUP($C35,[5]COMERCIALIZADOS!$F$17:$W$195,16,FALSE)</f>
        <v>288.61</v>
      </c>
      <c r="AM35" s="65">
        <f>VLOOKUP($C35,[5]COMERCIALIZADOS!$F$17:$W$195,17,FALSE)</f>
        <v>210.02925009000001</v>
      </c>
      <c r="AN35" s="65">
        <f>VLOOKUP($C35,[5]COMERCIALIZADOS!$F$17:$W$195,18,FALSE)</f>
        <v>290.35311711490027</v>
      </c>
      <c r="AP35" s="163">
        <f>Y35/[6]REVISTAS!Y35*100-100</f>
        <v>4.7593079173070265</v>
      </c>
      <c r="AQ35" s="163">
        <f>Z35/[6]REVISTAS!Z35*100-100</f>
        <v>4.7661741500502046</v>
      </c>
      <c r="AR35" s="163">
        <f>AA35/[6]REVISTAS!AA35*100-100</f>
        <v>4.7593079173070265</v>
      </c>
      <c r="AS35" s="163">
        <f>AB35/[6]REVISTAS!AB35*100-100</f>
        <v>4.7661741500502046</v>
      </c>
      <c r="AT35" s="163">
        <f>AC35/[6]REVISTAS!AC35*100-100</f>
        <v>4.7619047619047734</v>
      </c>
      <c r="AU35" s="163">
        <f>AD35/[6]REVISTAS!AD35*100-100</f>
        <v>4.7688695585235337</v>
      </c>
      <c r="AV35" s="163">
        <f>AE35/[6]REVISTAS!AE35*100-100</f>
        <v>4.7568869486677841</v>
      </c>
      <c r="AW35" s="163">
        <f>AF35/[6]REVISTAS!AF35*100-100</f>
        <v>4.7624233184507574</v>
      </c>
      <c r="AX35" s="163">
        <f>AG35/[6]REVISTAS!AG35*100-100</f>
        <v>4.7596819606965397</v>
      </c>
      <c r="AY35" s="163">
        <f>AH35/[6]REVISTAS!AH35*100-100</f>
        <v>4.7581832632895669</v>
      </c>
      <c r="AZ35" s="164">
        <f>AI35/[6]REVISTAS!AI35*100-100</f>
        <v>4.7579778261715973</v>
      </c>
      <c r="BA35" s="163">
        <f>AJ35/[6]REVISTAS!AJ35*100-100</f>
        <v>4.7579778261716257</v>
      </c>
      <c r="BB35" s="163">
        <f>AK35/[6]REVISTAS!AK35*100-100</f>
        <v>4.7568869486677841</v>
      </c>
      <c r="BC35" s="163">
        <f>AL35/[6]REVISTAS!AL35*100-100</f>
        <v>4.7624233184507574</v>
      </c>
      <c r="BD35" s="163">
        <f>AM35/[6]REVISTAS!AM35*100-100</f>
        <v>4.7593079173070265</v>
      </c>
      <c r="BE35" s="163">
        <f>AN35/[6]REVISTAS!AN35*100-100</f>
        <v>4.7593079173070265</v>
      </c>
    </row>
    <row r="36" spans="1:57" ht="12.75" customHeight="1" x14ac:dyDescent="0.3">
      <c r="A36" s="67">
        <v>7896641804755</v>
      </c>
      <c r="B36" s="68">
        <v>1063901820370</v>
      </c>
      <c r="C36" s="68">
        <v>501102509115418</v>
      </c>
      <c r="D36" s="69" t="s">
        <v>98</v>
      </c>
      <c r="E36" s="70" t="s">
        <v>96</v>
      </c>
      <c r="F36" s="71" t="s">
        <v>91</v>
      </c>
      <c r="G36" s="71" t="s">
        <v>38</v>
      </c>
      <c r="H36" s="72" t="s">
        <v>39</v>
      </c>
      <c r="I36" s="73"/>
      <c r="J36" s="71" t="s">
        <v>40</v>
      </c>
      <c r="K36" s="71" t="s">
        <v>41</v>
      </c>
      <c r="L36" s="71" t="s">
        <v>42</v>
      </c>
      <c r="M36" s="73" t="str">
        <f>VLOOKUP(A36,[1]Planilha!$A$14:$AB$239,17,FALSE)</f>
        <v>Sólido</v>
      </c>
      <c r="N36" s="74" t="s">
        <v>63</v>
      </c>
      <c r="O36" s="73" t="s">
        <v>92</v>
      </c>
      <c r="P36" s="75">
        <v>6818</v>
      </c>
      <c r="Q36" s="71" t="s">
        <v>93</v>
      </c>
      <c r="R36" s="73"/>
      <c r="S36" s="72" t="s">
        <v>46</v>
      </c>
      <c r="T36" s="73"/>
      <c r="U36" s="72" t="s">
        <v>47</v>
      </c>
      <c r="V36" s="72" t="s">
        <v>47</v>
      </c>
      <c r="W36" s="73"/>
      <c r="X36" s="73"/>
      <c r="Y36" s="65">
        <f>VLOOKUP($C36,[5]COMERCIALIZADOS!$F$17:$W$195,3,FALSE)</f>
        <v>342.6</v>
      </c>
      <c r="Z36" s="65">
        <f>VLOOKUP($C36,[5]COMERCIALIZADOS!$F$17:$W$195,4,FALSE)</f>
        <v>473.62</v>
      </c>
      <c r="AA36" s="65">
        <f>VLOOKUP($C36,[5]COMERCIALIZADOS!$F$17:$W$195,5,FALSE)</f>
        <v>342.6</v>
      </c>
      <c r="AB36" s="65">
        <f>VLOOKUP($C36,[5]COMERCIALIZADOS!$F$17:$W$195,6,FALSE)</f>
        <v>473.62</v>
      </c>
      <c r="AC36" s="65">
        <f>VLOOKUP($C36,[5]COMERCIALIZADOS!$F$17:$W$195,7,FALSE)</f>
        <v>319.24</v>
      </c>
      <c r="AD36" s="65">
        <f>VLOOKUP($C36,[5]COMERCIALIZADOS!$F$17:$W$195,8,FALSE)</f>
        <v>441.33</v>
      </c>
      <c r="AE36" s="65">
        <f>VLOOKUP($C36,[5]COMERCIALIZADOS!$F$17:$W$195,9,FALSE)</f>
        <v>338.47</v>
      </c>
      <c r="AF36" s="65">
        <f>VLOOKUP($C36,[5]COMERCIALIZADOS!$F$17:$W$195,10,FALSE)</f>
        <v>467.91</v>
      </c>
      <c r="AG36" s="65">
        <f>VLOOKUP($C36,[5]COMERCIALIZADOS!$F$17:$W$195,11,FALSE)</f>
        <v>340.52</v>
      </c>
      <c r="AH36" s="65">
        <f>VLOOKUP($C36,[5]COMERCIALIZADOS!$F$17:$W$195,12,FALSE)</f>
        <v>470.75</v>
      </c>
      <c r="AI36" s="65">
        <f>VLOOKUP($C36,[5]COMERCIALIZADOS!$F$17:$W$195,13,FALSE)</f>
        <v>351.17</v>
      </c>
      <c r="AJ36" s="65">
        <f>VLOOKUP($C36,[5]COMERCIALIZADOS!$F$17:$W$195,14,FALSE)</f>
        <v>485.47192399890514</v>
      </c>
      <c r="AK36" s="65">
        <f>VLOOKUP($C36,[5]COMERCIALIZADOS!$F$17:$W$195,15,FALSE)</f>
        <v>338.47</v>
      </c>
      <c r="AL36" s="65">
        <f>VLOOKUP($C36,[5]COMERCIALIZADOS!$F$17:$W$195,16,FALSE)</f>
        <v>467.91</v>
      </c>
      <c r="AM36" s="65">
        <f>VLOOKUP($C36,[5]COMERCIALIZADOS!$F$17:$W$195,17,FALSE)</f>
        <v>340.52350140000004</v>
      </c>
      <c r="AN36" s="65">
        <f>VLOOKUP($C36,[5]COMERCIALIZADOS!$F$17:$W$195,18,FALSE)</f>
        <v>470.75376424951418</v>
      </c>
      <c r="AP36" s="163">
        <f>Y36/[6]REVISTAS!Y36*100-100</f>
        <v>4.7610310980644073</v>
      </c>
      <c r="AQ36" s="163">
        <f>Z36/[6]REVISTAS!Z36*100-100</f>
        <v>4.7669608688919851</v>
      </c>
      <c r="AR36" s="163">
        <f>AA36/[6]REVISTAS!AA36*100-100</f>
        <v>4.7610310980644073</v>
      </c>
      <c r="AS36" s="163">
        <f>AB36/[6]REVISTAS!AB36*100-100</f>
        <v>4.7669608688919851</v>
      </c>
      <c r="AT36" s="163">
        <f>AC36/[6]REVISTAS!AC36*100-100</f>
        <v>4.7615922291864905</v>
      </c>
      <c r="AU36" s="163">
        <f>AD36/[6]REVISTAS!AD36*100-100</f>
        <v>4.7667655786350025</v>
      </c>
      <c r="AV36" s="163">
        <f>AE36/[6]REVISTAS!AE36*100-100</f>
        <v>4.7537990158150478</v>
      </c>
      <c r="AW36" s="163">
        <f>AF36/[6]REVISTAS!AF36*100-100</f>
        <v>4.759879099966426</v>
      </c>
      <c r="AX36" s="163">
        <f>AG36/[6]REVISTAS!AG36*100-100</f>
        <v>4.7599539028847033</v>
      </c>
      <c r="AY36" s="163">
        <f>AH36/[6]REVISTAS!AH36*100-100</f>
        <v>4.7601934060683959</v>
      </c>
      <c r="AZ36" s="164">
        <f>AI36/[6]REVISTAS!AI36*100-100</f>
        <v>4.762522719255287</v>
      </c>
      <c r="BA36" s="163">
        <f>AJ36/[6]REVISTAS!AJ36*100-100</f>
        <v>4.762522719255287</v>
      </c>
      <c r="BB36" s="163">
        <f>AK36/[6]REVISTAS!AK36*100-100</f>
        <v>4.7537990158150478</v>
      </c>
      <c r="BC36" s="163">
        <f>AL36/[6]REVISTAS!AL36*100-100</f>
        <v>4.759879099966426</v>
      </c>
      <c r="BD36" s="163">
        <f>AM36/[6]REVISTAS!AM36*100-100</f>
        <v>4.7610310980644215</v>
      </c>
      <c r="BE36" s="163">
        <f>AN36/[6]REVISTAS!AN36*100-100</f>
        <v>4.7610310980644215</v>
      </c>
    </row>
    <row r="37" spans="1:57" ht="12.75" customHeight="1" x14ac:dyDescent="0.3">
      <c r="A37" s="67">
        <v>7896641807091</v>
      </c>
      <c r="B37" s="68">
        <v>1063901820397</v>
      </c>
      <c r="C37" s="68">
        <v>501102511111416</v>
      </c>
      <c r="D37" s="69" t="s">
        <v>98</v>
      </c>
      <c r="E37" s="70" t="s">
        <v>97</v>
      </c>
      <c r="F37" s="71" t="s">
        <v>91</v>
      </c>
      <c r="G37" s="71" t="s">
        <v>38</v>
      </c>
      <c r="H37" s="72" t="s">
        <v>39</v>
      </c>
      <c r="I37" s="73"/>
      <c r="J37" s="71" t="s">
        <v>40</v>
      </c>
      <c r="K37" s="71" t="s">
        <v>41</v>
      </c>
      <c r="L37" s="71" t="s">
        <v>42</v>
      </c>
      <c r="M37" s="73" t="str">
        <f>VLOOKUP(A37,[1]Planilha!$A$14:$AB$239,17,FALSE)</f>
        <v>Sólido</v>
      </c>
      <c r="N37" s="74" t="s">
        <v>63</v>
      </c>
      <c r="O37" s="73" t="s">
        <v>92</v>
      </c>
      <c r="P37" s="75">
        <v>6818</v>
      </c>
      <c r="Q37" s="71" t="s">
        <v>93</v>
      </c>
      <c r="R37" s="73"/>
      <c r="S37" s="72" t="s">
        <v>46</v>
      </c>
      <c r="T37" s="73"/>
      <c r="U37" s="72" t="s">
        <v>47</v>
      </c>
      <c r="V37" s="72" t="s">
        <v>47</v>
      </c>
      <c r="W37" s="73"/>
      <c r="X37" s="73"/>
      <c r="Y37" s="65">
        <f>VLOOKUP($C37,[5]COMERCIALIZADOS!$F$17:$W$195,3,FALSE)</f>
        <v>456.52</v>
      </c>
      <c r="Z37" s="65">
        <f>VLOOKUP($C37,[5]COMERCIALIZADOS!$F$17:$W$195,4,FALSE)</f>
        <v>631.12</v>
      </c>
      <c r="AA37" s="65">
        <f>VLOOKUP($C37,[5]COMERCIALIZADOS!$F$17:$W$195,5,FALSE)</f>
        <v>456.52</v>
      </c>
      <c r="AB37" s="65">
        <f>VLOOKUP($C37,[5]COMERCIALIZADOS!$F$17:$W$195,6,FALSE)</f>
        <v>631.12</v>
      </c>
      <c r="AC37" s="65">
        <f>VLOOKUP($C37,[5]COMERCIALIZADOS!$F$17:$W$195,7,FALSE)</f>
        <v>425.4</v>
      </c>
      <c r="AD37" s="65">
        <f>VLOOKUP($C37,[5]COMERCIALIZADOS!$F$17:$W$195,8,FALSE)</f>
        <v>588.09</v>
      </c>
      <c r="AE37" s="65">
        <f>VLOOKUP($C37,[5]COMERCIALIZADOS!$F$17:$W$195,9,FALSE)</f>
        <v>451.02</v>
      </c>
      <c r="AF37" s="65">
        <f>VLOOKUP($C37,[5]COMERCIALIZADOS!$F$17:$W$195,10,FALSE)</f>
        <v>623.51</v>
      </c>
      <c r="AG37" s="65">
        <f>VLOOKUP($C37,[5]COMERCIALIZADOS!$F$17:$W$195,11,FALSE)</f>
        <v>453.76</v>
      </c>
      <c r="AH37" s="65">
        <f>VLOOKUP($C37,[5]COMERCIALIZADOS!$F$17:$W$195,12,FALSE)</f>
        <v>627.29999999999995</v>
      </c>
      <c r="AI37" s="65">
        <f>VLOOKUP($C37,[5]COMERCIALIZADOS!$F$17:$W$195,13,FALSE)</f>
        <v>467.93</v>
      </c>
      <c r="AJ37" s="65">
        <f>VLOOKUP($C37,[5]COMERCIALIZADOS!$F$17:$W$195,14,FALSE)</f>
        <v>646.88577440216329</v>
      </c>
      <c r="AK37" s="65">
        <f>VLOOKUP($C37,[5]COMERCIALIZADOS!$F$17:$W$195,15,FALSE)</f>
        <v>451.02</v>
      </c>
      <c r="AL37" s="65">
        <f>VLOOKUP($C37,[5]COMERCIALIZADOS!$F$17:$W$195,16,FALSE)</f>
        <v>623.51</v>
      </c>
      <c r="AM37" s="65">
        <f>VLOOKUP($C37,[5]COMERCIALIZADOS!$F$17:$W$195,17,FALSE)</f>
        <v>453.75303228000001</v>
      </c>
      <c r="AN37" s="65">
        <f>VLOOKUP($C37,[5]COMERCIALIZADOS!$F$17:$W$195,18,FALSE)</f>
        <v>627.28694820545297</v>
      </c>
      <c r="AP37" s="163">
        <f>Y37/[6]REVISTAS!Y37*100-100</f>
        <v>4.7592822066180105</v>
      </c>
      <c r="AQ37" s="163">
        <f>Z37/[6]REVISTAS!Z37*100-100</f>
        <v>4.7658571404857213</v>
      </c>
      <c r="AR37" s="163">
        <f>AA37/[6]REVISTAS!AA37*100-100</f>
        <v>4.7592822066180105</v>
      </c>
      <c r="AS37" s="163">
        <f>AB37/[6]REVISTAS!AB37*100-100</f>
        <v>4.7658571404857213</v>
      </c>
      <c r="AT37" s="163">
        <f>AC37/[6]REVISTAS!AC37*100-100</f>
        <v>4.7628429296163119</v>
      </c>
      <c r="AU37" s="163">
        <f>AD37/[6]REVISTAS!AD37*100-100</f>
        <v>4.7691156559538115</v>
      </c>
      <c r="AV37" s="163">
        <f>AE37/[6]REVISTAS!AE37*100-100</f>
        <v>4.7543839275345334</v>
      </c>
      <c r="AW37" s="163">
        <f>AF37/[6]REVISTAS!AF37*100-100</f>
        <v>4.7599045666857194</v>
      </c>
      <c r="AX37" s="163">
        <f>AG37/[6]REVISTAS!AG37*100-100</f>
        <v>4.7608908643985473</v>
      </c>
      <c r="AY37" s="163">
        <f>AH37/[6]REVISTAS!AH37*100-100</f>
        <v>4.7614619054499059</v>
      </c>
      <c r="AZ37" s="164">
        <f>AI37/[6]REVISTAS!AI37*100-100</f>
        <v>4.7586105766055766</v>
      </c>
      <c r="BA37" s="163">
        <f>AJ37/[6]REVISTAS!AJ37*100-100</f>
        <v>4.7586105766055766</v>
      </c>
      <c r="BB37" s="163">
        <f>AK37/[6]REVISTAS!AK37*100-100</f>
        <v>4.7543839275345334</v>
      </c>
      <c r="BC37" s="163">
        <f>AL37/[6]REVISTAS!AL37*100-100</f>
        <v>4.7599045666857194</v>
      </c>
      <c r="BD37" s="163">
        <f>AM37/[6]REVISTAS!AM37*100-100</f>
        <v>4.7592822066180247</v>
      </c>
      <c r="BE37" s="163">
        <f>AN37/[6]REVISTAS!AN37*100-100</f>
        <v>4.7592822066180247</v>
      </c>
    </row>
    <row r="38" spans="1:57" ht="12.75" customHeight="1" x14ac:dyDescent="0.3">
      <c r="A38" s="67">
        <v>7896641805714</v>
      </c>
      <c r="B38" s="68">
        <v>1063901820052</v>
      </c>
      <c r="C38" s="68">
        <v>501102507155412</v>
      </c>
      <c r="D38" s="69" t="s">
        <v>98</v>
      </c>
      <c r="E38" s="70" t="s">
        <v>102</v>
      </c>
      <c r="F38" s="71" t="s">
        <v>91</v>
      </c>
      <c r="G38" s="71" t="s">
        <v>38</v>
      </c>
      <c r="H38" s="72" t="s">
        <v>39</v>
      </c>
      <c r="I38" s="73"/>
      <c r="J38" s="71" t="s">
        <v>40</v>
      </c>
      <c r="K38" s="71" t="s">
        <v>41</v>
      </c>
      <c r="L38" s="71" t="s">
        <v>42</v>
      </c>
      <c r="M38" s="73" t="s">
        <v>103</v>
      </c>
      <c r="N38" s="74" t="s">
        <v>83</v>
      </c>
      <c r="O38" s="73" t="s">
        <v>92</v>
      </c>
      <c r="P38" s="75">
        <v>6818</v>
      </c>
      <c r="Q38" s="71" t="s">
        <v>93</v>
      </c>
      <c r="R38" s="73"/>
      <c r="S38" s="72" t="s">
        <v>46</v>
      </c>
      <c r="T38" s="73"/>
      <c r="U38" s="72" t="s">
        <v>47</v>
      </c>
      <c r="V38" s="72" t="s">
        <v>47</v>
      </c>
      <c r="W38" s="73"/>
      <c r="X38" s="73"/>
      <c r="Y38" s="65">
        <f>VLOOKUP($C38,[5]COMERCIALIZADOS!$F$17:$W$195,3,FALSE)</f>
        <v>98.59</v>
      </c>
      <c r="Z38" s="65">
        <f>VLOOKUP($C38,[5]COMERCIALIZADOS!$F$17:$W$195,4,FALSE)</f>
        <v>136.29</v>
      </c>
      <c r="AA38" s="65">
        <f>VLOOKUP($C38,[5]COMERCIALIZADOS!$F$17:$W$195,5,FALSE)</f>
        <v>98.59</v>
      </c>
      <c r="AB38" s="65">
        <f>VLOOKUP($C38,[5]COMERCIALIZADOS!$F$17:$W$195,6,FALSE)</f>
        <v>136.29</v>
      </c>
      <c r="AC38" s="65">
        <f>VLOOKUP($C38,[5]COMERCIALIZADOS!$F$17:$W$195,7,FALSE)</f>
        <v>91.87</v>
      </c>
      <c r="AD38" s="65">
        <f>VLOOKUP($C38,[5]COMERCIALIZADOS!$F$17:$W$195,8,FALSE)</f>
        <v>127</v>
      </c>
      <c r="AE38" s="65">
        <f>VLOOKUP($C38,[5]COMERCIALIZADOS!$F$17:$W$195,9,FALSE)</f>
        <v>97.4</v>
      </c>
      <c r="AF38" s="65">
        <f>VLOOKUP($C38,[5]COMERCIALIZADOS!$F$17:$W$195,10,FALSE)</f>
        <v>134.65</v>
      </c>
      <c r="AG38" s="65">
        <f>VLOOKUP($C38,[5]COMERCIALIZADOS!$F$17:$W$195,11,FALSE)</f>
        <v>97.99</v>
      </c>
      <c r="AH38" s="65">
        <f>VLOOKUP($C38,[5]COMERCIALIZADOS!$F$17:$W$195,12,FALSE)</f>
        <v>135.47</v>
      </c>
      <c r="AI38" s="65">
        <f>VLOOKUP($C38,[5]COMERCIALIZADOS!$F$17:$W$195,13,FALSE)</f>
        <v>101.05</v>
      </c>
      <c r="AJ38" s="65">
        <f>VLOOKUP($C38,[5]COMERCIALIZADOS!$F$17:$W$195,14,FALSE)</f>
        <v>139.69569701309726</v>
      </c>
      <c r="AK38" s="65">
        <f>VLOOKUP($C38,[5]COMERCIALIZADOS!$F$17:$W$195,15,FALSE)</f>
        <v>97.4</v>
      </c>
      <c r="AL38" s="65">
        <f>VLOOKUP($C38,[5]COMERCIALIZADOS!$F$17:$W$195,16,FALSE)</f>
        <v>134.65</v>
      </c>
      <c r="AM38" s="65">
        <f>VLOOKUP($C38,[5]COMERCIALIZADOS!$F$17:$W$195,17,FALSE)</f>
        <v>97.992446010000009</v>
      </c>
      <c r="AN38" s="65">
        <f>VLOOKUP($C38,[5]COMERCIALIZADOS!$F$17:$W$195,18,FALSE)</f>
        <v>135.46880798995798</v>
      </c>
      <c r="AP38" s="163">
        <f>Y38/[6]REVISTAS!Y38*100-100</f>
        <v>4.7603867814259786</v>
      </c>
      <c r="AQ38" s="163">
        <f>Z38/[6]REVISTAS!Z38*100-100</f>
        <v>4.7659312783457466</v>
      </c>
      <c r="AR38" s="163">
        <f>AA38/[6]REVISTAS!AA38*100-100</f>
        <v>4.7603867814259786</v>
      </c>
      <c r="AS38" s="163">
        <f>AB38/[6]REVISTAS!AB38*100-100</f>
        <v>4.7659312783457466</v>
      </c>
      <c r="AT38" s="163">
        <f>AC38/[6]REVISTAS!AC38*100-100</f>
        <v>4.7667921085642746</v>
      </c>
      <c r="AU38" s="163">
        <f>AD38/[6]REVISTAS!AD38*100-100</f>
        <v>4.7681900676455911</v>
      </c>
      <c r="AV38" s="163">
        <f>AE38/[6]REVISTAS!AE38*100-100</f>
        <v>4.7537104753710508</v>
      </c>
      <c r="AW38" s="163">
        <f>AF38/[6]REVISTAS!AF38*100-100</f>
        <v>4.7615342721543499</v>
      </c>
      <c r="AX38" s="163">
        <f>AG38/[6]REVISTAS!AG38*100-100</f>
        <v>4.7577718354367278</v>
      </c>
      <c r="AY38" s="163">
        <f>AH38/[6]REVISTAS!AH38*100-100</f>
        <v>4.7613085835360494</v>
      </c>
      <c r="AZ38" s="164">
        <f>AI38/[6]REVISTAS!AI38*100-100</f>
        <v>4.7554626008485315</v>
      </c>
      <c r="BA38" s="163">
        <f>AJ38/[6]REVISTAS!AJ38*100-100</f>
        <v>4.7554626008485315</v>
      </c>
      <c r="BB38" s="163">
        <f>AK38/[6]REVISTAS!AK38*100-100</f>
        <v>4.7537104753710508</v>
      </c>
      <c r="BC38" s="163">
        <f>AL38/[6]REVISTAS!AL38*100-100</f>
        <v>4.7615342721543499</v>
      </c>
      <c r="BD38" s="163">
        <f>AM38/[6]REVISTAS!AM38*100-100</f>
        <v>4.760386781426007</v>
      </c>
      <c r="BE38" s="163">
        <f>AN38/[6]REVISTAS!AN38*100-100</f>
        <v>4.760386781426007</v>
      </c>
    </row>
    <row r="39" spans="1:57" ht="12.75" customHeight="1" x14ac:dyDescent="0.3">
      <c r="A39" s="67">
        <v>7896641806261</v>
      </c>
      <c r="B39" s="68">
        <v>1063901820451</v>
      </c>
      <c r="C39" s="68">
        <v>501102515131314</v>
      </c>
      <c r="D39" s="69" t="s">
        <v>98</v>
      </c>
      <c r="E39" s="146" t="s">
        <v>104</v>
      </c>
      <c r="F39" s="71" t="s">
        <v>91</v>
      </c>
      <c r="G39" s="71" t="s">
        <v>38</v>
      </c>
      <c r="H39" s="72" t="s">
        <v>39</v>
      </c>
      <c r="I39" s="73"/>
      <c r="J39" s="71" t="s">
        <v>40</v>
      </c>
      <c r="K39" s="71" t="s">
        <v>41</v>
      </c>
      <c r="L39" s="71" t="s">
        <v>42</v>
      </c>
      <c r="M39" s="73" t="str">
        <f>VLOOKUP(A39,[1]Planilha!$A$14:$AB$239,17,FALSE)</f>
        <v>Líquidos</v>
      </c>
      <c r="N39" s="74" t="s">
        <v>59</v>
      </c>
      <c r="O39" s="73" t="s">
        <v>105</v>
      </c>
      <c r="P39" s="75">
        <v>6819</v>
      </c>
      <c r="Q39" s="71" t="s">
        <v>93</v>
      </c>
      <c r="R39" s="73"/>
      <c r="S39" s="72" t="s">
        <v>46</v>
      </c>
      <c r="T39" s="73"/>
      <c r="U39" s="72" t="s">
        <v>47</v>
      </c>
      <c r="V39" s="72" t="s">
        <v>47</v>
      </c>
      <c r="W39" s="73"/>
      <c r="X39" s="73"/>
      <c r="Y39" s="65">
        <f>VLOOKUP($C39,'[5]NÃO COMERCIALIZADOS'!$F$16:$W$186,3,FALSE)</f>
        <v>211.31</v>
      </c>
      <c r="Z39" s="65">
        <f>VLOOKUP($C39,'[5]NÃO COMERCIALIZADOS'!$F$16:$W$186,4,FALSE)</f>
        <v>292.13</v>
      </c>
      <c r="AA39" s="65">
        <f>VLOOKUP($C39,'[5]NÃO COMERCIALIZADOS'!$F$16:$W$186,5,FALSE)</f>
        <v>211.31</v>
      </c>
      <c r="AB39" s="65">
        <f>VLOOKUP($C39,'[5]NÃO COMERCIALIZADOS'!$F$16:$W$186,6,FALSE)</f>
        <v>292.13</v>
      </c>
      <c r="AC39" s="65">
        <f>VLOOKUP($C39,'[5]NÃO COMERCIALIZADOS'!$F$16:$W$186,7,FALSE)</f>
        <v>196.9</v>
      </c>
      <c r="AD39" s="65">
        <f>VLOOKUP($C39,'[5]NÃO COMERCIALIZADOS'!$F$16:$W$186,8,FALSE)</f>
        <v>272.2</v>
      </c>
      <c r="AE39" s="65">
        <f>VLOOKUP($C39,'[5]NÃO COMERCIALIZADOS'!$F$16:$W$186,9,FALSE)</f>
        <v>208.77</v>
      </c>
      <c r="AF39" s="65">
        <f>VLOOKUP($C39,'[5]NÃO COMERCIALIZADOS'!$F$16:$W$186,10,FALSE)</f>
        <v>288.61</v>
      </c>
      <c r="AG39" s="65">
        <f>VLOOKUP($C39,'[5]NÃO COMERCIALIZADOS'!$F$16:$W$186,11,FALSE)</f>
        <v>210.03</v>
      </c>
      <c r="AH39" s="65">
        <f>VLOOKUP($C39,'[5]NÃO COMERCIALIZADOS'!$F$16:$W$186,12,FALSE)</f>
        <v>290.35000000000002</v>
      </c>
      <c r="AI39" s="65">
        <f>VLOOKUP($C39,'[5]NÃO COMERCIALIZADOS'!$F$16:$W$186,13,FALSE)</f>
        <v>216.59275</v>
      </c>
      <c r="AJ39" s="65">
        <f>VLOOKUP($C39,'[5]NÃO COMERCIALIZADOS'!$F$16:$W$186,14,FALSE)</f>
        <v>299.42677069998535</v>
      </c>
      <c r="AK39" s="65">
        <f>VLOOKUP($C39,'[5]NÃO COMERCIALIZADOS'!$F$16:$W$186,15,FALSE)</f>
        <v>208.77</v>
      </c>
      <c r="AL39" s="65">
        <f>VLOOKUP($C39,'[5]NÃO COMERCIALIZADOS'!$F$16:$W$186,16,FALSE)</f>
        <v>288.61</v>
      </c>
      <c r="AM39" s="65">
        <f>VLOOKUP($C39,'[5]NÃO COMERCIALIZADOS'!$F$16:$W$186,17,FALSE)</f>
        <v>210.02925009000001</v>
      </c>
      <c r="AN39" s="65">
        <f>VLOOKUP($C39,'[5]NÃO COMERCIALIZADOS'!$F$16:$W$186,18,FALSE)</f>
        <v>290.35311711490027</v>
      </c>
      <c r="AP39" s="163">
        <f>Y39/[6]REVISTAS!Y39*100-100</f>
        <v>4.7593079173070265</v>
      </c>
      <c r="AQ39" s="163">
        <f>Z39/[6]REVISTAS!Z39*100-100</f>
        <v>4.7661741500502046</v>
      </c>
      <c r="AR39" s="163">
        <f>AA39/[6]REVISTAS!AA39*100-100</f>
        <v>4.7593079173070265</v>
      </c>
      <c r="AS39" s="163">
        <f>AB39/[6]REVISTAS!AB39*100-100</f>
        <v>4.7661741500502046</v>
      </c>
      <c r="AT39" s="163">
        <f>AC39/[6]REVISTAS!AC39*100-100</f>
        <v>4.7619047619047734</v>
      </c>
      <c r="AU39" s="163">
        <f>AD39/[6]REVISTAS!AD39*100-100</f>
        <v>4.7688695585235337</v>
      </c>
      <c r="AV39" s="163">
        <f>AE39/[6]REVISTAS!AE39*100-100</f>
        <v>4.7568869486677841</v>
      </c>
      <c r="AW39" s="163">
        <f>AF39/[6]REVISTAS!AF39*100-100</f>
        <v>4.7624233184507574</v>
      </c>
      <c r="AX39" s="163">
        <f>AG39/[6]REVISTAS!AG39*100-100</f>
        <v>4.7596819606965397</v>
      </c>
      <c r="AY39" s="163">
        <f>AH39/[6]REVISTAS!AH39*100-100</f>
        <v>4.7581832632895669</v>
      </c>
      <c r="AZ39" s="164">
        <f>AI39/[6]REVISTAS!AI39*100-100</f>
        <v>4.7593079173070265</v>
      </c>
      <c r="BA39" s="163">
        <f>AJ39/[6]REVISTAS!AJ39*100-100</f>
        <v>4.7593079173070265</v>
      </c>
      <c r="BB39" s="163">
        <f>AK39/[6]REVISTAS!AK39*100-100</f>
        <v>4.7568869486677841</v>
      </c>
      <c r="BC39" s="163">
        <f>AL39/[6]REVISTAS!AL39*100-100</f>
        <v>4.7624233184507574</v>
      </c>
      <c r="BD39" s="163">
        <f>AM39/[6]REVISTAS!AM39*100-100</f>
        <v>4.7593079173070265</v>
      </c>
      <c r="BE39" s="163">
        <f>AN39/[6]REVISTAS!AN39*100-100</f>
        <v>4.7593079173070265</v>
      </c>
    </row>
    <row r="40" spans="1:57" ht="12.75" customHeight="1" x14ac:dyDescent="0.3">
      <c r="A40" s="67">
        <v>7896641807213</v>
      </c>
      <c r="B40" s="68">
        <v>1063901180010</v>
      </c>
      <c r="C40" s="68">
        <v>501104602163318</v>
      </c>
      <c r="D40" s="69" t="s">
        <v>106</v>
      </c>
      <c r="E40" s="146" t="s">
        <v>107</v>
      </c>
      <c r="F40" s="71" t="s">
        <v>108</v>
      </c>
      <c r="G40" s="71" t="s">
        <v>38</v>
      </c>
      <c r="H40" s="72" t="s">
        <v>109</v>
      </c>
      <c r="I40" s="73"/>
      <c r="J40" s="71" t="s">
        <v>40</v>
      </c>
      <c r="K40" s="71" t="s">
        <v>41</v>
      </c>
      <c r="L40" s="71" t="s">
        <v>42</v>
      </c>
      <c r="M40" s="73" t="str">
        <f>VLOOKUP(A40,[1]Planilha!$A$14:$AB$239,17,FALSE)</f>
        <v>Pomadas</v>
      </c>
      <c r="N40" s="74" t="s">
        <v>78</v>
      </c>
      <c r="O40" s="73" t="s">
        <v>110</v>
      </c>
      <c r="P40" s="79">
        <v>2649.0461</v>
      </c>
      <c r="Q40" s="71" t="s">
        <v>111</v>
      </c>
      <c r="R40" s="73"/>
      <c r="S40" s="72" t="s">
        <v>46</v>
      </c>
      <c r="T40" s="73"/>
      <c r="U40" s="72" t="s">
        <v>47</v>
      </c>
      <c r="V40" s="72" t="s">
        <v>47</v>
      </c>
      <c r="W40" s="73"/>
      <c r="X40" s="73"/>
      <c r="Y40" s="65">
        <f>VLOOKUP($C40,'[5]NÃO COMERCIALIZADOS'!$F$16:$W$186,3,FALSE)</f>
        <v>6.95</v>
      </c>
      <c r="Z40" s="65">
        <f>VLOOKUP($C40,'[5]NÃO COMERCIALIZADOS'!$F$16:$W$186,4,FALSE)</f>
        <v>9.61</v>
      </c>
      <c r="AA40" s="65">
        <f>VLOOKUP($C40,'[5]NÃO COMERCIALIZADOS'!$F$16:$W$186,5,FALSE)</f>
        <v>6.95</v>
      </c>
      <c r="AB40" s="65">
        <f>VLOOKUP($C40,'[5]NÃO COMERCIALIZADOS'!$F$16:$W$186,6,FALSE)</f>
        <v>9.61</v>
      </c>
      <c r="AC40" s="65">
        <f>VLOOKUP($C40,'[5]NÃO COMERCIALIZADOS'!$F$16:$W$186,7,FALSE)</f>
        <v>6.48</v>
      </c>
      <c r="AD40" s="65">
        <f>VLOOKUP($C40,'[5]NÃO COMERCIALIZADOS'!$F$16:$W$186,8,FALSE)</f>
        <v>8.9600000000000009</v>
      </c>
      <c r="AE40" s="65">
        <f>VLOOKUP($C40,'[5]NÃO COMERCIALIZADOS'!$F$16:$W$186,9,FALSE)</f>
        <v>6.87</v>
      </c>
      <c r="AF40" s="65">
        <f>VLOOKUP($C40,'[5]NÃO COMERCIALIZADOS'!$F$16:$W$186,10,FALSE)</f>
        <v>9.5</v>
      </c>
      <c r="AG40" s="65">
        <f>VLOOKUP($C40,'[5]NÃO COMERCIALIZADOS'!$F$16:$W$186,11,FALSE)</f>
        <v>6.91</v>
      </c>
      <c r="AH40" s="65">
        <f>VLOOKUP($C40,'[5]NÃO COMERCIALIZADOS'!$F$16:$W$186,12,FALSE)</f>
        <v>9.5500000000000007</v>
      </c>
      <c r="AI40" s="65">
        <f>VLOOKUP($C40,'[5]NÃO COMERCIALIZADOS'!$F$16:$W$186,13,FALSE)</f>
        <v>7.1237499999999994</v>
      </c>
      <c r="AJ40" s="65">
        <f>VLOOKUP($C40,'[5]NÃO COMERCIALIZADOS'!$F$16:$W$186,14,FALSE)</f>
        <v>9.8481664680559273</v>
      </c>
      <c r="AK40" s="65">
        <f>VLOOKUP($C40,'[5]NÃO COMERCIALIZADOS'!$F$16:$W$186,15,FALSE)</f>
        <v>6.87</v>
      </c>
      <c r="AL40" s="65">
        <f>VLOOKUP($C40,'[5]NÃO COMERCIALIZADOS'!$F$16:$W$186,16,FALSE)</f>
        <v>9.5</v>
      </c>
      <c r="AM40" s="65">
        <f>VLOOKUP($C40,'[5]NÃO COMERCIALIZADOS'!$F$16:$W$186,17,FALSE)</f>
        <v>6.9078760500000005</v>
      </c>
      <c r="AN40" s="65">
        <f>VLOOKUP($C40,'[5]NÃO COMERCIALIZADOS'!$F$16:$W$186,18,FALSE)</f>
        <v>9.5497333961883335</v>
      </c>
      <c r="AP40" s="163">
        <f>Y40/[6]REVISTAS!Y40*100-100</f>
        <v>1.3119533527696774</v>
      </c>
      <c r="AQ40" s="163">
        <f>Z40/[6]REVISTAS!Z40*100-100</f>
        <v>1.3713080168776344</v>
      </c>
      <c r="AR40" s="163">
        <f>AA40/[6]REVISTAS!AA40*100-100</f>
        <v>1.3119533527696774</v>
      </c>
      <c r="AS40" s="163">
        <f>AB40/[6]REVISTAS!AB40*100-100</f>
        <v>1.3713080168776344</v>
      </c>
      <c r="AT40" s="163">
        <f>AC40/[6]REVISTAS!AC40*100-100</f>
        <v>1.4084507042253733</v>
      </c>
      <c r="AU40" s="163">
        <f>AD40/[6]REVISTAS!AD40*100-100</f>
        <v>1.4722536806342106</v>
      </c>
      <c r="AV40" s="163">
        <f>AE40/[6]REVISTAS!AE40*100-100</f>
        <v>1.3274336283185733</v>
      </c>
      <c r="AW40" s="163">
        <f>AF40/[6]REVISTAS!AF40*100-100</f>
        <v>1.3874066168623358</v>
      </c>
      <c r="AX40" s="163">
        <f>AG40/[6]REVISTAS!AG40*100-100</f>
        <v>1.3431035242212488</v>
      </c>
      <c r="AY40" s="163">
        <f>AH40/[6]REVISTAS!AH40*100-100</f>
        <v>1.3147817199932206</v>
      </c>
      <c r="AZ40" s="164">
        <f>AI40/[6]REVISTAS!AI40*100-100</f>
        <v>1.3119533527696774</v>
      </c>
      <c r="BA40" s="163">
        <f>AJ40/[6]REVISTAS!AJ40*100-100</f>
        <v>1.3119533527696632</v>
      </c>
      <c r="BB40" s="163">
        <f>AK40/[6]REVISTAS!AK40*100-100</f>
        <v>1.3274336283185733</v>
      </c>
      <c r="BC40" s="163">
        <f>AL40/[6]REVISTAS!AL40*100-100</f>
        <v>1.3874066168623358</v>
      </c>
      <c r="BD40" s="163">
        <f>AM40/[6]REVISTAS!AM40*100-100</f>
        <v>1.3119533527696774</v>
      </c>
      <c r="BE40" s="163">
        <f>AN40/[6]REVISTAS!AN40*100-100</f>
        <v>1.3119533527696774</v>
      </c>
    </row>
    <row r="41" spans="1:57" ht="12.75" customHeight="1" x14ac:dyDescent="0.3">
      <c r="A41" s="67">
        <v>7896641806100</v>
      </c>
      <c r="B41" s="68">
        <v>1063901180037</v>
      </c>
      <c r="C41" s="68">
        <v>501104601167311</v>
      </c>
      <c r="D41" s="69" t="s">
        <v>106</v>
      </c>
      <c r="E41" s="146" t="s">
        <v>112</v>
      </c>
      <c r="F41" s="71" t="s">
        <v>108</v>
      </c>
      <c r="G41" s="71" t="s">
        <v>38</v>
      </c>
      <c r="H41" s="71" t="s">
        <v>109</v>
      </c>
      <c r="I41" s="73"/>
      <c r="J41" s="71" t="s">
        <v>40</v>
      </c>
      <c r="K41" s="71" t="s">
        <v>41</v>
      </c>
      <c r="L41" s="71" t="s">
        <v>42</v>
      </c>
      <c r="M41" s="73" t="str">
        <f>VLOOKUP(A41,[1]Planilha!$A$14:$AB$239,17,FALSE)</f>
        <v>Pomadas</v>
      </c>
      <c r="N41" s="74" t="s">
        <v>78</v>
      </c>
      <c r="O41" s="73" t="s">
        <v>110</v>
      </c>
      <c r="P41" s="79">
        <v>2649.0461</v>
      </c>
      <c r="Q41" s="71" t="s">
        <v>111</v>
      </c>
      <c r="R41" s="73"/>
      <c r="S41" s="72" t="s">
        <v>46</v>
      </c>
      <c r="T41" s="73"/>
      <c r="U41" s="72" t="s">
        <v>47</v>
      </c>
      <c r="V41" s="72" t="s">
        <v>47</v>
      </c>
      <c r="W41" s="73"/>
      <c r="X41" s="73"/>
      <c r="Y41" s="65">
        <f>VLOOKUP($C41,'[5]NÃO COMERCIALIZADOS'!$F$16:$W$186,3,FALSE)</f>
        <v>20.88</v>
      </c>
      <c r="Z41" s="65">
        <f>VLOOKUP($C41,'[5]NÃO COMERCIALIZADOS'!$F$16:$W$186,4,FALSE)</f>
        <v>28.87</v>
      </c>
      <c r="AA41" s="65">
        <f>VLOOKUP($C41,'[5]NÃO COMERCIALIZADOS'!$F$16:$W$186,5,FALSE)</f>
        <v>20.88</v>
      </c>
      <c r="AB41" s="65">
        <f>VLOOKUP($C41,'[5]NÃO COMERCIALIZADOS'!$F$16:$W$186,6,FALSE)</f>
        <v>28.87</v>
      </c>
      <c r="AC41" s="65">
        <f>VLOOKUP($C41,'[5]NÃO COMERCIALIZADOS'!$F$16:$W$186,7,FALSE)</f>
        <v>19.46</v>
      </c>
      <c r="AD41" s="65">
        <f>VLOOKUP($C41,'[5]NÃO COMERCIALIZADOS'!$F$16:$W$186,8,FALSE)</f>
        <v>26.9</v>
      </c>
      <c r="AE41" s="65">
        <f>VLOOKUP($C41,'[5]NÃO COMERCIALIZADOS'!$F$16:$W$186,9,FALSE)</f>
        <v>20.63</v>
      </c>
      <c r="AF41" s="65">
        <f>VLOOKUP($C41,'[5]NÃO COMERCIALIZADOS'!$F$16:$W$186,10,FALSE)</f>
        <v>28.52</v>
      </c>
      <c r="AG41" s="65">
        <f>VLOOKUP($C41,'[5]NÃO COMERCIALIZADOS'!$F$16:$W$186,11,FALSE)</f>
        <v>20.75</v>
      </c>
      <c r="AH41" s="65">
        <f>VLOOKUP($C41,'[5]NÃO COMERCIALIZADOS'!$F$16:$W$186,12,FALSE)</f>
        <v>28.69</v>
      </c>
      <c r="AI41" s="65">
        <f>VLOOKUP($C41,'[5]NÃO COMERCIALIZADOS'!$F$16:$W$186,13,FALSE)</f>
        <v>21.401999999999997</v>
      </c>
      <c r="AJ41" s="65">
        <f>VLOOKUP($C41,'[5]NÃO COMERCIALIZADOS'!$F$16:$W$186,14,FALSE)</f>
        <v>29.587009475252916</v>
      </c>
      <c r="AK41" s="65">
        <f>VLOOKUP($C41,'[5]NÃO COMERCIALIZADOS'!$F$16:$W$186,15,FALSE)</f>
        <v>20.63</v>
      </c>
      <c r="AL41" s="65">
        <f>VLOOKUP($C41,'[5]NÃO COMERCIALIZADOS'!$F$16:$W$186,16,FALSE)</f>
        <v>28.52</v>
      </c>
      <c r="AM41" s="65">
        <f>VLOOKUP($C41,'[5]NÃO COMERCIALIZADOS'!$F$16:$W$186,17,FALSE)</f>
        <v>20.753446319999998</v>
      </c>
      <c r="AN41" s="65">
        <f>VLOOKUP($C41,'[5]NÃO COMERCIALIZADOS'!$F$16:$W$186,18,FALSE)</f>
        <v>28.690422059339912</v>
      </c>
      <c r="AP41" s="163">
        <f>Y41/[6]REVISTAS!Y41*100-100</f>
        <v>1.3592233009708679</v>
      </c>
      <c r="AQ41" s="163">
        <f>Z41/[6]REVISTAS!Z41*100-100</f>
        <v>1.3693820224719246</v>
      </c>
      <c r="AR41" s="163">
        <f>AA41/[6]REVISTAS!AA41*100-100</f>
        <v>1.3592233009708679</v>
      </c>
      <c r="AS41" s="163">
        <f>AB41/[6]REVISTAS!AB41*100-100</f>
        <v>1.3693820224719246</v>
      </c>
      <c r="AT41" s="163">
        <f>AC41/[6]REVISTAS!AC41*100-100</f>
        <v>1.3541666666666856</v>
      </c>
      <c r="AU41" s="163">
        <f>AD41/[6]REVISTAS!AD41*100-100</f>
        <v>1.3564431047475409</v>
      </c>
      <c r="AV41" s="163">
        <f>AE41/[6]REVISTAS!AE41*100-100</f>
        <v>1.3759213759213793</v>
      </c>
      <c r="AW41" s="163">
        <f>AF41/[6]REVISTAS!AF41*100-100</f>
        <v>1.3864201919658683</v>
      </c>
      <c r="AX41" s="163">
        <f>AG41/[6]REVISTAS!AG41*100-100</f>
        <v>1.3423915751427558</v>
      </c>
      <c r="AY41" s="163">
        <f>AH41/[6]REVISTAS!AH41*100-100</f>
        <v>1.3577322247227812</v>
      </c>
      <c r="AZ41" s="164">
        <f>AI41/[6]REVISTAS!AI41*100-100</f>
        <v>1.3592233009708679</v>
      </c>
      <c r="BA41" s="163">
        <f>AJ41/[6]REVISTAS!AJ41*100-100</f>
        <v>1.3592233009708679</v>
      </c>
      <c r="BB41" s="163">
        <f>AK41/[6]REVISTAS!AK41*100-100</f>
        <v>1.3759213759213793</v>
      </c>
      <c r="BC41" s="163">
        <f>AL41/[6]REVISTAS!AL41*100-100</f>
        <v>1.3864201919658683</v>
      </c>
      <c r="BD41" s="163">
        <f>AM41/[6]REVISTAS!AM41*100-100</f>
        <v>1.3592233009708679</v>
      </c>
      <c r="BE41" s="163">
        <f>AN41/[6]REVISTAS!AN41*100-100</f>
        <v>1.3592233009708679</v>
      </c>
    </row>
    <row r="42" spans="1:57" ht="12.75" customHeight="1" x14ac:dyDescent="0.3">
      <c r="A42" s="67">
        <v>7896641809545</v>
      </c>
      <c r="B42" s="68">
        <v>1063901180045</v>
      </c>
      <c r="C42" s="68">
        <v>501112050018903</v>
      </c>
      <c r="D42" s="69" t="s">
        <v>106</v>
      </c>
      <c r="E42" s="70" t="s">
        <v>395</v>
      </c>
      <c r="F42" s="71" t="s">
        <v>108</v>
      </c>
      <c r="G42" s="71" t="s">
        <v>38</v>
      </c>
      <c r="H42" s="71" t="s">
        <v>109</v>
      </c>
      <c r="I42" s="73"/>
      <c r="J42" s="71" t="s">
        <v>40</v>
      </c>
      <c r="K42" s="71" t="s">
        <v>41</v>
      </c>
      <c r="L42" s="71" t="s">
        <v>42</v>
      </c>
      <c r="M42" s="73" t="str">
        <f>VLOOKUP(A42,[1]Planilha!$A$14:$AB$239,17,FALSE)</f>
        <v>Pomadas</v>
      </c>
      <c r="N42" s="74" t="s">
        <v>78</v>
      </c>
      <c r="O42" s="73" t="s">
        <v>110</v>
      </c>
      <c r="P42" s="79">
        <v>2649.0461</v>
      </c>
      <c r="Q42" s="71" t="s">
        <v>111</v>
      </c>
      <c r="R42" s="73"/>
      <c r="S42" s="72" t="s">
        <v>46</v>
      </c>
      <c r="T42" s="73"/>
      <c r="U42" s="72" t="s">
        <v>47</v>
      </c>
      <c r="V42" s="72" t="s">
        <v>47</v>
      </c>
      <c r="W42" s="73"/>
      <c r="X42" s="73"/>
      <c r="Y42" s="65">
        <f>[5]COMERCIALIZADOS!H181</f>
        <v>33.409999999999997</v>
      </c>
      <c r="Z42" s="65">
        <f>[5]COMERCIALIZADOS!I181</f>
        <v>46.187365039164561</v>
      </c>
      <c r="AA42" s="65">
        <f>[5]COMERCIALIZADOS!J181</f>
        <v>33.409999999999997</v>
      </c>
      <c r="AB42" s="65">
        <f>[5]COMERCIALIZADOS!K181</f>
        <v>46.187365039164561</v>
      </c>
      <c r="AC42" s="65">
        <f>[5]COMERCIALIZADOS!L181</f>
        <v>31.132039379999998</v>
      </c>
      <c r="AD42" s="65">
        <f>[5]COMERCIALIZADOS!M181</f>
        <v>43.038218116064243</v>
      </c>
      <c r="AE42" s="65">
        <f>[5]COMERCIALIZADOS!N181</f>
        <v>33.007476319999995</v>
      </c>
      <c r="AF42" s="65">
        <f>[5]COMERCIALIZADOS!O181</f>
        <v>45.630899665172706</v>
      </c>
      <c r="AG42" s="65">
        <f>[5]COMERCIALIZADOS!P181</f>
        <v>33.207501989999997</v>
      </c>
      <c r="AH42" s="65">
        <f>[5]COMERCIALIZADOS!Q181</f>
        <v>45.907423419662187</v>
      </c>
      <c r="AI42" s="65">
        <f>[5]COMERCIALIZADOS!R181</f>
        <v>34.245249999999992</v>
      </c>
      <c r="AJ42" s="65">
        <f>[5]COMERCIALIZADOS!S181</f>
        <v>47.342049165143671</v>
      </c>
      <c r="AK42" s="65">
        <f>[5]COMERCIALIZADOS!T181</f>
        <v>33.007476319999995</v>
      </c>
      <c r="AL42" s="65">
        <f>[5]COMERCIALIZADOS!U181</f>
        <v>45.630899665172706</v>
      </c>
      <c r="AM42" s="65">
        <f>[5]COMERCIALIZADOS!V181</f>
        <v>33.207501989999997</v>
      </c>
      <c r="AN42" s="65">
        <f>[5]COMERCIALIZADOS!W181</f>
        <v>45.907423419662187</v>
      </c>
      <c r="AO42" s="165" t="s">
        <v>427</v>
      </c>
      <c r="AP42" s="163">
        <f>Y42/[6]REVISTAS!Y42*100-100</f>
        <v>1.3652912621359121</v>
      </c>
      <c r="AQ42" s="163">
        <f>Z42/[6]REVISTAS!Z42*100-100</f>
        <v>1.3652912621359121</v>
      </c>
      <c r="AR42" s="163">
        <f>AA42/[6]REVISTAS!AA42*100-100</f>
        <v>1.3652912621359121</v>
      </c>
      <c r="AS42" s="163">
        <f>AB42/[6]REVISTAS!AB42*100-100</f>
        <v>1.3652912621359121</v>
      </c>
      <c r="AT42" s="163">
        <f>AC42/[6]REVISTAS!AC42*100-100</f>
        <v>1.3652912621359121</v>
      </c>
      <c r="AU42" s="163">
        <f>AD42/[6]REVISTAS!AD42*100-100</f>
        <v>1.3652912621359121</v>
      </c>
      <c r="AV42" s="163">
        <f>AE42/[6]REVISTAS!AE42*100-100</f>
        <v>1.3652912621358979</v>
      </c>
      <c r="AW42" s="163">
        <f>AF42/[6]REVISTAS!AF42*100-100</f>
        <v>1.3652912621358979</v>
      </c>
      <c r="AX42" s="163">
        <f>AG42/[6]REVISTAS!AG42*100-100</f>
        <v>1.3652912621358979</v>
      </c>
      <c r="AY42" s="163">
        <f>AH42/[6]REVISTAS!AH42*100-100</f>
        <v>1.3652912621359121</v>
      </c>
      <c r="AZ42" s="164">
        <f>AI42/[6]REVISTAS!AI42*100-100</f>
        <v>1.3652912621358979</v>
      </c>
      <c r="BA42" s="163">
        <f>AJ42/[6]REVISTAS!AJ42*100-100</f>
        <v>1.3652912621359121</v>
      </c>
      <c r="BB42" s="163">
        <f>AK42/[6]REVISTAS!AK42*100-100</f>
        <v>1.3652912621358979</v>
      </c>
      <c r="BC42" s="163">
        <f>AL42/[6]REVISTAS!AL42*100-100</f>
        <v>1.3652912621358979</v>
      </c>
      <c r="BD42" s="163">
        <f>AM42/[6]REVISTAS!AM42*100-100</f>
        <v>1.3652912621358979</v>
      </c>
      <c r="BE42" s="163">
        <f>AN42/[6]REVISTAS!AN42*100-100</f>
        <v>1.3652912621359121</v>
      </c>
    </row>
    <row r="43" spans="1:57" ht="12.75" customHeight="1" x14ac:dyDescent="0.3">
      <c r="A43" s="67">
        <v>7896641806520</v>
      </c>
      <c r="B43" s="68">
        <v>1063902530015</v>
      </c>
      <c r="C43" s="68">
        <v>501104501170319</v>
      </c>
      <c r="D43" s="69" t="s">
        <v>113</v>
      </c>
      <c r="E43" s="70" t="s">
        <v>114</v>
      </c>
      <c r="F43" s="71" t="s">
        <v>115</v>
      </c>
      <c r="G43" s="71" t="s">
        <v>116</v>
      </c>
      <c r="H43" s="71" t="s">
        <v>109</v>
      </c>
      <c r="I43" s="73"/>
      <c r="J43" s="71" t="s">
        <v>40</v>
      </c>
      <c r="K43" s="71" t="s">
        <v>41</v>
      </c>
      <c r="L43" s="71" t="s">
        <v>42</v>
      </c>
      <c r="M43" s="73" t="str">
        <f>VLOOKUP(A43,[1]Planilha!$A$14:$AB$239,17,FALSE)</f>
        <v>Sólido</v>
      </c>
      <c r="N43" s="74" t="s">
        <v>117</v>
      </c>
      <c r="O43" s="73" t="s">
        <v>118</v>
      </c>
      <c r="P43" s="80">
        <v>4045.0896899999998</v>
      </c>
      <c r="Q43" s="71" t="s">
        <v>119</v>
      </c>
      <c r="R43" s="73"/>
      <c r="S43" s="72" t="s">
        <v>46</v>
      </c>
      <c r="T43" s="73"/>
      <c r="U43" s="72" t="s">
        <v>47</v>
      </c>
      <c r="V43" s="72" t="s">
        <v>47</v>
      </c>
      <c r="W43" s="73"/>
      <c r="X43" s="73"/>
      <c r="Y43" s="65">
        <f>VLOOKUP($C43,[5]COMERCIALIZADOS!$F$17:$W$195,3,FALSE)</f>
        <v>930.58</v>
      </c>
      <c r="Z43" s="81"/>
      <c r="AA43" s="65">
        <f>VLOOKUP($C43,[5]COMERCIALIZADOS!$F$17:$W$195,5,FALSE)</f>
        <v>930.58</v>
      </c>
      <c r="AB43" s="81"/>
      <c r="AC43" s="65">
        <f>VLOOKUP($C43,[5]COMERCIALIZADOS!$F$17:$W$195,7,FALSE)</f>
        <v>867.13</v>
      </c>
      <c r="AD43" s="81"/>
      <c r="AE43" s="65">
        <f>VLOOKUP($C43,[5]COMERCIALIZADOS!$F$17:$W$195,9,FALSE)</f>
        <v>919.36</v>
      </c>
      <c r="AF43" s="81"/>
      <c r="AG43" s="65">
        <f>VLOOKUP($C43,[5]COMERCIALIZADOS!$F$17:$W$195,11,FALSE)</f>
        <v>924.94</v>
      </c>
      <c r="AH43" s="81"/>
      <c r="AI43" s="65">
        <f>VLOOKUP($C43,[5]COMERCIALIZADOS!$F$17:$W$195,13,FALSE)</f>
        <v>953.84</v>
      </c>
      <c r="AJ43" s="81"/>
      <c r="AK43" s="65">
        <f>VLOOKUP($C43,[5]COMERCIALIZADOS!$F$17:$W$195,15,FALSE)</f>
        <v>919.36</v>
      </c>
      <c r="AL43" s="81"/>
      <c r="AM43" s="65">
        <f>VLOOKUP($C43,[5]COMERCIALIZADOS!$F$17:$W$195,17,FALSE)</f>
        <v>924.93975462000003</v>
      </c>
      <c r="AN43" s="81"/>
      <c r="AP43" s="163">
        <f>Y43/[6]REVISTAS!Y43*100-100</f>
        <v>1.3604330730102845</v>
      </c>
      <c r="AQ43" s="163"/>
      <c r="AR43" s="163">
        <f>AA43/[6]REVISTAS!AA43*100-100</f>
        <v>1.3604330730102845</v>
      </c>
      <c r="AS43" s="163"/>
      <c r="AT43" s="163">
        <f>AC43/[6]REVISTAS!AC43*100-100</f>
        <v>1.3618085753027458</v>
      </c>
      <c r="AU43" s="163"/>
      <c r="AV43" s="163">
        <f>AE43/[6]REVISTAS!AE43*100-100</f>
        <v>1.3549119693077643</v>
      </c>
      <c r="AW43" s="163"/>
      <c r="AX43" s="163">
        <f>AG43/[6]REVISTAS!AG43*100-100</f>
        <v>1.3604599632190002</v>
      </c>
      <c r="AY43" s="163"/>
      <c r="AZ43" s="164">
        <f>AI43/[6]REVISTAS!AI43*100-100</f>
        <v>1.3599548798154331</v>
      </c>
      <c r="BA43" s="163"/>
      <c r="BB43" s="163">
        <f>AK43/[6]REVISTAS!AK43*100-100</f>
        <v>1.3549119693077643</v>
      </c>
      <c r="BC43" s="163"/>
      <c r="BD43" s="163">
        <f>AM43/[6]REVISTAS!AM43*100-100</f>
        <v>1.3604330730102845</v>
      </c>
      <c r="BE43" s="163"/>
    </row>
    <row r="44" spans="1:57" ht="12.75" customHeight="1" x14ac:dyDescent="0.3">
      <c r="A44" s="38"/>
      <c r="B44" s="39"/>
      <c r="C44" s="82"/>
      <c r="D44" s="47"/>
      <c r="E44" s="38"/>
      <c r="F44" s="42"/>
      <c r="G44" s="43"/>
      <c r="H44" s="43"/>
      <c r="I44" s="43"/>
      <c r="J44" s="43"/>
      <c r="K44" s="43"/>
      <c r="L44" s="43"/>
      <c r="M44" s="43"/>
      <c r="N44" s="8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84"/>
      <c r="Z44" s="84"/>
      <c r="AA44" s="84"/>
      <c r="AB44" s="84"/>
      <c r="AC44" s="85"/>
      <c r="AD44" s="84"/>
      <c r="AE44" s="84"/>
      <c r="AF44" s="84"/>
      <c r="AG44" s="85"/>
      <c r="AH44" s="84"/>
      <c r="AI44" s="84"/>
      <c r="AJ44" s="84"/>
      <c r="AK44" s="85"/>
      <c r="AL44" s="84"/>
      <c r="AM44" s="85"/>
      <c r="AN44" s="84"/>
    </row>
    <row r="45" spans="1:57" ht="17.25" customHeight="1" x14ac:dyDescent="0.3">
      <c r="A45" s="38"/>
      <c r="B45" s="39"/>
      <c r="C45" s="82"/>
      <c r="D45" s="40" t="s">
        <v>422</v>
      </c>
      <c r="E45" s="41"/>
      <c r="F45" s="42"/>
      <c r="G45" s="43"/>
      <c r="H45" s="43"/>
      <c r="I45" s="43"/>
      <c r="J45" s="43"/>
      <c r="K45" s="43"/>
      <c r="L45" s="43"/>
      <c r="M45" s="43"/>
      <c r="N45" s="8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4"/>
      <c r="Z45" s="44"/>
      <c r="AA45" s="44"/>
      <c r="AB45" s="44"/>
      <c r="AC45" s="86"/>
      <c r="AD45" s="44"/>
      <c r="AE45" s="44"/>
      <c r="AF45" s="44"/>
      <c r="AG45" s="86"/>
      <c r="AH45" s="44"/>
      <c r="AI45" s="44"/>
      <c r="AJ45" s="44"/>
      <c r="AK45" s="86"/>
      <c r="AL45" s="44"/>
      <c r="AM45" s="86"/>
      <c r="AN45" s="44"/>
    </row>
    <row r="46" spans="1:57" ht="12.75" customHeight="1" x14ac:dyDescent="0.3">
      <c r="A46" s="38"/>
      <c r="B46" s="39"/>
      <c r="C46" s="82"/>
      <c r="D46" s="47"/>
      <c r="E46" s="38"/>
      <c r="F46" s="42"/>
      <c r="G46" s="43"/>
      <c r="H46" s="43"/>
      <c r="I46" s="43"/>
      <c r="J46" s="43"/>
      <c r="K46" s="43"/>
      <c r="L46" s="43"/>
      <c r="M46" s="43"/>
      <c r="N46" s="8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84"/>
      <c r="Z46" s="84"/>
      <c r="AA46" s="84"/>
      <c r="AB46" s="84"/>
      <c r="AC46" s="85"/>
      <c r="AD46" s="84"/>
      <c r="AE46" s="84"/>
      <c r="AF46" s="84"/>
      <c r="AG46" s="85"/>
      <c r="AH46" s="84"/>
      <c r="AI46" s="84"/>
      <c r="AJ46" s="84"/>
      <c r="AK46" s="85"/>
      <c r="AL46" s="84"/>
      <c r="AM46" s="85"/>
      <c r="AN46" s="84"/>
    </row>
    <row r="47" spans="1:57" s="66" customFormat="1" ht="12.75" customHeight="1" x14ac:dyDescent="0.3">
      <c r="A47" s="56">
        <v>7896641800627</v>
      </c>
      <c r="B47" s="57">
        <v>1063901500025</v>
      </c>
      <c r="C47" s="57">
        <v>501100101135416</v>
      </c>
      <c r="D47" s="58" t="s">
        <v>120</v>
      </c>
      <c r="E47" s="59" t="s">
        <v>121</v>
      </c>
      <c r="F47" s="60" t="s">
        <v>122</v>
      </c>
      <c r="G47" s="60" t="s">
        <v>38</v>
      </c>
      <c r="H47" s="60" t="s">
        <v>46</v>
      </c>
      <c r="I47" s="62"/>
      <c r="J47" s="60" t="s">
        <v>40</v>
      </c>
      <c r="K47" s="60" t="s">
        <v>41</v>
      </c>
      <c r="L47" s="60" t="s">
        <v>42</v>
      </c>
      <c r="M47" s="62" t="str">
        <f>VLOOKUP(A47,[1]Planilha!$A$14:$AB$239,17,FALSE)</f>
        <v>Líquidos</v>
      </c>
      <c r="N47" s="63" t="s">
        <v>123</v>
      </c>
      <c r="O47" s="62" t="s">
        <v>124</v>
      </c>
      <c r="P47" s="87">
        <v>2569.0769399999999</v>
      </c>
      <c r="Q47" s="60" t="s">
        <v>125</v>
      </c>
      <c r="R47" s="62"/>
      <c r="S47" s="61" t="s">
        <v>46</v>
      </c>
      <c r="T47" s="62"/>
      <c r="U47" s="61" t="s">
        <v>47</v>
      </c>
      <c r="V47" s="61" t="s">
        <v>47</v>
      </c>
      <c r="W47" s="62"/>
      <c r="X47" s="62"/>
      <c r="Y47" s="65">
        <f>VLOOKUP($C47,[5]COMERCIALIZADOS!$F$17:$W$195,3,FALSE)</f>
        <v>5.95</v>
      </c>
      <c r="Z47" s="65">
        <f>VLOOKUP($C47,[5]COMERCIALIZADOS!$F$17:$W$195,4,FALSE)</f>
        <v>7.93</v>
      </c>
      <c r="AA47" s="65">
        <f>VLOOKUP($C47,[5]COMERCIALIZADOS!$F$17:$W$195,5,FALSE)</f>
        <v>5.1700561500000006</v>
      </c>
      <c r="AB47" s="65">
        <f>VLOOKUP($C47,[5]COMERCIALIZADOS!$F$17:$W$195,6,FALSE)</f>
        <v>7.1472993317278597</v>
      </c>
      <c r="AC47" s="65">
        <f>VLOOKUP($C47,[5]COMERCIALIZADOS!$F$17:$W$195,7,FALSE)</f>
        <v>5.49</v>
      </c>
      <c r="AD47" s="65">
        <f>VLOOKUP($C47,[5]COMERCIALIZADOS!$F$17:$W$195,8,FALSE)</f>
        <v>7.33</v>
      </c>
      <c r="AE47" s="65">
        <f>VLOOKUP($C47,[5]COMERCIALIZADOS!$F$17:$W$195,9,FALSE)</f>
        <v>5.87</v>
      </c>
      <c r="AF47" s="65">
        <f>VLOOKUP($C47,[5]COMERCIALIZADOS!$F$17:$W$195,10,FALSE)</f>
        <v>7.82</v>
      </c>
      <c r="AG47" s="65">
        <f>VLOOKUP($C47,[5]COMERCIALIZADOS!$F$17:$W$195,11,FALSE)</f>
        <v>5.91</v>
      </c>
      <c r="AH47" s="65">
        <f>VLOOKUP($C47,[5]COMERCIALIZADOS!$F$17:$W$195,12,FALSE)</f>
        <v>7.88</v>
      </c>
      <c r="AI47" s="65">
        <f>VLOOKUP($C47,[5]COMERCIALIZADOS!$F$17:$W$195,13,FALSE)</f>
        <v>6.12</v>
      </c>
      <c r="AJ47" s="65">
        <f>VLOOKUP($C47,[5]COMERCIALIZADOS!$F$17:$W$195,14,FALSE)</f>
        <v>8.145923843598263</v>
      </c>
      <c r="AK47" s="65">
        <f>VLOOKUP($C47,[5]COMERCIALIZADOS!$F$17:$W$195,15,FALSE)</f>
        <v>5.1100000000000003</v>
      </c>
      <c r="AL47" s="65">
        <f>VLOOKUP($C47,[5]COMERCIALIZADOS!$F$17:$W$195,16,FALSE)</f>
        <v>7.06</v>
      </c>
      <c r="AM47" s="65">
        <f>VLOOKUP($C47,[5]COMERCIALIZADOS!$F$17:$W$195,17,FALSE)</f>
        <v>5.1387234499999996</v>
      </c>
      <c r="AN47" s="65">
        <f>VLOOKUP($C47,[5]COMERCIALIZADOS!$F$17:$W$195,18,FALSE)</f>
        <v>7.103983712076178</v>
      </c>
      <c r="AP47" s="163">
        <f>Y47/[6]REVISTAS!Y47*100-100</f>
        <v>1.3628620102214626</v>
      </c>
      <c r="AQ47" s="163">
        <f>Z47/[6]REVISTAS!Z47*100-100</f>
        <v>1.40664961636827</v>
      </c>
      <c r="AR47" s="163">
        <f>AA47/[6]REVISTAS!AA47*100-100</f>
        <v>1.3628620102214626</v>
      </c>
      <c r="AS47" s="163">
        <f>AB47/[6]REVISTAS!AB47*100-100</f>
        <v>1.3628620102214626</v>
      </c>
      <c r="AT47" s="163">
        <f>AC47/[6]REVISTAS!AC47*100-100</f>
        <v>1.4787430683918643</v>
      </c>
      <c r="AU47" s="163">
        <f>AD47/[6]REVISTAS!AD47*100-100</f>
        <v>1.3831258644536604</v>
      </c>
      <c r="AV47" s="163">
        <f>AE47/[6]REVISTAS!AE47*100-100</f>
        <v>1.3816925734024181</v>
      </c>
      <c r="AW47" s="163">
        <f>AF47/[6]REVISTAS!AF47*100-100</f>
        <v>1.2953367875647643</v>
      </c>
      <c r="AX47" s="163">
        <f>AG47/[6]REVISTAS!AG47*100-100</f>
        <v>1.3896376239137709</v>
      </c>
      <c r="AY47" s="163">
        <f>AH47/[6]REVISTAS!AH47*100-100</f>
        <v>1.4439824696801793</v>
      </c>
      <c r="AZ47" s="164">
        <f>AI47/[6]REVISTAS!AI47*100-100</f>
        <v>1.3253716227210646</v>
      </c>
      <c r="BA47" s="163">
        <f>AJ47/[6]REVISTAS!AJ47*100-100</f>
        <v>1.3253716227210646</v>
      </c>
      <c r="BB47" s="163">
        <f>AK47/[6]REVISTAS!AK47*100-100</f>
        <v>1.3888888888888857</v>
      </c>
      <c r="BC47" s="163">
        <f>AL47/[6]REVISTAS!AL47*100-100</f>
        <v>1.2912482065997182</v>
      </c>
      <c r="BD47" s="163">
        <f>AM47/[6]REVISTAS!AM47*100-100</f>
        <v>1.3628620102214626</v>
      </c>
      <c r="BE47" s="163">
        <f>AN47/[6]REVISTAS!AN47*100-100</f>
        <v>1.3628620102214626</v>
      </c>
    </row>
    <row r="48" spans="1:57" ht="12.75" customHeight="1" x14ac:dyDescent="0.3">
      <c r="A48" s="68">
        <v>7896641808609</v>
      </c>
      <c r="B48" s="68">
        <v>1063902430029</v>
      </c>
      <c r="C48" s="89">
        <v>501112030018803</v>
      </c>
      <c r="D48" s="69" t="s">
        <v>120</v>
      </c>
      <c r="E48" s="70" t="s">
        <v>126</v>
      </c>
      <c r="F48" s="71" t="s">
        <v>122</v>
      </c>
      <c r="G48" s="71" t="s">
        <v>38</v>
      </c>
      <c r="H48" s="71" t="s">
        <v>46</v>
      </c>
      <c r="I48" s="73"/>
      <c r="J48" s="71" t="s">
        <v>40</v>
      </c>
      <c r="K48" s="71" t="s">
        <v>41</v>
      </c>
      <c r="L48" s="71" t="s">
        <v>42</v>
      </c>
      <c r="M48" s="73" t="str">
        <f>VLOOKUP(A48,[1]Planilha!$A$14:$AB$239,17,FALSE)</f>
        <v>Líquidos</v>
      </c>
      <c r="N48" s="74" t="s">
        <v>123</v>
      </c>
      <c r="O48" s="73" t="s">
        <v>124</v>
      </c>
      <c r="P48" s="80">
        <v>2569.0769399999999</v>
      </c>
      <c r="Q48" s="71" t="s">
        <v>125</v>
      </c>
      <c r="R48" s="73"/>
      <c r="S48" s="72" t="s">
        <v>46</v>
      </c>
      <c r="T48" s="73"/>
      <c r="U48" s="72" t="s">
        <v>47</v>
      </c>
      <c r="V48" s="72" t="s">
        <v>47</v>
      </c>
      <c r="W48" s="73"/>
      <c r="X48" s="73"/>
      <c r="Y48" s="65">
        <f>VLOOKUP($C48,[5]COMERCIALIZADOS!$F$17:$W$195,3,FALSE)</f>
        <v>11.91</v>
      </c>
      <c r="Z48" s="65">
        <f>VLOOKUP($C48,[5]COMERCIALIZADOS!$F$17:$W$195,4,FALSE)</f>
        <v>15.87</v>
      </c>
      <c r="AA48" s="65">
        <f>VLOOKUP($C48,[5]COMERCIALIZADOS!$F$17:$W$195,5,FALSE)</f>
        <v>10.348801470000002</v>
      </c>
      <c r="AB48" s="65">
        <f>VLOOKUP($C48,[5]COMERCIALIZADOS!$F$17:$W$195,6,FALSE)</f>
        <v>14.306610931240137</v>
      </c>
      <c r="AC48" s="65">
        <f>VLOOKUP($C48,[5]COMERCIALIZADOS!$F$17:$W$195,7,FALSE)</f>
        <v>10.98</v>
      </c>
      <c r="AD48" s="65">
        <f>VLOOKUP($C48,[5]COMERCIALIZADOS!$F$17:$W$195,8,FALSE)</f>
        <v>14.67</v>
      </c>
      <c r="AE48" s="65">
        <f>VLOOKUP($C48,[5]COMERCIALIZADOS!$F$17:$W$195,9,FALSE)</f>
        <v>11.74</v>
      </c>
      <c r="AF48" s="65">
        <f>VLOOKUP($C48,[5]COMERCIALIZADOS!$F$17:$W$195,10,FALSE)</f>
        <v>15.65</v>
      </c>
      <c r="AG48" s="65">
        <f>VLOOKUP($C48,[5]COMERCIALIZADOS!$F$17:$W$195,11,FALSE)</f>
        <v>11.83</v>
      </c>
      <c r="AH48" s="65">
        <f>VLOOKUP($C48,[5]COMERCIALIZADOS!$F$17:$W$195,12,FALSE)</f>
        <v>15.76</v>
      </c>
      <c r="AI48" s="65">
        <f>VLOOKUP($C48,[5]COMERCIALIZADOS!$F$17:$W$195,13,FALSE)</f>
        <v>12.25</v>
      </c>
      <c r="AJ48" s="65">
        <f>VLOOKUP($C48,[5]COMERCIALIZADOS!$F$17:$W$195,14,FALSE)</f>
        <v>16.305158020274302</v>
      </c>
      <c r="AK48" s="65">
        <f>VLOOKUP($C48,[5]COMERCIALIZADOS!$F$17:$W$195,15,FALSE)</f>
        <v>10.220000000000001</v>
      </c>
      <c r="AL48" s="65">
        <f>VLOOKUP($C48,[5]COMERCIALIZADOS!$F$17:$W$195,16,FALSE)</f>
        <v>14.13</v>
      </c>
      <c r="AM48" s="65">
        <f>VLOOKUP($C48,[5]COMERCIALIZADOS!$F$17:$W$195,17,FALSE)</f>
        <v>10.28608341</v>
      </c>
      <c r="AN48" s="65">
        <f>VLOOKUP($C48,[5]COMERCIALIZADOS!$F$17:$W$195,18,FALSE)</f>
        <v>14.219906892576015</v>
      </c>
      <c r="AP48" s="163">
        <f>Y48/[6]REVISTAS!Y48*100-100</f>
        <v>1.4480408858603084</v>
      </c>
      <c r="AQ48" s="163">
        <f>Z48/[6]REVISTAS!Z48*100-100</f>
        <v>1.470588235294116</v>
      </c>
      <c r="AR48" s="163">
        <f>AA48/[6]REVISTAS!AA48*100-100</f>
        <v>1.4480408858603084</v>
      </c>
      <c r="AS48" s="163">
        <f>AB48/[6]REVISTAS!AB48*100-100</f>
        <v>1.4480408858603226</v>
      </c>
      <c r="AT48" s="163">
        <f>AC48/[6]REVISTAS!AC48*100-100</f>
        <v>1.3850415512465446</v>
      </c>
      <c r="AU48" s="163">
        <f>AD48/[6]REVISTAS!AD48*100-100</f>
        <v>1.3821700069108545</v>
      </c>
      <c r="AV48" s="163">
        <f>AE48/[6]REVISTAS!AE48*100-100</f>
        <v>1.3816925734024181</v>
      </c>
      <c r="AW48" s="163">
        <f>AF48/[6]REVISTAS!AF48*100-100</f>
        <v>1.3601036269430153</v>
      </c>
      <c r="AX48" s="163">
        <f>AG48/[6]REVISTAS!AG48*100-100</f>
        <v>1.4754156591285863</v>
      </c>
      <c r="AY48" s="163">
        <f>AH48/[6]REVISTAS!AH48*100-100</f>
        <v>1.4439824696801793</v>
      </c>
      <c r="AZ48" s="164">
        <f>AI48/[6]REVISTAS!AI48*100-100</f>
        <v>1.4081537890794777</v>
      </c>
      <c r="BA48" s="163">
        <f>AJ48/[6]REVISTAS!AJ48*100-100</f>
        <v>1.4081537890795062</v>
      </c>
      <c r="BB48" s="163">
        <f>AK48/[6]REVISTAS!AK48*100-100</f>
        <v>1.3888888888888857</v>
      </c>
      <c r="BC48" s="163">
        <f>AL48/[6]REVISTAS!AL48*100-100</f>
        <v>1.4357501794687693</v>
      </c>
      <c r="BD48" s="163">
        <f>AM48/[6]REVISTAS!AM48*100-100</f>
        <v>1.4480408858603084</v>
      </c>
      <c r="BE48" s="163">
        <f>AN48/[6]REVISTAS!AN48*100-100</f>
        <v>1.4480408858603226</v>
      </c>
    </row>
    <row r="49" spans="1:57" ht="12.75" customHeight="1" x14ac:dyDescent="0.3">
      <c r="A49" s="68">
        <v>7896641810275</v>
      </c>
      <c r="B49" s="68">
        <v>1063902690012</v>
      </c>
      <c r="C49" s="89">
        <v>501115010024502</v>
      </c>
      <c r="D49" s="69" t="s">
        <v>127</v>
      </c>
      <c r="E49" s="70" t="s">
        <v>128</v>
      </c>
      <c r="F49" s="71" t="s">
        <v>129</v>
      </c>
      <c r="G49" s="71" t="s">
        <v>38</v>
      </c>
      <c r="H49" s="71" t="s">
        <v>46</v>
      </c>
      <c r="I49" s="73"/>
      <c r="J49" s="71" t="s">
        <v>40</v>
      </c>
      <c r="K49" s="71" t="s">
        <v>41</v>
      </c>
      <c r="L49" s="71" t="s">
        <v>42</v>
      </c>
      <c r="M49" s="73" t="str">
        <f>VLOOKUP(A49,[1]Planilha!$A$14:$AB$239,17,FALSE)</f>
        <v>Injeções</v>
      </c>
      <c r="N49" s="74" t="s">
        <v>83</v>
      </c>
      <c r="O49" s="73"/>
      <c r="P49" s="80"/>
      <c r="Q49" s="71" t="s">
        <v>130</v>
      </c>
      <c r="R49" s="73"/>
      <c r="S49" s="72" t="s">
        <v>46</v>
      </c>
      <c r="T49" s="73"/>
      <c r="U49" s="72" t="s">
        <v>47</v>
      </c>
      <c r="V49" s="72" t="s">
        <v>47</v>
      </c>
      <c r="W49" s="73"/>
      <c r="X49" s="73"/>
      <c r="Y49" s="65">
        <f>VLOOKUP($C49,[5]COMERCIALIZADOS!$F$17:$W$195,3,FALSE)</f>
        <v>16065.67</v>
      </c>
      <c r="Z49" s="81"/>
      <c r="AA49" s="65">
        <f>VLOOKUP($C49,[5]COMERCIALIZADOS!$F$17:$W$195,5,FALSE)</f>
        <v>13959.733779390001</v>
      </c>
      <c r="AB49" s="81"/>
      <c r="AC49" s="65">
        <f>VLOOKUP($C49,[5]COMERCIALIZADOS!$F$17:$W$195,7,FALSE)</f>
        <v>14815.36</v>
      </c>
      <c r="AD49" s="81"/>
      <c r="AE49" s="65">
        <f>VLOOKUP($C49,[5]COMERCIALIZADOS!$F$17:$W$195,9,FALSE)</f>
        <v>15842.81</v>
      </c>
      <c r="AF49" s="81"/>
      <c r="AG49" s="65">
        <f>VLOOKUP($C49,[5]COMERCIALIZADOS!$F$17:$W$195,11,FALSE)</f>
        <v>15953.45</v>
      </c>
      <c r="AH49" s="81"/>
      <c r="AI49" s="65">
        <f>VLOOKUP($C49,[5]COMERCIALIZADOS!$F$17:$W$195,13,FALSE)</f>
        <v>16530.8</v>
      </c>
      <c r="AJ49" s="81"/>
      <c r="AK49" s="65">
        <f>VLOOKUP($C49,[5]COMERCIALIZADOS!$F$17:$W$195,15,FALSE)</f>
        <v>13791.54</v>
      </c>
      <c r="AL49" s="81"/>
      <c r="AM49" s="65">
        <f>VLOOKUP($C49,[5]COMERCIALIZADOS!$F$17:$W$195,17,FALSE)</f>
        <v>13875.13196117</v>
      </c>
      <c r="AN49" s="81"/>
      <c r="AP49" s="163">
        <f>Y49/[6]REVISTAS!Y49*100-100</f>
        <v>1.3599905615796928</v>
      </c>
      <c r="AQ49" s="163"/>
      <c r="AR49" s="163">
        <f>AA49/[6]REVISTAS!AA49*100-100</f>
        <v>1.3599905615796928</v>
      </c>
      <c r="AS49" s="163"/>
      <c r="AT49" s="163">
        <f>AC49/[6]REVISTAS!AC49*100-100</f>
        <v>1.3572580363782691</v>
      </c>
      <c r="AU49" s="163"/>
      <c r="AV49" s="163">
        <f>AE49/[6]REVISTAS!AE49*100-100</f>
        <v>1.362910186253302</v>
      </c>
      <c r="AW49" s="163"/>
      <c r="AX49" s="163">
        <f>AG49/[6]REVISTAS!AG49*100-100</f>
        <v>1.3599823335008097</v>
      </c>
      <c r="AY49" s="163"/>
      <c r="AZ49" s="164">
        <f>AI49/[6]REVISTAS!AI49*100-100</f>
        <v>1.3599704632320169</v>
      </c>
      <c r="BA49" s="163"/>
      <c r="BB49" s="163">
        <f>AK49/[6]REVISTAS!AK49*100-100</f>
        <v>1.3656746091536434</v>
      </c>
      <c r="BC49" s="163"/>
      <c r="BD49" s="163">
        <f>AM49/[6]REVISTAS!AM49*100-100</f>
        <v>1.3599905615796928</v>
      </c>
      <c r="BE49" s="163"/>
    </row>
    <row r="50" spans="1:57" ht="12.75" customHeight="1" x14ac:dyDescent="0.3">
      <c r="A50" s="68">
        <v>7896641800016</v>
      </c>
      <c r="B50" s="68">
        <v>1063900840025</v>
      </c>
      <c r="C50" s="89">
        <v>501100401163415</v>
      </c>
      <c r="D50" s="69" t="s">
        <v>131</v>
      </c>
      <c r="E50" s="70" t="s">
        <v>132</v>
      </c>
      <c r="F50" s="71" t="s">
        <v>133</v>
      </c>
      <c r="G50" s="71" t="s">
        <v>38</v>
      </c>
      <c r="H50" s="71" t="s">
        <v>46</v>
      </c>
      <c r="I50" s="73"/>
      <c r="J50" s="71" t="s">
        <v>134</v>
      </c>
      <c r="K50" s="71" t="s">
        <v>41</v>
      </c>
      <c r="L50" s="71" t="s">
        <v>42</v>
      </c>
      <c r="M50" s="73" t="str">
        <f>VLOOKUP(A50,[1]Planilha!$A$14:$AB$239,17,FALSE)</f>
        <v>Pomadas</v>
      </c>
      <c r="N50" s="74" t="s">
        <v>135</v>
      </c>
      <c r="O50" s="73" t="s">
        <v>136</v>
      </c>
      <c r="P50" s="75">
        <v>7258</v>
      </c>
      <c r="Q50" s="71" t="s">
        <v>137</v>
      </c>
      <c r="R50" s="73"/>
      <c r="S50" s="72" t="s">
        <v>46</v>
      </c>
      <c r="T50" s="73"/>
      <c r="U50" s="72" t="s">
        <v>47</v>
      </c>
      <c r="V50" s="72" t="s">
        <v>47</v>
      </c>
      <c r="W50" s="73"/>
      <c r="X50" s="73"/>
      <c r="Y50" s="65">
        <f>VLOOKUP($C50,[5]COMERCIALIZADOS!$F$17:$W$195,3,FALSE)</f>
        <v>17.21</v>
      </c>
      <c r="Z50" s="65">
        <f>VLOOKUP($C50,[5]COMERCIALIZADOS!$F$17:$W$195,4,FALSE)</f>
        <v>22.93</v>
      </c>
      <c r="AA50" s="65">
        <f>VLOOKUP($C50,[5]COMERCIALIZADOS!$F$17:$W$195,5,FALSE)</f>
        <v>14.954061570000002</v>
      </c>
      <c r="AB50" s="65">
        <f>VLOOKUP($C50,[5]COMERCIALIZADOS!$F$17:$W$195,6,FALSE)</f>
        <v>20.673112856980918</v>
      </c>
      <c r="AC50" s="65">
        <f>VLOOKUP($C50,[5]COMERCIALIZADOS!$F$17:$W$195,7,FALSE)</f>
        <v>15.87</v>
      </c>
      <c r="AD50" s="65">
        <f>VLOOKUP($C50,[5]COMERCIALIZADOS!$F$17:$W$195,8,FALSE)</f>
        <v>21.2</v>
      </c>
      <c r="AE50" s="65">
        <f>VLOOKUP($C50,[5]COMERCIALIZADOS!$F$17:$W$195,9,FALSE)</f>
        <v>16.97</v>
      </c>
      <c r="AF50" s="65">
        <f>VLOOKUP($C50,[5]COMERCIALIZADOS!$F$17:$W$195,10,FALSE)</f>
        <v>22.62</v>
      </c>
      <c r="AG50" s="65">
        <f>VLOOKUP($C50,[5]COMERCIALIZADOS!$F$17:$W$195,11,FALSE)</f>
        <v>17.09</v>
      </c>
      <c r="AH50" s="65">
        <f>VLOOKUP($C50,[5]COMERCIALIZADOS!$F$17:$W$195,12,FALSE)</f>
        <v>22.77</v>
      </c>
      <c r="AI50" s="65">
        <f>VLOOKUP($C50,[5]COMERCIALIZADOS!$F$17:$W$195,13,FALSE)</f>
        <v>17.71</v>
      </c>
      <c r="AJ50" s="65">
        <f>VLOOKUP($C50,[5]COMERCIALIZADOS!$F$17:$W$195,14,FALSE)</f>
        <v>23.572599880739418</v>
      </c>
      <c r="AK50" s="65">
        <f>VLOOKUP($C50,[5]COMERCIALIZADOS!$F$17:$W$195,15,FALSE)</f>
        <v>14.77</v>
      </c>
      <c r="AL50" s="65">
        <f>VLOOKUP($C50,[5]COMERCIALIZADOS!$F$17:$W$195,16,FALSE)</f>
        <v>20.420000000000002</v>
      </c>
      <c r="AM50" s="65">
        <f>VLOOKUP($C50,[5]COMERCIALIZADOS!$F$17:$W$195,17,FALSE)</f>
        <v>14.863433710000001</v>
      </c>
      <c r="AN50" s="65">
        <f>VLOOKUP($C50,[5]COMERCIALIZADOS!$F$17:$W$195,18,FALSE)</f>
        <v>20.54782515711446</v>
      </c>
      <c r="AP50" s="163">
        <f>Y50/[6]REVISTAS!Y50*100-100</f>
        <v>1.3545347467609048</v>
      </c>
      <c r="AQ50" s="163">
        <f>Z50/[6]REVISTAS!Z50*100-100</f>
        <v>1.3704686118479117</v>
      </c>
      <c r="AR50" s="163">
        <f>AA50/[6]REVISTAS!AA50*100-100</f>
        <v>1.3545347467609048</v>
      </c>
      <c r="AS50" s="163">
        <f>AB50/[6]REVISTAS!AB50*100-100</f>
        <v>1.3545347467609048</v>
      </c>
      <c r="AT50" s="163">
        <f>AC50/[6]REVISTAS!AC50*100-100</f>
        <v>1.3409961685823646</v>
      </c>
      <c r="AU50" s="163">
        <f>AD50/[6]REVISTAS!AD50*100-100</f>
        <v>1.3384321223709321</v>
      </c>
      <c r="AV50" s="163">
        <f>AE50/[6]REVISTAS!AE50*100-100</f>
        <v>1.3739545997610634</v>
      </c>
      <c r="AW50" s="163">
        <f>AF50/[6]REVISTAS!AF50*100-100</f>
        <v>1.3895114298520923</v>
      </c>
      <c r="AX50" s="163">
        <f>AG50/[6]REVISTAS!AG50*100-100</f>
        <v>1.355791167144659</v>
      </c>
      <c r="AY50" s="163">
        <f>AH50/[6]REVISTAS!AH50*100-100</f>
        <v>1.3359442917257383</v>
      </c>
      <c r="AZ50" s="164">
        <f>AI50/[6]REVISTAS!AI50*100-100</f>
        <v>1.364471326737231</v>
      </c>
      <c r="BA50" s="163">
        <f>AJ50/[6]REVISTAS!AJ50*100-100</f>
        <v>1.364471326737231</v>
      </c>
      <c r="BB50" s="163">
        <f>AK50/[6]REVISTAS!AK50*100-100</f>
        <v>1.3031550068587165</v>
      </c>
      <c r="BC50" s="163">
        <f>AL50/[6]REVISTAS!AL50*100-100</f>
        <v>1.3399503722084489</v>
      </c>
      <c r="BD50" s="163">
        <f>AM50/[6]REVISTAS!AM50*100-100</f>
        <v>1.3545347467609048</v>
      </c>
      <c r="BE50" s="163">
        <f>AN50/[6]REVISTAS!AN50*100-100</f>
        <v>1.3545347467609048</v>
      </c>
    </row>
    <row r="51" spans="1:57" ht="12.75" customHeight="1" x14ac:dyDescent="0.3">
      <c r="A51" s="68">
        <v>7896641800023</v>
      </c>
      <c r="B51" s="68">
        <v>1063900840041</v>
      </c>
      <c r="C51" s="89">
        <v>501100402119411</v>
      </c>
      <c r="D51" s="69" t="s">
        <v>131</v>
      </c>
      <c r="E51" s="70" t="s">
        <v>138</v>
      </c>
      <c r="F51" s="71" t="s">
        <v>133</v>
      </c>
      <c r="G51" s="71" t="s">
        <v>38</v>
      </c>
      <c r="H51" s="71" t="s">
        <v>46</v>
      </c>
      <c r="I51" s="73"/>
      <c r="J51" s="71" t="s">
        <v>134</v>
      </c>
      <c r="K51" s="71" t="s">
        <v>41</v>
      </c>
      <c r="L51" s="71" t="s">
        <v>42</v>
      </c>
      <c r="M51" s="73" t="str">
        <f>VLOOKUP(A51,[1]Planilha!$A$14:$AB$239,17,FALSE)</f>
        <v>Sólido</v>
      </c>
      <c r="N51" s="74" t="s">
        <v>139</v>
      </c>
      <c r="O51" s="73" t="s">
        <v>136</v>
      </c>
      <c r="P51" s="75">
        <v>7258</v>
      </c>
      <c r="Q51" s="71" t="s">
        <v>137</v>
      </c>
      <c r="R51" s="73"/>
      <c r="S51" s="72" t="s">
        <v>46</v>
      </c>
      <c r="T51" s="73"/>
      <c r="U51" s="72" t="s">
        <v>47</v>
      </c>
      <c r="V51" s="72" t="s">
        <v>47</v>
      </c>
      <c r="W51" s="73"/>
      <c r="X51" s="73"/>
      <c r="Y51" s="65">
        <f>VLOOKUP($C51,[5]COMERCIALIZADOS!$F$17:$W$195,3,FALSE)</f>
        <v>11.15</v>
      </c>
      <c r="Z51" s="65">
        <f>VLOOKUP($C51,[5]COMERCIALIZADOS!$F$17:$W$195,4,FALSE)</f>
        <v>14.85</v>
      </c>
      <c r="AA51" s="65">
        <f>VLOOKUP($C51,[5]COMERCIALIZADOS!$F$17:$W$195,5,FALSE)</f>
        <v>9.6884245500000006</v>
      </c>
      <c r="AB51" s="65">
        <f>VLOOKUP($C51,[5]COMERCIALIZADOS!$F$17:$W$195,6,FALSE)</f>
        <v>13.393678579624476</v>
      </c>
      <c r="AC51" s="65">
        <f>VLOOKUP($C51,[5]COMERCIALIZADOS!$F$17:$W$195,7,FALSE)</f>
        <v>10.28</v>
      </c>
      <c r="AD51" s="65">
        <f>VLOOKUP($C51,[5]COMERCIALIZADOS!$F$17:$W$195,8,FALSE)</f>
        <v>13.73</v>
      </c>
      <c r="AE51" s="65">
        <f>VLOOKUP($C51,[5]COMERCIALIZADOS!$F$17:$W$195,9,FALSE)</f>
        <v>10.99</v>
      </c>
      <c r="AF51" s="65">
        <f>VLOOKUP($C51,[5]COMERCIALIZADOS!$F$17:$W$195,10,FALSE)</f>
        <v>14.65</v>
      </c>
      <c r="AG51" s="65">
        <f>VLOOKUP($C51,[5]COMERCIALIZADOS!$F$17:$W$195,11,FALSE)</f>
        <v>11.07</v>
      </c>
      <c r="AH51" s="65">
        <f>VLOOKUP($C51,[5]COMERCIALIZADOS!$F$17:$W$195,12,FALSE)</f>
        <v>14.75</v>
      </c>
      <c r="AI51" s="65">
        <f>VLOOKUP($C51,[5]COMERCIALIZADOS!$F$17:$W$195,13,FALSE)</f>
        <v>11.47</v>
      </c>
      <c r="AJ51" s="65">
        <f>VLOOKUP($C51,[5]COMERCIALIZADOS!$F$17:$W$195,14,FALSE)</f>
        <v>15.266952040207856</v>
      </c>
      <c r="AK51" s="65">
        <f>VLOOKUP($C51,[5]COMERCIALIZADOS!$F$17:$W$195,15,FALSE)</f>
        <v>9.57</v>
      </c>
      <c r="AL51" s="65">
        <f>VLOOKUP($C51,[5]COMERCIALIZADOS!$F$17:$W$195,16,FALSE)</f>
        <v>13.23</v>
      </c>
      <c r="AM51" s="65">
        <f>VLOOKUP($C51,[5]COMERCIALIZADOS!$F$17:$W$195,17,FALSE)</f>
        <v>9.6297086499999995</v>
      </c>
      <c r="AN51" s="65">
        <f>VLOOKUP($C51,[5]COMERCIALIZADOS!$F$17:$W$195,18,FALSE)</f>
        <v>13.312507292378049</v>
      </c>
      <c r="AP51" s="163">
        <f>Y51/[6]REVISTAS!Y51*100-100</f>
        <v>1.363636363636374</v>
      </c>
      <c r="AQ51" s="163">
        <f>Z51/[6]REVISTAS!Z51*100-100</f>
        <v>1.3651877133105756</v>
      </c>
      <c r="AR51" s="163">
        <f>AA51/[6]REVISTAS!AA51*100-100</f>
        <v>1.363636363636374</v>
      </c>
      <c r="AS51" s="163">
        <f>AB51/[6]REVISTAS!AB51*100-100</f>
        <v>1.363636363636374</v>
      </c>
      <c r="AT51" s="163">
        <f>AC51/[6]REVISTAS!AC51*100-100</f>
        <v>1.3806706114398253</v>
      </c>
      <c r="AU51" s="163">
        <f>AD51/[6]REVISTAS!AD51*100-100</f>
        <v>1.32841328413285</v>
      </c>
      <c r="AV51" s="163">
        <f>AE51/[6]REVISTAS!AE51*100-100</f>
        <v>1.2903225806451672</v>
      </c>
      <c r="AW51" s="163">
        <f>AF51/[6]REVISTAS!AF51*100-100</f>
        <v>1.3139695712309845</v>
      </c>
      <c r="AX51" s="163">
        <f>AG51/[6]REVISTAS!AG51*100-100</f>
        <v>1.3442532452819336</v>
      </c>
      <c r="AY51" s="163">
        <f>AH51/[6]REVISTAS!AH51*100-100</f>
        <v>1.3298755443134098</v>
      </c>
      <c r="AZ51" s="164">
        <f>AI51/[6]REVISTAS!AI51*100-100</f>
        <v>1.3387672823681527</v>
      </c>
      <c r="BA51" s="163">
        <f>AJ51/[6]REVISTAS!AJ51*100-100</f>
        <v>1.3387672823681527</v>
      </c>
      <c r="BB51" s="163">
        <f>AK51/[6]REVISTAS!AK51*100-100</f>
        <v>1.3771186440677923</v>
      </c>
      <c r="BC51" s="163">
        <f>AL51/[6]REVISTAS!AL51*100-100</f>
        <v>1.3793103448275872</v>
      </c>
      <c r="BD51" s="163">
        <f>AM51/[6]REVISTAS!AM51*100-100</f>
        <v>1.363636363636374</v>
      </c>
      <c r="BE51" s="163">
        <f>AN51/[6]REVISTAS!AN51*100-100</f>
        <v>1.3636363636363882</v>
      </c>
    </row>
    <row r="52" spans="1:57" ht="12.75" customHeight="1" x14ac:dyDescent="0.3">
      <c r="A52" s="68">
        <v>7896641800030</v>
      </c>
      <c r="B52" s="68">
        <v>1063900840017</v>
      </c>
      <c r="C52" s="89">
        <v>501100403174414</v>
      </c>
      <c r="D52" s="69" t="s">
        <v>131</v>
      </c>
      <c r="E52" s="70" t="s">
        <v>140</v>
      </c>
      <c r="F52" s="71" t="s">
        <v>133</v>
      </c>
      <c r="G52" s="71" t="s">
        <v>38</v>
      </c>
      <c r="H52" s="71" t="s">
        <v>46</v>
      </c>
      <c r="I52" s="73"/>
      <c r="J52" s="71" t="s">
        <v>134</v>
      </c>
      <c r="K52" s="71" t="s">
        <v>41</v>
      </c>
      <c r="L52" s="71" t="s">
        <v>42</v>
      </c>
      <c r="M52" s="73" t="str">
        <f>VLOOKUP(A52,[1]Planilha!$A$14:$AB$239,17,FALSE)</f>
        <v>Outros</v>
      </c>
      <c r="N52" s="74" t="s">
        <v>43</v>
      </c>
      <c r="O52" s="73" t="s">
        <v>136</v>
      </c>
      <c r="P52" s="75">
        <v>7258</v>
      </c>
      <c r="Q52" s="71" t="s">
        <v>137</v>
      </c>
      <c r="R52" s="73"/>
      <c r="S52" s="72" t="s">
        <v>46</v>
      </c>
      <c r="T52" s="73"/>
      <c r="U52" s="72" t="s">
        <v>47</v>
      </c>
      <c r="V52" s="72" t="s">
        <v>47</v>
      </c>
      <c r="W52" s="73"/>
      <c r="X52" s="73"/>
      <c r="Y52" s="65">
        <f>VLOOKUP($C52,[5]COMERCIALIZADOS!$F$17:$W$195,3,FALSE)</f>
        <v>17.34</v>
      </c>
      <c r="Z52" s="65">
        <f>VLOOKUP($C52,[5]COMERCIALIZADOS!$F$17:$W$195,4,FALSE)</f>
        <v>23.1</v>
      </c>
      <c r="AA52" s="65">
        <f>VLOOKUP($C52,[5]COMERCIALIZADOS!$F$17:$W$195,5,FALSE)</f>
        <v>15.06702078</v>
      </c>
      <c r="AB52" s="65">
        <f>VLOOKUP($C52,[5]COMERCIALIZADOS!$F$17:$W$195,6,FALSE)</f>
        <v>20.829272338178331</v>
      </c>
      <c r="AC52" s="65">
        <f>VLOOKUP($C52,[5]COMERCIALIZADOS!$F$17:$W$195,7,FALSE)</f>
        <v>15.99</v>
      </c>
      <c r="AD52" s="65">
        <f>VLOOKUP($C52,[5]COMERCIALIZADOS!$F$17:$W$195,8,FALSE)</f>
        <v>21.36</v>
      </c>
      <c r="AE52" s="65">
        <f>VLOOKUP($C52,[5]COMERCIALIZADOS!$F$17:$W$195,9,FALSE)</f>
        <v>17.100000000000001</v>
      </c>
      <c r="AF52" s="65">
        <f>VLOOKUP($C52,[5]COMERCIALIZADOS!$F$17:$W$195,10,FALSE)</f>
        <v>22.79</v>
      </c>
      <c r="AG52" s="65">
        <f>VLOOKUP($C52,[5]COMERCIALIZADOS!$F$17:$W$195,11,FALSE)</f>
        <v>17.22</v>
      </c>
      <c r="AH52" s="65">
        <f>VLOOKUP($C52,[5]COMERCIALIZADOS!$F$17:$W$195,12,FALSE)</f>
        <v>22.95</v>
      </c>
      <c r="AI52" s="65">
        <f>VLOOKUP($C52,[5]COMERCIALIZADOS!$F$17:$W$195,13,FALSE)</f>
        <v>17.84</v>
      </c>
      <c r="AJ52" s="65">
        <f>VLOOKUP($C52,[5]COMERCIALIZADOS!$F$17:$W$195,14,FALSE)</f>
        <v>23.745634210750492</v>
      </c>
      <c r="AK52" s="65">
        <f>VLOOKUP($C52,[5]COMERCIALIZADOS!$F$17:$W$195,15,FALSE)</f>
        <v>14.89</v>
      </c>
      <c r="AL52" s="65">
        <f>VLOOKUP($C52,[5]COMERCIALIZADOS!$F$17:$W$195,16,FALSE)</f>
        <v>20.58</v>
      </c>
      <c r="AM52" s="65">
        <f>VLOOKUP($C52,[5]COMERCIALIZADOS!$F$17:$W$195,17,FALSE)</f>
        <v>14.975708339999999</v>
      </c>
      <c r="AN52" s="65">
        <f>VLOOKUP($C52,[5]COMERCIALIZADOS!$F$17:$W$195,18,FALSE)</f>
        <v>20.703038246622004</v>
      </c>
      <c r="AP52" s="163">
        <f>Y52/[6]REVISTAS!Y52*100-100</f>
        <v>1.3442431326709681</v>
      </c>
      <c r="AQ52" s="163">
        <f>Z52/[6]REVISTAS!Z52*100-100</f>
        <v>1.3157894736842053</v>
      </c>
      <c r="AR52" s="163">
        <f>AA52/[6]REVISTAS!AA52*100-100</f>
        <v>1.3442431326709681</v>
      </c>
      <c r="AS52" s="163">
        <f>AB52/[6]REVISTAS!AB52*100-100</f>
        <v>1.3442431326709681</v>
      </c>
      <c r="AT52" s="163">
        <f>AC52/[6]REVISTAS!AC52*100-100</f>
        <v>1.3307984790874627</v>
      </c>
      <c r="AU52" s="163">
        <f>AD52/[6]REVISTAS!AD52*100-100</f>
        <v>1.3282732447817978</v>
      </c>
      <c r="AV52" s="163">
        <f>AE52/[6]REVISTAS!AE52*100-100</f>
        <v>1.3633669235328938</v>
      </c>
      <c r="AW52" s="163">
        <f>AF52/[6]REVISTAS!AF52*100-100</f>
        <v>1.3339261894175252</v>
      </c>
      <c r="AX52" s="163">
        <f>AG52/[6]REVISTAS!AG52*100-100</f>
        <v>1.3508344682993538</v>
      </c>
      <c r="AY52" s="163">
        <f>AH52/[6]REVISTAS!AH52*100-100</f>
        <v>1.3609925057679391</v>
      </c>
      <c r="AZ52" s="164">
        <f>AI52/[6]REVISTAS!AI52*100-100</f>
        <v>1.332725736856915</v>
      </c>
      <c r="BA52" s="163">
        <f>AJ52/[6]REVISTAS!AJ52*100-100</f>
        <v>1.332725736856915</v>
      </c>
      <c r="BB52" s="163">
        <f>AK52/[6]REVISTAS!AK52*100-100</f>
        <v>1.3614703880190575</v>
      </c>
      <c r="BC52" s="163">
        <f>AL52/[6]REVISTAS!AL52*100-100</f>
        <v>1.3293943870014857</v>
      </c>
      <c r="BD52" s="163">
        <f>AM52/[6]REVISTAS!AM52*100-100</f>
        <v>1.3442431326709681</v>
      </c>
      <c r="BE52" s="163">
        <f>AN52/[6]REVISTAS!AN52*100-100</f>
        <v>1.3442431326709396</v>
      </c>
    </row>
    <row r="53" spans="1:57" ht="12.75" customHeight="1" x14ac:dyDescent="0.3">
      <c r="A53" s="68">
        <v>7896641807732</v>
      </c>
      <c r="B53" s="68">
        <v>1063902590034</v>
      </c>
      <c r="C53" s="68">
        <v>501105302112317</v>
      </c>
      <c r="D53" s="90" t="s">
        <v>141</v>
      </c>
      <c r="E53" s="146" t="s">
        <v>142</v>
      </c>
      <c r="F53" s="71" t="s">
        <v>143</v>
      </c>
      <c r="G53" s="71" t="s">
        <v>38</v>
      </c>
      <c r="H53" s="71" t="s">
        <v>46</v>
      </c>
      <c r="I53" s="73"/>
      <c r="J53" s="71" t="s">
        <v>40</v>
      </c>
      <c r="K53" s="71" t="s">
        <v>41</v>
      </c>
      <c r="L53" s="71" t="s">
        <v>42</v>
      </c>
      <c r="M53" s="73" t="str">
        <f>VLOOKUP(A53,[1]Planilha!$A$14:$AB$239,17,FALSE)</f>
        <v>Sólido</v>
      </c>
      <c r="N53" s="74" t="s">
        <v>63</v>
      </c>
      <c r="O53" s="73" t="s">
        <v>144</v>
      </c>
      <c r="P53" s="75">
        <v>1266</v>
      </c>
      <c r="Q53" s="91" t="s">
        <v>145</v>
      </c>
      <c r="R53" s="73"/>
      <c r="S53" s="72" t="s">
        <v>46</v>
      </c>
      <c r="T53" s="73"/>
      <c r="U53" s="72" t="s">
        <v>47</v>
      </c>
      <c r="V53" s="72" t="s">
        <v>47</v>
      </c>
      <c r="W53" s="73"/>
      <c r="X53" s="73"/>
      <c r="Y53" s="65">
        <f>VLOOKUP($C53,'[5]NÃO COMERCIALIZADOS'!$F$16:$W$186,3,FALSE)</f>
        <v>23.21</v>
      </c>
      <c r="Z53" s="65">
        <f>VLOOKUP($C53,'[5]NÃO COMERCIALIZADOS'!$F$16:$W$186,4,FALSE)</f>
        <v>30.93</v>
      </c>
      <c r="AA53" s="65">
        <f>VLOOKUP($C53,'[5]NÃO COMERCIALIZADOS'!$F$16:$W$186,5,FALSE)</f>
        <v>20.167563570000002</v>
      </c>
      <c r="AB53" s="65">
        <f>VLOOKUP($C53,'[5]NÃO COMERCIALIZADOS'!$F$16:$W$186,6,FALSE)</f>
        <v>27.880473527630858</v>
      </c>
      <c r="AC53" s="65">
        <f>VLOOKUP($C53,'[5]NÃO COMERCIALIZADOS'!$F$16:$W$186,7,FALSE)</f>
        <v>21.41</v>
      </c>
      <c r="AD53" s="65">
        <f>VLOOKUP($C53,'[5]NÃO COMERCIALIZADOS'!$F$16:$W$186,8,FALSE)</f>
        <v>28.6</v>
      </c>
      <c r="AE53" s="65">
        <f>VLOOKUP($C53,'[5]NÃO COMERCIALIZADOS'!$F$16:$W$186,9,FALSE)</f>
        <v>22.89</v>
      </c>
      <c r="AF53" s="65">
        <f>VLOOKUP($C53,'[5]NÃO COMERCIALIZADOS'!$F$16:$W$186,10,FALSE)</f>
        <v>30.51</v>
      </c>
      <c r="AG53" s="65">
        <f>VLOOKUP($C53,'[5]NÃO COMERCIALIZADOS'!$F$16:$W$186,11,FALSE)</f>
        <v>23.05</v>
      </c>
      <c r="AH53" s="65">
        <f>VLOOKUP($C53,'[5]NÃO COMERCIALIZADOS'!$F$16:$W$186,12,FALSE)</f>
        <v>30.72</v>
      </c>
      <c r="AI53" s="65">
        <f>VLOOKUP($C53,'[5]NÃO COMERCIALIZADOS'!$F$16:$W$186,13,FALSE)</f>
        <v>23.881975920000002</v>
      </c>
      <c r="AJ53" s="65">
        <f>VLOOKUP($C53,'[5]NÃO COMERCIALIZADOS'!$F$16:$W$186,14,FALSE)</f>
        <v>31.787705405060059</v>
      </c>
      <c r="AK53" s="65">
        <f>VLOOKUP($C53,'[5]NÃO COMERCIALIZADOS'!$F$16:$W$186,15,FALSE)</f>
        <v>19.93</v>
      </c>
      <c r="AL53" s="65">
        <f>VLOOKUP($C53,'[5]NÃO COMERCIALIZADOS'!$F$16:$W$186,16,FALSE)</f>
        <v>27.55</v>
      </c>
      <c r="AM53" s="65">
        <f>VLOOKUP($C53,'[5]NÃO COMERCIALIZADOS'!$F$16:$W$186,17,FALSE)</f>
        <v>20.04533971</v>
      </c>
      <c r="AN53" s="65">
        <f>VLOOKUP($C53,'[5]NÃO COMERCIALIZADOS'!$F$16:$W$186,18,FALSE)</f>
        <v>27.711506211308926</v>
      </c>
      <c r="AP53" s="163">
        <f>Y53/[6]REVISTAS!Y53*100-100</f>
        <v>4.7382671480144438</v>
      </c>
      <c r="AQ53" s="163">
        <f>Z53/[6]REVISTAS!Z53*100-100</f>
        <v>4.7764227642276467</v>
      </c>
      <c r="AR53" s="163">
        <f>AA53/[6]REVISTAS!AA53*100-100</f>
        <v>4.7382671480144438</v>
      </c>
      <c r="AS53" s="163">
        <f>AB53/[6]REVISTAS!AB53*100-100</f>
        <v>4.7382671480144438</v>
      </c>
      <c r="AT53" s="163">
        <f>AC53/[6]REVISTAS!AC53*100-100</f>
        <v>4.7455968688845331</v>
      </c>
      <c r="AU53" s="163">
        <f>AD53/[6]REVISTAS!AD53*100-100</f>
        <v>4.7619047619047734</v>
      </c>
      <c r="AV53" s="163">
        <f>AE53/[6]REVISTAS!AE53*100-100</f>
        <v>4.7597254004576541</v>
      </c>
      <c r="AW53" s="163">
        <f>AF53/[6]REVISTAS!AF53*100-100</f>
        <v>4.737384140061792</v>
      </c>
      <c r="AX53" s="163">
        <f>AG53/[6]REVISTAS!AG53*100-100</f>
        <v>4.74790963617329</v>
      </c>
      <c r="AY53" s="163">
        <f>AH53/[6]REVISTAS!AH53*100-100</f>
        <v>4.7585863792889143</v>
      </c>
      <c r="AZ53" s="164">
        <f>AI53/[6]REVISTAS!AI53*100-100</f>
        <v>4.7382671480144438</v>
      </c>
      <c r="BA53" s="163">
        <f>AJ53/[6]REVISTAS!AJ53*100-100</f>
        <v>4.7382671480144438</v>
      </c>
      <c r="BB53" s="163">
        <f>AK53/[6]REVISTAS!AK53*100-100</f>
        <v>4.7844374342796954</v>
      </c>
      <c r="BC53" s="163">
        <f>AL53/[6]REVISTAS!AL53*100-100</f>
        <v>4.7926968429060679</v>
      </c>
      <c r="BD53" s="163">
        <f>AM53/[6]REVISTAS!AM53*100-100</f>
        <v>4.7382671480144438</v>
      </c>
      <c r="BE53" s="163">
        <f>AN53/[6]REVISTAS!AN53*100-100</f>
        <v>4.738267148014458</v>
      </c>
    </row>
    <row r="54" spans="1:57" ht="12.75" customHeight="1" x14ac:dyDescent="0.3">
      <c r="A54" s="68">
        <v>7896641807763</v>
      </c>
      <c r="B54" s="93">
        <v>1063902590042</v>
      </c>
      <c r="C54" s="93">
        <v>501105303119315</v>
      </c>
      <c r="D54" s="90" t="s">
        <v>141</v>
      </c>
      <c r="E54" s="70" t="s">
        <v>146</v>
      </c>
      <c r="F54" s="71" t="s">
        <v>143</v>
      </c>
      <c r="G54" s="71" t="s">
        <v>38</v>
      </c>
      <c r="H54" s="71" t="s">
        <v>46</v>
      </c>
      <c r="I54" s="73"/>
      <c r="J54" s="71" t="s">
        <v>40</v>
      </c>
      <c r="K54" s="71" t="s">
        <v>41</v>
      </c>
      <c r="L54" s="71" t="s">
        <v>42</v>
      </c>
      <c r="M54" s="73" t="str">
        <f>VLOOKUP(A54,[1]Planilha!$A$14:$AB$239,17,FALSE)</f>
        <v>Sólido</v>
      </c>
      <c r="N54" s="74" t="s">
        <v>63</v>
      </c>
      <c r="O54" s="73" t="s">
        <v>144</v>
      </c>
      <c r="P54" s="75">
        <v>1266</v>
      </c>
      <c r="Q54" s="71" t="s">
        <v>147</v>
      </c>
      <c r="R54" s="73"/>
      <c r="S54" s="72" t="s">
        <v>46</v>
      </c>
      <c r="T54" s="73"/>
      <c r="U54" s="72" t="s">
        <v>47</v>
      </c>
      <c r="V54" s="72" t="s">
        <v>47</v>
      </c>
      <c r="W54" s="73"/>
      <c r="X54" s="73"/>
      <c r="Y54" s="65">
        <f>VLOOKUP($C54,[5]COMERCIALIZADOS!$F$17:$W$195,3,FALSE)</f>
        <v>34.799999999999997</v>
      </c>
      <c r="Z54" s="65">
        <f>VLOOKUP($C54,[5]COMERCIALIZADOS!$F$17:$W$195,4,FALSE)</f>
        <v>46.37</v>
      </c>
      <c r="AA54" s="65">
        <f>VLOOKUP($C54,[5]COMERCIALIZADOS!$F$17:$W$195,5,FALSE)</f>
        <v>30.238311599999999</v>
      </c>
      <c r="AB54" s="65">
        <f>VLOOKUP($C54,[5]COMERCIALIZADOS!$F$17:$W$195,6,FALSE)</f>
        <v>41.802691889769662</v>
      </c>
      <c r="AC54" s="65">
        <f>VLOOKUP($C54,[5]COMERCIALIZADOS!$F$17:$W$195,7,FALSE)</f>
        <v>32.090000000000003</v>
      </c>
      <c r="AD54" s="65">
        <f>VLOOKUP($C54,[5]COMERCIALIZADOS!$F$17:$W$195,8,FALSE)</f>
        <v>42.87</v>
      </c>
      <c r="AE54" s="65">
        <f>VLOOKUP($C54,[5]COMERCIALIZADOS!$F$17:$W$195,9,FALSE)</f>
        <v>34.32</v>
      </c>
      <c r="AF54" s="65">
        <f>VLOOKUP($C54,[5]COMERCIALIZADOS!$F$17:$W$195,10,FALSE)</f>
        <v>45.75</v>
      </c>
      <c r="AG54" s="65">
        <f>VLOOKUP($C54,[5]COMERCIALIZADOS!$F$17:$W$195,11,FALSE)</f>
        <v>34.56</v>
      </c>
      <c r="AH54" s="65">
        <f>VLOOKUP($C54,[5]COMERCIALIZADOS!$F$17:$W$195,12,FALSE)</f>
        <v>46.06</v>
      </c>
      <c r="AI54" s="65">
        <f>VLOOKUP($C54,[5]COMERCIALIZADOS!$F$17:$W$195,13,FALSE)</f>
        <v>35.81</v>
      </c>
      <c r="AJ54" s="65">
        <f>VLOOKUP($C54,[5]COMERCIALIZADOS!$F$17:$W$195,14,FALSE)</f>
        <v>47.664302751512061</v>
      </c>
      <c r="AK54" s="65">
        <f>VLOOKUP($C54,[5]COMERCIALIZADOS!$F$17:$W$195,15,FALSE)</f>
        <v>29.87</v>
      </c>
      <c r="AL54" s="65">
        <f>VLOOKUP($C54,[5]COMERCIALIZADOS!$F$17:$W$195,16,FALSE)</f>
        <v>41.29</v>
      </c>
      <c r="AM54" s="65">
        <f>VLOOKUP($C54,[5]COMERCIALIZADOS!$F$17:$W$195,17,FALSE)</f>
        <v>30.055054799999997</v>
      </c>
      <c r="AN54" s="65">
        <f>VLOOKUP($C54,[5]COMERCIALIZADOS!$F$17:$W$195,18,FALSE)</f>
        <v>41.5493501143279</v>
      </c>
      <c r="AP54" s="163">
        <f>Y54/[6]REVISTAS!Y54*100-100</f>
        <v>4.7561709813365383</v>
      </c>
      <c r="AQ54" s="163">
        <f>Z54/[6]REVISTAS!Z54*100-100</f>
        <v>4.7672842295526436</v>
      </c>
      <c r="AR54" s="163">
        <f>AA54/[6]REVISTAS!AA54*100-100</f>
        <v>4.7561709813365383</v>
      </c>
      <c r="AS54" s="163">
        <f>AB54/[6]REVISTAS!AB54*100-100</f>
        <v>4.7561709813365667</v>
      </c>
      <c r="AT54" s="163">
        <f>AC54/[6]REVISTAS!AC54*100-100</f>
        <v>4.732375979112291</v>
      </c>
      <c r="AU54" s="163">
        <f>AD54/[6]REVISTAS!AD54*100-100</f>
        <v>4.7397996579525881</v>
      </c>
      <c r="AV54" s="163">
        <f>AE54/[6]REVISTAS!AE54*100-100</f>
        <v>4.7619047619047734</v>
      </c>
      <c r="AW54" s="163">
        <f>AF54/[6]REVISTAS!AF54*100-100</f>
        <v>4.7629951912067696</v>
      </c>
      <c r="AX54" s="163">
        <f>AG54/[6]REVISTAS!AG54*100-100</f>
        <v>4.7655016588280574</v>
      </c>
      <c r="AY54" s="163">
        <f>AH54/[6]REVISTAS!AH54*100-100</f>
        <v>4.776160457314532</v>
      </c>
      <c r="AZ54" s="164">
        <f>AI54/[6]REVISTAS!AI54*100-100</f>
        <v>4.7633982223018734</v>
      </c>
      <c r="BA54" s="163">
        <f>AJ54/[6]REVISTAS!AJ54*100-100</f>
        <v>4.7633982223018734</v>
      </c>
      <c r="BB54" s="163">
        <f>AK54/[6]REVISTAS!AK54*100-100</f>
        <v>4.7335203366059062</v>
      </c>
      <c r="BC54" s="163">
        <f>AL54/[6]REVISTAS!AL54*100-100</f>
        <v>4.7437848807711873</v>
      </c>
      <c r="BD54" s="163">
        <f>AM54/[6]REVISTAS!AM54*100-100</f>
        <v>4.7561709813365383</v>
      </c>
      <c r="BE54" s="163">
        <f>AN54/[6]REVISTAS!AN54*100-100</f>
        <v>4.7561709813365667</v>
      </c>
    </row>
    <row r="55" spans="1:57" ht="12.75" customHeight="1" x14ac:dyDescent="0.3">
      <c r="A55" s="68">
        <v>7896641807770</v>
      </c>
      <c r="B55" s="68">
        <v>1063902590069</v>
      </c>
      <c r="C55" s="68">
        <v>501105305111311</v>
      </c>
      <c r="D55" s="90" t="s">
        <v>141</v>
      </c>
      <c r="E55" s="70" t="s">
        <v>148</v>
      </c>
      <c r="F55" s="71" t="s">
        <v>143</v>
      </c>
      <c r="G55" s="71" t="s">
        <v>38</v>
      </c>
      <c r="H55" s="71" t="s">
        <v>46</v>
      </c>
      <c r="I55" s="73"/>
      <c r="J55" s="71" t="s">
        <v>40</v>
      </c>
      <c r="K55" s="71" t="s">
        <v>41</v>
      </c>
      <c r="L55" s="71" t="s">
        <v>42</v>
      </c>
      <c r="M55" s="73" t="str">
        <f>VLOOKUP(A55,[1]Planilha!$A$14:$AB$239,17,FALSE)</f>
        <v>Sólido</v>
      </c>
      <c r="N55" s="74" t="s">
        <v>63</v>
      </c>
      <c r="O55" s="73" t="s">
        <v>144</v>
      </c>
      <c r="P55" s="75">
        <v>1266</v>
      </c>
      <c r="Q55" s="71" t="s">
        <v>147</v>
      </c>
      <c r="R55" s="73"/>
      <c r="S55" s="72" t="s">
        <v>46</v>
      </c>
      <c r="T55" s="73"/>
      <c r="U55" s="72" t="s">
        <v>47</v>
      </c>
      <c r="V55" s="72" t="s">
        <v>47</v>
      </c>
      <c r="W55" s="73"/>
      <c r="X55" s="73"/>
      <c r="Y55" s="65">
        <f>VLOOKUP($C55,[5]COMERCIALIZADOS!$F$17:$W$195,3,FALSE)</f>
        <v>69.63</v>
      </c>
      <c r="Z55" s="65">
        <f>VLOOKUP($C55,[5]COMERCIALIZADOS!$F$17:$W$195,4,FALSE)</f>
        <v>92.77</v>
      </c>
      <c r="AA55" s="65">
        <f>VLOOKUP($C55,[5]COMERCIALIZADOS!$F$17:$W$195,5,FALSE)</f>
        <v>60.502690710000003</v>
      </c>
      <c r="AB55" s="65">
        <f>VLOOKUP($C55,[5]COMERCIALIZADOS!$F$17:$W$195,6,FALSE)</f>
        <v>83.641420582892579</v>
      </c>
      <c r="AC55" s="65">
        <f>VLOOKUP($C55,[5]COMERCIALIZADOS!$F$17:$W$195,7,FALSE)</f>
        <v>64.209999999999994</v>
      </c>
      <c r="AD55" s="65">
        <f>VLOOKUP($C55,[5]COMERCIALIZADOS!$F$17:$W$195,8,FALSE)</f>
        <v>85.77</v>
      </c>
      <c r="AE55" s="65">
        <f>VLOOKUP($C55,[5]COMERCIALIZADOS!$F$17:$W$195,9,FALSE)</f>
        <v>68.67</v>
      </c>
      <c r="AF55" s="65">
        <f>VLOOKUP($C55,[5]COMERCIALIZADOS!$F$17:$W$195,10,FALSE)</f>
        <v>91.53</v>
      </c>
      <c r="AG55" s="65">
        <f>VLOOKUP($C55,[5]COMERCIALIZADOS!$F$17:$W$195,11,FALSE)</f>
        <v>69.150000000000006</v>
      </c>
      <c r="AH55" s="65">
        <f>VLOOKUP($C55,[5]COMERCIALIZADOS!$F$17:$W$195,12,FALSE)</f>
        <v>92.15</v>
      </c>
      <c r="AI55" s="65">
        <f>VLOOKUP($C55,[5]COMERCIALIZADOS!$F$17:$W$195,13,FALSE)</f>
        <v>71.650000000000006</v>
      </c>
      <c r="AJ55" s="65">
        <f>VLOOKUP($C55,[5]COMERCIALIZADOS!$F$17:$W$195,14,FALSE)</f>
        <v>95.368536502257442</v>
      </c>
      <c r="AK55" s="65">
        <f>VLOOKUP($C55,[5]COMERCIALIZADOS!$F$17:$W$195,15,FALSE)</f>
        <v>59.78</v>
      </c>
      <c r="AL55" s="65">
        <f>VLOOKUP($C55,[5]COMERCIALIZADOS!$F$17:$W$195,16,FALSE)</f>
        <v>82.64</v>
      </c>
      <c r="AM55" s="65">
        <f>VLOOKUP($C55,[5]COMERCIALIZADOS!$F$17:$W$195,17,FALSE)</f>
        <v>60.136019129999994</v>
      </c>
      <c r="AN55" s="65">
        <f>VLOOKUP($C55,[5]COMERCIALIZADOS!$F$17:$W$195,18,FALSE)</f>
        <v>83.134518633926774</v>
      </c>
      <c r="AP55" s="163">
        <f>Y55/[6]REVISTAS!Y55*100-100</f>
        <v>4.7697863376467069</v>
      </c>
      <c r="AQ55" s="163">
        <f>Z55/[6]REVISTAS!Z55*100-100</f>
        <v>4.777501694149521</v>
      </c>
      <c r="AR55" s="163">
        <f>AA55/[6]REVISTAS!AA55*100-100</f>
        <v>4.7697863376467069</v>
      </c>
      <c r="AS55" s="163">
        <f>AB55/[6]REVISTAS!AB55*100-100</f>
        <v>4.7697863376467069</v>
      </c>
      <c r="AT55" s="163">
        <f>AC55/[6]REVISTAS!AC55*100-100</f>
        <v>4.7642356012400029</v>
      </c>
      <c r="AU55" s="163">
        <f>AD55/[6]REVISTAS!AD55*100-100</f>
        <v>4.7636496885305775</v>
      </c>
      <c r="AV55" s="163">
        <f>AE55/[6]REVISTAS!AE55*100-100</f>
        <v>4.7757094903875412</v>
      </c>
      <c r="AW55" s="163">
        <f>AF55/[6]REVISTAS!AF55*100-100</f>
        <v>4.7733516483516496</v>
      </c>
      <c r="AX55" s="163">
        <f>AG55/[6]REVISTAS!AG55*100-100</f>
        <v>4.7794317275474185</v>
      </c>
      <c r="AY55" s="163">
        <f>AH55/[6]REVISTAS!AH55*100-100</f>
        <v>4.7787412288194702</v>
      </c>
      <c r="AZ55" s="164">
        <f>AI55/[6]REVISTAS!AI55*100-100</f>
        <v>4.7757412848161493</v>
      </c>
      <c r="BA55" s="163">
        <f>AJ55/[6]REVISTAS!AJ55*100-100</f>
        <v>4.7757412848161493</v>
      </c>
      <c r="BB55" s="163">
        <f>AK55/[6]REVISTAS!AK55*100-100</f>
        <v>4.7852760736196558</v>
      </c>
      <c r="BC55" s="163">
        <f>AL55/[6]REVISTAS!AL55*100-100</f>
        <v>4.7933045904133849</v>
      </c>
      <c r="BD55" s="163">
        <f>AM55/[6]REVISTAS!AM55*100-100</f>
        <v>4.7697863376467069</v>
      </c>
      <c r="BE55" s="163">
        <f>AN55/[6]REVISTAS!AN55*100-100</f>
        <v>4.7697863376467069</v>
      </c>
    </row>
    <row r="56" spans="1:57" ht="12.75" customHeight="1" x14ac:dyDescent="0.3">
      <c r="A56" s="68">
        <v>7896641807169</v>
      </c>
      <c r="B56" s="68">
        <v>1063902570025</v>
      </c>
      <c r="C56" s="68">
        <v>501105101117214</v>
      </c>
      <c r="D56" s="69" t="s">
        <v>149</v>
      </c>
      <c r="E56" s="70" t="s">
        <v>150</v>
      </c>
      <c r="F56" s="71" t="s">
        <v>151</v>
      </c>
      <c r="G56" s="71" t="s">
        <v>38</v>
      </c>
      <c r="H56" s="71" t="s">
        <v>46</v>
      </c>
      <c r="I56" s="73"/>
      <c r="J56" s="71" t="s">
        <v>40</v>
      </c>
      <c r="K56" s="71" t="s">
        <v>41</v>
      </c>
      <c r="L56" s="71" t="s">
        <v>42</v>
      </c>
      <c r="M56" s="73" t="str">
        <f>VLOOKUP(A56,[1]Planilha!$A$14:$AB$239,17,FALSE)</f>
        <v>Sólido</v>
      </c>
      <c r="N56" s="74" t="s">
        <v>63</v>
      </c>
      <c r="O56" s="73" t="s">
        <v>152</v>
      </c>
      <c r="P56" s="75">
        <v>7780</v>
      </c>
      <c r="Q56" s="71" t="s">
        <v>153</v>
      </c>
      <c r="R56" s="73"/>
      <c r="S56" s="72" t="s">
        <v>46</v>
      </c>
      <c r="T56" s="73"/>
      <c r="U56" s="72" t="s">
        <v>47</v>
      </c>
      <c r="V56" s="72" t="s">
        <v>47</v>
      </c>
      <c r="W56" s="73"/>
      <c r="X56" s="73"/>
      <c r="Y56" s="65">
        <f>VLOOKUP($C56,[5]COMERCIALIZADOS!$F$17:$W$195,3,FALSE)</f>
        <v>166.94</v>
      </c>
      <c r="Z56" s="65">
        <f>VLOOKUP($C56,[5]COMERCIALIZADOS!$F$17:$W$195,4,FALSE)</f>
        <v>222.41</v>
      </c>
      <c r="AA56" s="65">
        <f>VLOOKUP($C56,[5]COMERCIALIZADOS!$F$17:$W$195,5,FALSE)</f>
        <v>145.05700398000002</v>
      </c>
      <c r="AB56" s="65">
        <f>VLOOKUP($C56,[5]COMERCIALIZADOS!$F$17:$W$195,6,FALSE)</f>
        <v>200.53279839305023</v>
      </c>
      <c r="AC56" s="65">
        <f>VLOOKUP($C56,[5]COMERCIALIZADOS!$F$17:$W$195,7,FALSE)</f>
        <v>153.94999999999999</v>
      </c>
      <c r="AD56" s="65">
        <f>VLOOKUP($C56,[5]COMERCIALIZADOS!$F$17:$W$195,8,FALSE)</f>
        <v>205.64</v>
      </c>
      <c r="AE56" s="65">
        <f>VLOOKUP($C56,[5]COMERCIALIZADOS!$F$17:$W$195,9,FALSE)</f>
        <v>164.62</v>
      </c>
      <c r="AF56" s="65">
        <f>VLOOKUP($C56,[5]COMERCIALIZADOS!$F$17:$W$195,10,FALSE)</f>
        <v>219.43</v>
      </c>
      <c r="AG56" s="65">
        <f>VLOOKUP($C56,[5]COMERCIALIZADOS!$F$17:$W$195,11,FALSE)</f>
        <v>165.77</v>
      </c>
      <c r="AH56" s="65">
        <f>VLOOKUP($C56,[5]COMERCIALIZADOS!$F$17:$W$195,12,FALSE)</f>
        <v>220.91</v>
      </c>
      <c r="AI56" s="65">
        <f>VLOOKUP($C56,[5]COMERCIALIZADOS!$F$17:$W$195,13,FALSE)</f>
        <v>171.77</v>
      </c>
      <c r="AJ56" s="65">
        <f>VLOOKUP($C56,[5]COMERCIALIZADOS!$F$17:$W$195,14,FALSE)</f>
        <v>228.63159127694013</v>
      </c>
      <c r="AK56" s="65">
        <f>VLOOKUP($C56,[5]COMERCIALIZADOS!$F$17:$W$195,15,FALSE)</f>
        <v>143.31</v>
      </c>
      <c r="AL56" s="65">
        <f>VLOOKUP($C56,[5]COMERCIALIZADOS!$F$17:$W$195,16,FALSE)</f>
        <v>198.12</v>
      </c>
      <c r="AM56" s="65">
        <f>VLOOKUP($C56,[5]COMERCIALIZADOS!$F$17:$W$195,17,FALSE)</f>
        <v>144.17789793999998</v>
      </c>
      <c r="AN56" s="65">
        <f>VLOOKUP($C56,[5]COMERCIALIZADOS!$F$17:$W$195,18,FALSE)</f>
        <v>199.31748586453733</v>
      </c>
      <c r="AP56" s="163">
        <f>Y56/[6]REVISTAS!Y56*100-100</f>
        <v>1.3600485731633398</v>
      </c>
      <c r="AQ56" s="163">
        <f>Z56/[6]REVISTAS!Z56*100-100</f>
        <v>1.3626834381551305</v>
      </c>
      <c r="AR56" s="163">
        <f>AA56/[6]REVISTAS!AA56*100-100</f>
        <v>1.3600485731633398</v>
      </c>
      <c r="AS56" s="163">
        <f>AB56/[6]REVISTAS!AB56*100-100</f>
        <v>1.3600485731633398</v>
      </c>
      <c r="AT56" s="163">
        <f>AC56/[6]REVISTAS!AC56*100-100</f>
        <v>1.3562446507340979</v>
      </c>
      <c r="AU56" s="163">
        <f>AD56/[6]REVISTAS!AD56*100-100</f>
        <v>1.3504189255791061</v>
      </c>
      <c r="AV56" s="163">
        <f>AE56/[6]REVISTAS!AE56*100-100</f>
        <v>1.3607536481743807</v>
      </c>
      <c r="AW56" s="163">
        <f>AF56/[6]REVISTAS!AF56*100-100</f>
        <v>1.3580303940135821</v>
      </c>
      <c r="AX56" s="163">
        <f>AG56/[6]REVISTAS!AG56*100-100</f>
        <v>1.357649239439624</v>
      </c>
      <c r="AY56" s="163">
        <f>AH56/[6]REVISTAS!AH56*100-100</f>
        <v>1.3584476640371435</v>
      </c>
      <c r="AZ56" s="164">
        <f>AI56/[6]REVISTAS!AI56*100-100</f>
        <v>1.3581326524918325</v>
      </c>
      <c r="BA56" s="163">
        <f>AJ56/[6]REVISTAS!AJ56*100-100</f>
        <v>1.358132652491804</v>
      </c>
      <c r="BB56" s="163">
        <f>AK56/[6]REVISTAS!AK56*100-100</f>
        <v>1.3651152921205352</v>
      </c>
      <c r="BC56" s="163">
        <f>AL56/[6]REVISTAS!AL56*100-100</f>
        <v>1.3712648383135502</v>
      </c>
      <c r="BD56" s="163">
        <f>AM56/[6]REVISTAS!AM56*100-100</f>
        <v>1.3600485731633398</v>
      </c>
      <c r="BE56" s="163">
        <f>AN56/[6]REVISTAS!AN56*100-100</f>
        <v>1.3600485731633398</v>
      </c>
    </row>
    <row r="57" spans="1:57" ht="12.75" customHeight="1" x14ac:dyDescent="0.3">
      <c r="A57" s="68">
        <v>7896016801921</v>
      </c>
      <c r="B57" s="93">
        <v>1063902600031</v>
      </c>
      <c r="C57" s="93">
        <v>501113120021503</v>
      </c>
      <c r="D57" s="69" t="s">
        <v>154</v>
      </c>
      <c r="E57" s="70" t="s">
        <v>155</v>
      </c>
      <c r="F57" s="71" t="s">
        <v>156</v>
      </c>
      <c r="G57" s="71" t="s">
        <v>38</v>
      </c>
      <c r="H57" s="71" t="s">
        <v>46</v>
      </c>
      <c r="I57" s="73"/>
      <c r="J57" s="71" t="s">
        <v>134</v>
      </c>
      <c r="K57" s="71" t="s">
        <v>41</v>
      </c>
      <c r="L57" s="71" t="s">
        <v>42</v>
      </c>
      <c r="M57" s="73" t="str">
        <f>VLOOKUP(A57,[1]Planilha!$A$14:$AB$239,17,FALSE)</f>
        <v>Pomadas</v>
      </c>
      <c r="N57" s="74" t="s">
        <v>157</v>
      </c>
      <c r="O57" s="73"/>
      <c r="P57" s="80"/>
      <c r="Q57" s="71" t="s">
        <v>158</v>
      </c>
      <c r="R57" s="73"/>
      <c r="S57" s="72" t="s">
        <v>46</v>
      </c>
      <c r="T57" s="73"/>
      <c r="U57" s="72" t="s">
        <v>47</v>
      </c>
      <c r="V57" s="72" t="s">
        <v>47</v>
      </c>
      <c r="W57" s="73"/>
      <c r="X57" s="73"/>
      <c r="Y57" s="65">
        <f>VLOOKUP($C57,'[5]NÃO COMERCIALIZADOS'!$F$16:$W$186,3,FALSE)</f>
        <v>22.11</v>
      </c>
      <c r="Z57" s="65">
        <f>VLOOKUP($C57,'[5]NÃO COMERCIALIZADOS'!$F$16:$W$186,4,FALSE)</f>
        <v>29.46</v>
      </c>
      <c r="AA57" s="65">
        <f>VLOOKUP($C57,'[5]NÃO COMERCIALIZADOS'!$F$16:$W$186,5,FALSE)</f>
        <v>19.21175487</v>
      </c>
      <c r="AB57" s="65">
        <f>VLOOKUP($C57,'[5]NÃO COMERCIALIZADOS'!$F$16:$W$186,6,FALSE)</f>
        <v>26.559124071345035</v>
      </c>
      <c r="AC57" s="65">
        <f>VLOOKUP($C57,'[5]NÃO COMERCIALIZADOS'!$F$16:$W$186,7,FALSE)</f>
        <v>20.39</v>
      </c>
      <c r="AD57" s="65">
        <f>VLOOKUP($C57,'[5]NÃO COMERCIALIZADOS'!$F$16:$W$186,8,FALSE)</f>
        <v>27.24</v>
      </c>
      <c r="AE57" s="65">
        <f>VLOOKUP($C57,'[5]NÃO COMERCIALIZADOS'!$F$16:$W$186,9,FALSE)</f>
        <v>21.81</v>
      </c>
      <c r="AF57" s="65">
        <f>VLOOKUP($C57,'[5]NÃO COMERCIALIZADOS'!$F$16:$W$186,10,FALSE)</f>
        <v>29.07</v>
      </c>
      <c r="AG57" s="65">
        <f>VLOOKUP($C57,'[5]NÃO COMERCIALIZADOS'!$F$16:$W$186,11,FALSE)</f>
        <v>21.96</v>
      </c>
      <c r="AH57" s="65">
        <f>VLOOKUP($C57,'[5]NÃO COMERCIALIZADOS'!$F$16:$W$186,12,FALSE)</f>
        <v>29.26</v>
      </c>
      <c r="AI57" s="65">
        <f>VLOOKUP($C57,'[5]NÃO COMERCIALIZADOS'!$F$16:$W$186,13,FALSE)</f>
        <v>22.750128720000003</v>
      </c>
      <c r="AJ57" s="65">
        <f>VLOOKUP($C57,'[5]NÃO COMERCIALIZADOS'!$F$16:$W$186,14,FALSE)</f>
        <v>30.281179082545368</v>
      </c>
      <c r="AK57" s="65">
        <f>VLOOKUP($C57,'[5]NÃO COMERCIALIZADOS'!$F$16:$W$186,15,FALSE)</f>
        <v>18.98</v>
      </c>
      <c r="AL57" s="65">
        <f>VLOOKUP($C57,'[5]NÃO COMERCIALIZADOS'!$F$16:$W$186,16,FALSE)</f>
        <v>26.24</v>
      </c>
      <c r="AM57" s="65">
        <f>VLOOKUP($C57,'[5]NÃO COMERCIALIZADOS'!$F$16:$W$186,17,FALSE)</f>
        <v>19.095323609999998</v>
      </c>
      <c r="AN57" s="65">
        <f>VLOOKUP($C57,'[5]NÃO COMERCIALIZADOS'!$F$16:$W$186,18,FALSE)</f>
        <v>26.398164684706604</v>
      </c>
      <c r="AP57" s="163">
        <f>Y57/[6]REVISTAS!Y57*100-100</f>
        <v>4.7867298578198927</v>
      </c>
      <c r="AQ57" s="163">
        <f>Z57/[6]REVISTAS!Z57*100-100</f>
        <v>4.8025613660618944</v>
      </c>
      <c r="AR57" s="163">
        <f>AA57/[6]REVISTAS!AA57*100-100</f>
        <v>4.7867298578198927</v>
      </c>
      <c r="AS57" s="163">
        <f>AB57/[6]REVISTAS!AB57*100-100</f>
        <v>4.7867298578198927</v>
      </c>
      <c r="AT57" s="163">
        <f>AC57/[6]REVISTAS!AC57*100-100</f>
        <v>4.7790339157245683</v>
      </c>
      <c r="AU57" s="163">
        <f>AD57/[6]REVISTAS!AD57*100-100</f>
        <v>4.7692307692307736</v>
      </c>
      <c r="AV57" s="163">
        <f>AE57/[6]REVISTAS!AE57*100-100</f>
        <v>4.805382027871218</v>
      </c>
      <c r="AW57" s="163">
        <f>AF57/[6]REVISTAS!AF57*100-100</f>
        <v>4.7945205479451971</v>
      </c>
      <c r="AX57" s="163">
        <f>AG57/[6]REVISTAS!AG57*100-100</f>
        <v>4.8079126537728456</v>
      </c>
      <c r="AY57" s="163">
        <f>AH57/[6]REVISTAS!AH57*100-100</f>
        <v>4.7924612183877002</v>
      </c>
      <c r="AZ57" s="164">
        <f>AI57/[6]REVISTAS!AI57*100-100</f>
        <v>4.7867298578199211</v>
      </c>
      <c r="BA57" s="163">
        <f>AJ57/[6]REVISTAS!AJ57*100-100</f>
        <v>4.7867298578199211</v>
      </c>
      <c r="BB57" s="163">
        <f>AK57/[6]REVISTAS!AK57*100-100</f>
        <v>4.8039757040309325</v>
      </c>
      <c r="BC57" s="163">
        <f>AL57/[6]REVISTAS!AL57*100-100</f>
        <v>4.8341989612464857</v>
      </c>
      <c r="BD57" s="163">
        <f>AM57/[6]REVISTAS!AM57*100-100</f>
        <v>4.7867298578198927</v>
      </c>
      <c r="BE57" s="163">
        <f>AN57/[6]REVISTAS!AN57*100-100</f>
        <v>4.7867298578198643</v>
      </c>
    </row>
    <row r="58" spans="1:57" ht="12.75" customHeight="1" x14ac:dyDescent="0.3">
      <c r="A58" s="68">
        <v>7896016800917</v>
      </c>
      <c r="B58" s="93">
        <v>1063902600048</v>
      </c>
      <c r="C58" s="93">
        <v>501112050019013</v>
      </c>
      <c r="D58" s="69" t="s">
        <v>154</v>
      </c>
      <c r="E58" s="70" t="s">
        <v>159</v>
      </c>
      <c r="F58" s="71" t="s">
        <v>156</v>
      </c>
      <c r="G58" s="71" t="s">
        <v>38</v>
      </c>
      <c r="H58" s="71" t="s">
        <v>46</v>
      </c>
      <c r="I58" s="73"/>
      <c r="J58" s="71" t="s">
        <v>134</v>
      </c>
      <c r="K58" s="71" t="s">
        <v>41</v>
      </c>
      <c r="L58" s="71" t="s">
        <v>42</v>
      </c>
      <c r="M58" s="73" t="str">
        <f>VLOOKUP(A58,[1]Planilha!$A$14:$AB$239,17,FALSE)</f>
        <v>Pomadas</v>
      </c>
      <c r="N58" s="74" t="s">
        <v>157</v>
      </c>
      <c r="O58" s="73"/>
      <c r="P58" s="80"/>
      <c r="Q58" s="71" t="s">
        <v>158</v>
      </c>
      <c r="R58" s="73"/>
      <c r="S58" s="72" t="s">
        <v>46</v>
      </c>
      <c r="T58" s="73"/>
      <c r="U58" s="72" t="s">
        <v>47</v>
      </c>
      <c r="V58" s="72" t="s">
        <v>47</v>
      </c>
      <c r="W58" s="73"/>
      <c r="X58" s="73"/>
      <c r="Y58" s="65">
        <f>VLOOKUP($C58,'[5]NÃO COMERCIALIZADOS'!$F$16:$W$186,3,FALSE)</f>
        <v>44.21</v>
      </c>
      <c r="Z58" s="65">
        <f>VLOOKUP($C58,'[5]NÃO COMERCIALIZADOS'!$F$16:$W$186,4,FALSE)</f>
        <v>58.9</v>
      </c>
      <c r="AA58" s="65">
        <f>VLOOKUP($C58,'[5]NÃO COMERCIALIZADOS'!$F$16:$W$186,5,FALSE)</f>
        <v>38.414820570000003</v>
      </c>
      <c r="AB58" s="65">
        <f>VLOOKUP($C58,'[5]NÃO COMERCIALIZADOS'!$F$16:$W$186,6,FALSE)</f>
        <v>53.106235874905657</v>
      </c>
      <c r="AC58" s="65">
        <f>VLOOKUP($C58,'[5]NÃO COMERCIALIZADOS'!$F$16:$W$186,7,FALSE)</f>
        <v>40.770000000000003</v>
      </c>
      <c r="AD58" s="65">
        <f>VLOOKUP($C58,'[5]NÃO COMERCIALIZADOS'!$F$16:$W$186,8,FALSE)</f>
        <v>54.46</v>
      </c>
      <c r="AE58" s="65">
        <f>VLOOKUP($C58,'[5]NÃO COMERCIALIZADOS'!$F$16:$W$186,9,FALSE)</f>
        <v>43.59</v>
      </c>
      <c r="AF58" s="65">
        <f>VLOOKUP($C58,'[5]NÃO COMERCIALIZADOS'!$F$16:$W$186,10,FALSE)</f>
        <v>58.1</v>
      </c>
      <c r="AG58" s="65">
        <f>VLOOKUP($C58,'[5]NÃO COMERCIALIZADOS'!$F$16:$W$186,11,FALSE)</f>
        <v>43.9</v>
      </c>
      <c r="AH58" s="65">
        <f>VLOOKUP($C58,'[5]NÃO COMERCIALIZADOS'!$F$16:$W$186,12,FALSE)</f>
        <v>58.5</v>
      </c>
      <c r="AI58" s="65">
        <f>VLOOKUP($C58,'[5]NÃO COMERCIALIZADOS'!$F$16:$W$186,13,FALSE)</f>
        <v>45.489967920000005</v>
      </c>
      <c r="AJ58" s="65">
        <f>VLOOKUP($C58,'[5]NÃO COMERCIALIZADOS'!$F$16:$W$186,14,FALSE)</f>
        <v>60.548662471249692</v>
      </c>
      <c r="AK58" s="65">
        <f>VLOOKUP($C58,'[5]NÃO COMERCIALIZADOS'!$F$16:$W$186,15,FALSE)</f>
        <v>37.950000000000003</v>
      </c>
      <c r="AL58" s="65">
        <f>VLOOKUP($C58,'[5]NÃO COMERCIALIZADOS'!$F$16:$W$186,16,FALSE)</f>
        <v>52.46</v>
      </c>
      <c r="AM58" s="65">
        <f>VLOOKUP($C58,'[5]NÃO COMERCIALIZADOS'!$F$16:$W$186,17,FALSE)</f>
        <v>38.18201071</v>
      </c>
      <c r="AN58" s="65">
        <f>VLOOKUP($C58,'[5]NÃO COMERCIALIZADOS'!$F$16:$W$186,18,FALSE)</f>
        <v>52.784389900989552</v>
      </c>
      <c r="AP58" s="163">
        <f>Y58/[6]REVISTAS!Y58*100-100</f>
        <v>4.7630331753554458</v>
      </c>
      <c r="AQ58" s="163">
        <f>Z58/[6]REVISTAS!Z58*100-100</f>
        <v>4.7669868374243975</v>
      </c>
      <c r="AR58" s="163">
        <f>AA58/[6]REVISTAS!AA58*100-100</f>
        <v>4.7630331753554458</v>
      </c>
      <c r="AS58" s="163">
        <f>AB58/[6]REVISTAS!AB58*100-100</f>
        <v>4.7630331753554174</v>
      </c>
      <c r="AT58" s="163">
        <f>AC58/[6]REVISTAS!AC58*100-100</f>
        <v>4.7533401849948689</v>
      </c>
      <c r="AU58" s="163">
        <f>AD58/[6]REVISTAS!AD58*100-100</f>
        <v>4.7509136372379146</v>
      </c>
      <c r="AV58" s="163">
        <f>AE58/[6]REVISTAS!AE58*100-100</f>
        <v>4.7584715212689304</v>
      </c>
      <c r="AW58" s="163">
        <f>AF58/[6]REVISTAS!AF58*100-100</f>
        <v>4.7413016044708769</v>
      </c>
      <c r="AX58" s="163">
        <f>AG58/[6]REVISTAS!AG58*100-100</f>
        <v>4.7601859175917127</v>
      </c>
      <c r="AY58" s="163">
        <f>AH58/[6]REVISTAS!AH58*100-100</f>
        <v>4.7566469801038949</v>
      </c>
      <c r="AZ58" s="164">
        <f>AI58/[6]REVISTAS!AI58*100-100</f>
        <v>4.7630331753554458</v>
      </c>
      <c r="BA58" s="163">
        <f>AJ58/[6]REVISTAS!AJ58*100-100</f>
        <v>4.7630331753554742</v>
      </c>
      <c r="BB58" s="163">
        <f>AK58/[6]REVISTAS!AK58*100-100</f>
        <v>4.7763666482606482</v>
      </c>
      <c r="BC58" s="163">
        <f>AL58/[6]REVISTAS!AL58*100-100</f>
        <v>4.7733173557020052</v>
      </c>
      <c r="BD58" s="163">
        <f>AM58/[6]REVISTAS!AM58*100-100</f>
        <v>4.7630331753554458</v>
      </c>
      <c r="BE58" s="163">
        <f>AN58/[6]REVISTAS!AN58*100-100</f>
        <v>4.7630331753554174</v>
      </c>
    </row>
    <row r="59" spans="1:57" ht="12.75" customHeight="1" x14ac:dyDescent="0.3">
      <c r="A59" s="68">
        <v>7896641807237</v>
      </c>
      <c r="B59" s="94">
        <v>1063901550065</v>
      </c>
      <c r="C59" s="94">
        <v>501100804111316</v>
      </c>
      <c r="D59" s="69" t="s">
        <v>160</v>
      </c>
      <c r="E59" s="70" t="s">
        <v>161</v>
      </c>
      <c r="F59" s="71" t="s">
        <v>162</v>
      </c>
      <c r="G59" s="71" t="s">
        <v>38</v>
      </c>
      <c r="H59" s="71" t="s">
        <v>46</v>
      </c>
      <c r="I59" s="73"/>
      <c r="J59" s="71" t="s">
        <v>40</v>
      </c>
      <c r="K59" s="71" t="s">
        <v>41</v>
      </c>
      <c r="L59" s="71" t="s">
        <v>42</v>
      </c>
      <c r="M59" s="73" t="str">
        <f>VLOOKUP(A59,[1]Planilha!$A$14:$AB$239,17,FALSE)</f>
        <v>Sólido</v>
      </c>
      <c r="N59" s="74" t="s">
        <v>63</v>
      </c>
      <c r="O59" s="73" t="s">
        <v>163</v>
      </c>
      <c r="P59" s="75">
        <v>3051</v>
      </c>
      <c r="Q59" s="71" t="s">
        <v>164</v>
      </c>
      <c r="R59" s="73"/>
      <c r="S59" s="72" t="s">
        <v>46</v>
      </c>
      <c r="T59" s="73"/>
      <c r="U59" s="72" t="s">
        <v>47</v>
      </c>
      <c r="V59" s="72" t="s">
        <v>47</v>
      </c>
      <c r="W59" s="73"/>
      <c r="X59" s="73"/>
      <c r="Y59" s="65">
        <f>VLOOKUP($C59,[5]COMERCIALIZADOS!$F$17:$W$195,3,FALSE)</f>
        <v>6.78</v>
      </c>
      <c r="Z59" s="65">
        <f>VLOOKUP($C59,[5]COMERCIALIZADOS!$F$17:$W$195,4,FALSE)</f>
        <v>9.0299999999999994</v>
      </c>
      <c r="AA59" s="65">
        <f>VLOOKUP($C59,[5]COMERCIALIZADOS!$F$17:$W$195,5,FALSE)</f>
        <v>5.8912572600000006</v>
      </c>
      <c r="AB59" s="65">
        <f>VLOOKUP($C59,[5]COMERCIALIZADOS!$F$17:$W$195,6,FALSE)</f>
        <v>8.1443175578344356</v>
      </c>
      <c r="AC59" s="65">
        <f>VLOOKUP($C59,[5]COMERCIALIZADOS!$F$17:$W$195,7,FALSE)</f>
        <v>6.25</v>
      </c>
      <c r="AD59" s="65">
        <f>VLOOKUP($C59,[5]COMERCIALIZADOS!$F$17:$W$195,8,FALSE)</f>
        <v>8.35</v>
      </c>
      <c r="AE59" s="65">
        <f>VLOOKUP($C59,[5]COMERCIALIZADOS!$F$17:$W$195,9,FALSE)</f>
        <v>6.69</v>
      </c>
      <c r="AF59" s="65">
        <f>VLOOKUP($C59,[5]COMERCIALIZADOS!$F$17:$W$195,10,FALSE)</f>
        <v>8.92</v>
      </c>
      <c r="AG59" s="65">
        <f>VLOOKUP($C59,[5]COMERCIALIZADOS!$F$17:$W$195,11,FALSE)</f>
        <v>6.73</v>
      </c>
      <c r="AH59" s="65">
        <f>VLOOKUP($C59,[5]COMERCIALIZADOS!$F$17:$W$195,12,FALSE)</f>
        <v>8.9700000000000006</v>
      </c>
      <c r="AI59" s="65">
        <f>VLOOKUP($C59,[5]COMERCIALIZADOS!$F$17:$W$195,13,FALSE)</f>
        <v>6.98</v>
      </c>
      <c r="AJ59" s="65">
        <f>VLOOKUP($C59,[5]COMERCIALIZADOS!$F$17:$W$195,14,FALSE)</f>
        <v>9.2906124882869072</v>
      </c>
      <c r="AK59" s="65">
        <f>VLOOKUP($C59,[5]COMERCIALIZADOS!$F$17:$W$195,15,FALSE)</f>
        <v>5.82</v>
      </c>
      <c r="AL59" s="65">
        <f>VLOOKUP($C59,[5]COMERCIALIZADOS!$F$17:$W$195,16,FALSE)</f>
        <v>8.0500000000000007</v>
      </c>
      <c r="AM59" s="65">
        <f>VLOOKUP($C59,[5]COMERCIALIZADOS!$F$17:$W$195,17,FALSE)</f>
        <v>5.8555537800000002</v>
      </c>
      <c r="AN59" s="65">
        <f>VLOOKUP($C59,[5]COMERCIALIZADOS!$F$17:$W$195,18,FALSE)</f>
        <v>8.0949595912397463</v>
      </c>
      <c r="AP59" s="163">
        <f>Y59/[6]REVISTAS!Y59*100-100</f>
        <v>1.3452914798206308</v>
      </c>
      <c r="AQ59" s="163">
        <f>Z59/[6]REVISTAS!Z59*100-100</f>
        <v>1.3468013468013424</v>
      </c>
      <c r="AR59" s="163">
        <f>AA59/[6]REVISTAS!AA59*100-100</f>
        <v>1.3452914798206166</v>
      </c>
      <c r="AS59" s="163">
        <f>AB59/[6]REVISTAS!AB59*100-100</f>
        <v>1.3452914798206308</v>
      </c>
      <c r="AT59" s="163">
        <f>AC59/[6]REVISTAS!AC59*100-100</f>
        <v>1.2965964343597989</v>
      </c>
      <c r="AU59" s="163">
        <f>AD59/[6]REVISTAS!AD59*100-100</f>
        <v>1.3349514563106624</v>
      </c>
      <c r="AV59" s="163">
        <f>AE59/[6]REVISTAS!AE59*100-100</f>
        <v>1.363636363636374</v>
      </c>
      <c r="AW59" s="163">
        <f>AF59/[6]REVISTAS!AF59*100-100</f>
        <v>1.3636363636363455</v>
      </c>
      <c r="AX59" s="163">
        <f>AG59/[6]REVISTAS!AG59*100-100</f>
        <v>1.3055264264535253</v>
      </c>
      <c r="AY59" s="163">
        <f>AH59/[6]REVISTAS!AH59*100-100</f>
        <v>1.3221739500636147</v>
      </c>
      <c r="AZ59" s="164">
        <f>AI59/[6]REVISTAS!AI59*100-100</f>
        <v>1.3991207574738667</v>
      </c>
      <c r="BA59" s="163">
        <f>AJ59/[6]REVISTAS!AJ59*100-100</f>
        <v>1.3991207574738382</v>
      </c>
      <c r="BB59" s="163">
        <f>AK59/[6]REVISTAS!AK59*100-100</f>
        <v>1.3937282229965291</v>
      </c>
      <c r="BC59" s="163">
        <f>AL59/[6]REVISTAS!AL59*100-100</f>
        <v>1.5132408575031775</v>
      </c>
      <c r="BD59" s="163">
        <f>AM59/[6]REVISTAS!AM59*100-100</f>
        <v>1.3452914798206308</v>
      </c>
      <c r="BE59" s="163">
        <f>AN59/[6]REVISTAS!AN59*100-100</f>
        <v>1.3452914798206308</v>
      </c>
    </row>
    <row r="60" spans="1:57" ht="12.75" customHeight="1" x14ac:dyDescent="0.3">
      <c r="A60" s="68">
        <v>7896641800559</v>
      </c>
      <c r="B60" s="89">
        <v>1063901550047</v>
      </c>
      <c r="C60" s="94">
        <v>501100801110416</v>
      </c>
      <c r="D60" s="69" t="s">
        <v>160</v>
      </c>
      <c r="E60" s="70" t="s">
        <v>165</v>
      </c>
      <c r="F60" s="71" t="s">
        <v>162</v>
      </c>
      <c r="G60" s="71" t="s">
        <v>38</v>
      </c>
      <c r="H60" s="71" t="s">
        <v>46</v>
      </c>
      <c r="I60" s="73"/>
      <c r="J60" s="71" t="s">
        <v>40</v>
      </c>
      <c r="K60" s="71" t="s">
        <v>41</v>
      </c>
      <c r="L60" s="71" t="s">
        <v>42</v>
      </c>
      <c r="M60" s="73" t="str">
        <f>VLOOKUP(A60,[1]Planilha!$A$14:$AB$239,17,FALSE)</f>
        <v>Sólido</v>
      </c>
      <c r="N60" s="74" t="s">
        <v>63</v>
      </c>
      <c r="O60" s="73" t="s">
        <v>163</v>
      </c>
      <c r="P60" s="75">
        <v>3051</v>
      </c>
      <c r="Q60" s="71" t="s">
        <v>164</v>
      </c>
      <c r="R60" s="73"/>
      <c r="S60" s="72" t="s">
        <v>46</v>
      </c>
      <c r="T60" s="73"/>
      <c r="U60" s="72" t="s">
        <v>47</v>
      </c>
      <c r="V60" s="72" t="s">
        <v>47</v>
      </c>
      <c r="W60" s="73"/>
      <c r="X60" s="73"/>
      <c r="Y60" s="65">
        <f>VLOOKUP($C60,[5]COMERCIALIZADOS!$F$17:$W$195,3,FALSE)</f>
        <v>135.57</v>
      </c>
      <c r="Z60" s="65">
        <f>VLOOKUP($C60,[5]COMERCIALIZADOS!$F$17:$W$195,4,FALSE)</f>
        <v>180.62</v>
      </c>
      <c r="AA60" s="65">
        <f>VLOOKUP($C60,[5]COMERCIALIZADOS!$F$17:$W$195,5,FALSE)</f>
        <v>117.79907769</v>
      </c>
      <c r="AB60" s="65">
        <f>VLOOKUP($C60,[5]COMERCIALIZADOS!$F$17:$W$195,6,FALSE)</f>
        <v>162.85031435333542</v>
      </c>
      <c r="AC60" s="65">
        <f>VLOOKUP($C60,[5]COMERCIALIZADOS!$F$17:$W$195,7,FALSE)</f>
        <v>125.02</v>
      </c>
      <c r="AD60" s="65">
        <f>VLOOKUP($C60,[5]COMERCIALIZADOS!$F$17:$W$195,8,FALSE)</f>
        <v>167</v>
      </c>
      <c r="AE60" s="65">
        <f>VLOOKUP($C60,[5]COMERCIALIZADOS!$F$17:$W$195,9,FALSE)</f>
        <v>133.69</v>
      </c>
      <c r="AF60" s="65">
        <f>VLOOKUP($C60,[5]COMERCIALIZADOS!$F$17:$W$195,10,FALSE)</f>
        <v>178.2</v>
      </c>
      <c r="AG60" s="65">
        <f>VLOOKUP($C60,[5]COMERCIALIZADOS!$F$17:$W$195,11,FALSE)</f>
        <v>134.62</v>
      </c>
      <c r="AH60" s="65">
        <f>VLOOKUP($C60,[5]COMERCIALIZADOS!$F$17:$W$195,12,FALSE)</f>
        <v>179.4</v>
      </c>
      <c r="AI60" s="65">
        <f>VLOOKUP($C60,[5]COMERCIALIZADOS!$F$17:$W$195,13,FALSE)</f>
        <v>139.5</v>
      </c>
      <c r="AJ60" s="65">
        <f>VLOOKUP($C60,[5]COMERCIALIZADOS!$F$17:$W$195,14,FALSE)</f>
        <v>185.67914643496039</v>
      </c>
      <c r="AK60" s="65">
        <f>VLOOKUP($C60,[5]COMERCIALIZADOS!$F$17:$W$195,15,FALSE)</f>
        <v>116.38</v>
      </c>
      <c r="AL60" s="65">
        <f>VLOOKUP($C60,[5]COMERCIALIZADOS!$F$17:$W$195,16,FALSE)</f>
        <v>160.88999999999999</v>
      </c>
      <c r="AM60" s="65">
        <f>VLOOKUP($C60,[5]COMERCIALIZADOS!$F$17:$W$195,17,FALSE)</f>
        <v>117.08516606999999</v>
      </c>
      <c r="AN60" s="65">
        <f>VLOOKUP($C60,[5]COMERCIALIZADOS!$F$17:$W$195,18,FALSE)</f>
        <v>161.86337341952392</v>
      </c>
      <c r="AP60" s="163">
        <f>Y60/[6]REVISTAS!Y60*100-100</f>
        <v>1.3607476635513933</v>
      </c>
      <c r="AQ60" s="163">
        <f>Z60/[6]REVISTAS!Z60*100-100</f>
        <v>1.3637128907346039</v>
      </c>
      <c r="AR60" s="163">
        <f>AA60/[6]REVISTAS!AA60*100-100</f>
        <v>1.3607476635513933</v>
      </c>
      <c r="AS60" s="163">
        <f>AB60/[6]REVISTAS!AB60*100-100</f>
        <v>1.3607476635513933</v>
      </c>
      <c r="AT60" s="163">
        <f>AC60/[6]REVISTAS!AC60*100-100</f>
        <v>1.3620885357548076</v>
      </c>
      <c r="AU60" s="163">
        <f>AD60/[6]REVISTAS!AD60*100-100</f>
        <v>1.3595532896334248</v>
      </c>
      <c r="AV60" s="163">
        <f>AE60/[6]REVISTAS!AE60*100-100</f>
        <v>1.3647736750322252</v>
      </c>
      <c r="AW60" s="163">
        <f>AF60/[6]REVISTAS!AF60*100-100</f>
        <v>1.3594221034070699</v>
      </c>
      <c r="AX60" s="163">
        <f>AG60/[6]REVISTAS!AG60*100-100</f>
        <v>1.3584561056173783</v>
      </c>
      <c r="AY60" s="163">
        <f>AH60/[6]REVISTAS!AH60*100-100</f>
        <v>1.360051398269249</v>
      </c>
      <c r="AZ60" s="164">
        <f>AI60/[6]REVISTAS!AI60*100-100</f>
        <v>1.3643643440711912</v>
      </c>
      <c r="BA60" s="163">
        <f>AJ60/[6]REVISTAS!AJ60*100-100</f>
        <v>1.3643643440711912</v>
      </c>
      <c r="BB60" s="163">
        <f>AK60/[6]REVISTAS!AK60*100-100</f>
        <v>1.3674767006358195</v>
      </c>
      <c r="BC60" s="163">
        <f>AL60/[6]REVISTAS!AL60*100-100</f>
        <v>1.373574443954368</v>
      </c>
      <c r="BD60" s="163">
        <f>AM60/[6]REVISTAS!AM60*100-100</f>
        <v>1.3607476635513933</v>
      </c>
      <c r="BE60" s="163">
        <f>AN60/[6]REVISTAS!AN60*100-100</f>
        <v>1.3607476635513933</v>
      </c>
    </row>
    <row r="61" spans="1:57" ht="12.75" customHeight="1" x14ac:dyDescent="0.3">
      <c r="A61" s="95"/>
      <c r="B61" s="95"/>
      <c r="C61" s="95"/>
      <c r="D61" s="69" t="s">
        <v>160</v>
      </c>
      <c r="E61" s="70" t="s">
        <v>166</v>
      </c>
      <c r="F61" s="71" t="s">
        <v>162</v>
      </c>
      <c r="G61" s="71" t="s">
        <v>38</v>
      </c>
      <c r="H61" s="71" t="s">
        <v>46</v>
      </c>
      <c r="I61" s="73"/>
      <c r="J61" s="71" t="s">
        <v>40</v>
      </c>
      <c r="K61" s="71" t="s">
        <v>41</v>
      </c>
      <c r="L61" s="71" t="s">
        <v>42</v>
      </c>
      <c r="M61" s="73" t="s">
        <v>52</v>
      </c>
      <c r="N61" s="74" t="s">
        <v>63</v>
      </c>
      <c r="O61" s="73"/>
      <c r="P61" s="75"/>
      <c r="Q61" s="71" t="s">
        <v>164</v>
      </c>
      <c r="R61" s="73"/>
      <c r="S61" s="72" t="s">
        <v>46</v>
      </c>
      <c r="T61" s="73"/>
      <c r="U61" s="72" t="s">
        <v>47</v>
      </c>
      <c r="V61" s="72" t="s">
        <v>47</v>
      </c>
      <c r="W61" s="73"/>
      <c r="X61" s="73"/>
      <c r="Y61" s="96"/>
      <c r="Z61" s="92">
        <f>Z60/40</f>
        <v>4.5155000000000003</v>
      </c>
      <c r="AA61" s="96"/>
      <c r="AB61" s="92">
        <f>AB60/40</f>
        <v>4.0712578588333859</v>
      </c>
      <c r="AC61" s="96"/>
      <c r="AD61" s="92">
        <f>AD60/40</f>
        <v>4.1749999999999998</v>
      </c>
      <c r="AE61" s="96"/>
      <c r="AF61" s="92">
        <f>AF60/40</f>
        <v>4.4550000000000001</v>
      </c>
      <c r="AG61" s="96"/>
      <c r="AH61" s="92">
        <f>AH60/40</f>
        <v>4.4850000000000003</v>
      </c>
      <c r="AI61" s="96"/>
      <c r="AJ61" s="92">
        <f>AJ60/40</f>
        <v>4.6419786608740097</v>
      </c>
      <c r="AK61" s="96"/>
      <c r="AL61" s="92">
        <f>AL60/40</f>
        <v>4.0222499999999997</v>
      </c>
      <c r="AM61" s="96"/>
      <c r="AN61" s="92">
        <f>AN60/40</f>
        <v>4.0465843354880979</v>
      </c>
      <c r="AP61" s="163"/>
      <c r="AQ61" s="163">
        <f>Z61/[6]REVISTAS!Z61*100-100</f>
        <v>1.3637128907346323</v>
      </c>
      <c r="AR61" s="163"/>
      <c r="AS61" s="163">
        <f>AB61/[6]REVISTAS!AB61*100-100</f>
        <v>1.3607476635514075</v>
      </c>
      <c r="AT61" s="163"/>
      <c r="AU61" s="163">
        <f>AD61/[6]REVISTAS!AD61*100-100</f>
        <v>1.3595532896333964</v>
      </c>
      <c r="AV61" s="163"/>
      <c r="AW61" s="163">
        <f>AF61/[6]REVISTAS!AF61*100-100</f>
        <v>1.3594221034070983</v>
      </c>
      <c r="AX61" s="163"/>
      <c r="AY61" s="163">
        <f>AH61/[6]REVISTAS!AH61*100-100</f>
        <v>1.360051398269249</v>
      </c>
      <c r="AZ61" s="164"/>
      <c r="BA61" s="163">
        <f>AJ61/[6]REVISTAS!AJ61*100-100</f>
        <v>1.3643643440711912</v>
      </c>
      <c r="BB61" s="163"/>
      <c r="BC61" s="163">
        <f>AL61/[6]REVISTAS!AL61*100-100</f>
        <v>1.373574443954368</v>
      </c>
      <c r="BD61" s="163"/>
      <c r="BE61" s="163">
        <f>AN61/[6]REVISTAS!AN61*100-100</f>
        <v>1.3607476635513933</v>
      </c>
    </row>
    <row r="62" spans="1:57" ht="12.75" customHeight="1" x14ac:dyDescent="0.3">
      <c r="A62" s="68">
        <v>7896641803178</v>
      </c>
      <c r="B62" s="94">
        <v>1063901550096</v>
      </c>
      <c r="C62" s="94">
        <v>501100802133411</v>
      </c>
      <c r="D62" s="69" t="s">
        <v>160</v>
      </c>
      <c r="E62" s="70" t="s">
        <v>167</v>
      </c>
      <c r="F62" s="71" t="s">
        <v>162</v>
      </c>
      <c r="G62" s="71" t="s">
        <v>38</v>
      </c>
      <c r="H62" s="71" t="s">
        <v>46</v>
      </c>
      <c r="I62" s="73"/>
      <c r="J62" s="71" t="s">
        <v>40</v>
      </c>
      <c r="K62" s="71" t="s">
        <v>41</v>
      </c>
      <c r="L62" s="71" t="s">
        <v>42</v>
      </c>
      <c r="M62" s="73" t="str">
        <f>VLOOKUP(A62,[1]Planilha!$A$14:$AB$239,17,FALSE)</f>
        <v>Líquidos</v>
      </c>
      <c r="N62" s="74" t="s">
        <v>43</v>
      </c>
      <c r="O62" s="73" t="s">
        <v>163</v>
      </c>
      <c r="P62" s="75">
        <v>3051</v>
      </c>
      <c r="Q62" s="71" t="s">
        <v>164</v>
      </c>
      <c r="R62" s="73"/>
      <c r="S62" s="72" t="s">
        <v>46</v>
      </c>
      <c r="T62" s="73"/>
      <c r="U62" s="72" t="s">
        <v>47</v>
      </c>
      <c r="V62" s="72" t="s">
        <v>47</v>
      </c>
      <c r="W62" s="73"/>
      <c r="X62" s="73"/>
      <c r="Y62" s="65">
        <f>VLOOKUP($C62,[5]COMERCIALIZADOS!$F$17:$W$195,3,FALSE)</f>
        <v>19.98</v>
      </c>
      <c r="Z62" s="65">
        <f>VLOOKUP($C62,[5]COMERCIALIZADOS!$F$17:$W$195,4,FALSE)</f>
        <v>26.62</v>
      </c>
      <c r="AA62" s="65">
        <f>VLOOKUP($C62,[5]COMERCIALIZADOS!$F$17:$W$195,5,FALSE)</f>
        <v>17.360961660000001</v>
      </c>
      <c r="AB62" s="65">
        <f>VLOOKUP($C62,[5]COMERCIALIZADOS!$F$17:$W$195,6,FALSE)</f>
        <v>24.000511033264306</v>
      </c>
      <c r="AC62" s="65">
        <f>VLOOKUP($C62,[5]COMERCIALIZADOS!$F$17:$W$195,7,FALSE)</f>
        <v>18.420000000000002</v>
      </c>
      <c r="AD62" s="65">
        <f>VLOOKUP($C62,[5]COMERCIALIZADOS!$F$17:$W$195,8,FALSE)</f>
        <v>24.61</v>
      </c>
      <c r="AE62" s="65">
        <f>VLOOKUP($C62,[5]COMERCIALIZADOS!$F$17:$W$195,9,FALSE)</f>
        <v>19.7</v>
      </c>
      <c r="AF62" s="65">
        <f>VLOOKUP($C62,[5]COMERCIALIZADOS!$F$17:$W$195,10,FALSE)</f>
        <v>26.26</v>
      </c>
      <c r="AG62" s="65">
        <f>VLOOKUP($C62,[5]COMERCIALIZADOS!$F$17:$W$195,11,FALSE)</f>
        <v>19.84</v>
      </c>
      <c r="AH62" s="65">
        <f>VLOOKUP($C62,[5]COMERCIALIZADOS!$F$17:$W$195,12,FALSE)</f>
        <v>26.44</v>
      </c>
      <c r="AI62" s="65">
        <f>VLOOKUP($C62,[5]COMERCIALIZADOS!$F$17:$W$195,13,FALSE)</f>
        <v>20.56</v>
      </c>
      <c r="AJ62" s="65">
        <f>VLOOKUP($C62,[5]COMERCIALIZADOS!$F$17:$W$195,14,FALSE)</f>
        <v>27.366044807905272</v>
      </c>
      <c r="AK62" s="65">
        <f>VLOOKUP($C62,[5]COMERCIALIZADOS!$F$17:$W$195,15,FALSE)</f>
        <v>17.149999999999999</v>
      </c>
      <c r="AL62" s="65">
        <f>VLOOKUP($C62,[5]COMERCIALIZADOS!$F$17:$W$195,16,FALSE)</f>
        <v>23.71</v>
      </c>
      <c r="AM62" s="65">
        <f>VLOOKUP($C62,[5]COMERCIALIZADOS!$F$17:$W$195,17,FALSE)</f>
        <v>17.255746979999998</v>
      </c>
      <c r="AN62" s="65">
        <f>VLOOKUP($C62,[5]COMERCIALIZADOS!$F$17:$W$195,18,FALSE)</f>
        <v>23.855057910467568</v>
      </c>
      <c r="AP62" s="163">
        <f>Y62/[6]REVISTAS!Y62*100-100</f>
        <v>1.3698630136986338</v>
      </c>
      <c r="AQ62" s="163">
        <f>Z62/[6]REVISTAS!Z62*100-100</f>
        <v>1.3709063214013781</v>
      </c>
      <c r="AR62" s="163">
        <f>AA62/[6]REVISTAS!AA62*100-100</f>
        <v>1.3698630136986338</v>
      </c>
      <c r="AS62" s="163">
        <f>AB62/[6]REVISTAS!AB62*100-100</f>
        <v>1.3698630136986338</v>
      </c>
      <c r="AT62" s="163">
        <f>AC62/[6]REVISTAS!AC62*100-100</f>
        <v>1.3201320132013308</v>
      </c>
      <c r="AU62" s="163">
        <f>AD62/[6]REVISTAS!AD62*100-100</f>
        <v>1.3174145738987306</v>
      </c>
      <c r="AV62" s="163">
        <f>AE62/[6]REVISTAS!AE62*100-100</f>
        <v>1.3374485596707757</v>
      </c>
      <c r="AW62" s="163">
        <f>AF62/[6]REVISTAS!AF62*100-100</f>
        <v>1.3508297954457902</v>
      </c>
      <c r="AX62" s="163">
        <f>AG62/[6]REVISTAS!AG62*100-100</f>
        <v>1.3676164743355486</v>
      </c>
      <c r="AY62" s="163">
        <f>AH62/[6]REVISTAS!AH62*100-100</f>
        <v>1.3708295825335455</v>
      </c>
      <c r="AZ62" s="164">
        <f>AI62/[6]REVISTAS!AI62*100-100</f>
        <v>1.3774517273808442</v>
      </c>
      <c r="BA62" s="163">
        <f>AJ62/[6]REVISTAS!AJ62*100-100</f>
        <v>1.3774517273808158</v>
      </c>
      <c r="BB62" s="163">
        <f>AK62/[6]REVISTAS!AK62*100-100</f>
        <v>1.3593380614657065</v>
      </c>
      <c r="BC62" s="163">
        <f>AL62/[6]REVISTAS!AL62*100-100</f>
        <v>1.3681060282171984</v>
      </c>
      <c r="BD62" s="163">
        <f>AM62/[6]REVISTAS!AM62*100-100</f>
        <v>1.3698630136986196</v>
      </c>
      <c r="BE62" s="163">
        <f>AN62/[6]REVISTAS!AN62*100-100</f>
        <v>1.3698630136986338</v>
      </c>
    </row>
    <row r="63" spans="1:57" ht="12.75" customHeight="1" x14ac:dyDescent="0.3">
      <c r="A63" s="68">
        <v>7896641807510</v>
      </c>
      <c r="B63" s="94">
        <v>1063901550128</v>
      </c>
      <c r="C63" s="94">
        <v>501105201111315</v>
      </c>
      <c r="D63" s="69" t="s">
        <v>168</v>
      </c>
      <c r="E63" s="70" t="s">
        <v>169</v>
      </c>
      <c r="F63" s="71" t="s">
        <v>162</v>
      </c>
      <c r="G63" s="71" t="s">
        <v>38</v>
      </c>
      <c r="H63" s="71" t="s">
        <v>46</v>
      </c>
      <c r="I63" s="73"/>
      <c r="J63" s="71" t="s">
        <v>40</v>
      </c>
      <c r="K63" s="71" t="s">
        <v>41</v>
      </c>
      <c r="L63" s="71" t="s">
        <v>42</v>
      </c>
      <c r="M63" s="73" t="str">
        <f>VLOOKUP(A63,[1]Planilha!$A$14:$AB$239,17,FALSE)</f>
        <v>Sólido</v>
      </c>
      <c r="N63" s="74" t="s">
        <v>53</v>
      </c>
      <c r="O63" s="73" t="s">
        <v>163</v>
      </c>
      <c r="P63" s="75">
        <v>3051</v>
      </c>
      <c r="Q63" s="71" t="s">
        <v>164</v>
      </c>
      <c r="R63" s="73"/>
      <c r="S63" s="72" t="s">
        <v>46</v>
      </c>
      <c r="T63" s="73"/>
      <c r="U63" s="72" t="s">
        <v>47</v>
      </c>
      <c r="V63" s="72" t="s">
        <v>47</v>
      </c>
      <c r="W63" s="73"/>
      <c r="X63" s="73"/>
      <c r="Y63" s="65">
        <f>VLOOKUP($C63,[5]COMERCIALIZADOS!$F$17:$W$195,3,FALSE)</f>
        <v>19.149999999999999</v>
      </c>
      <c r="Z63" s="65">
        <f>VLOOKUP($C63,[5]COMERCIALIZADOS!$F$17:$W$195,4,FALSE)</f>
        <v>25.51</v>
      </c>
      <c r="AA63" s="65">
        <f>VLOOKUP($C63,[5]COMERCIALIZADOS!$F$17:$W$195,5,FALSE)</f>
        <v>16.639760549999998</v>
      </c>
      <c r="AB63" s="65">
        <f>VLOOKUP($C63,[5]COMERCIALIZADOS!$F$17:$W$195,6,FALSE)</f>
        <v>23.003492807157727</v>
      </c>
      <c r="AC63" s="65">
        <f>VLOOKUP($C63,[5]COMERCIALIZADOS!$F$17:$W$195,7,FALSE)</f>
        <v>17.66</v>
      </c>
      <c r="AD63" s="65">
        <f>VLOOKUP($C63,[5]COMERCIALIZADOS!$F$17:$W$195,8,FALSE)</f>
        <v>23.59</v>
      </c>
      <c r="AE63" s="65">
        <f>VLOOKUP($C63,[5]COMERCIALIZADOS!$F$17:$W$195,9,FALSE)</f>
        <v>18.88</v>
      </c>
      <c r="AF63" s="65">
        <f>VLOOKUP($C63,[5]COMERCIALIZADOS!$F$17:$W$195,10,FALSE)</f>
        <v>25.17</v>
      </c>
      <c r="AG63" s="65">
        <f>VLOOKUP($C63,[5]COMERCIALIZADOS!$F$17:$W$195,11,FALSE)</f>
        <v>19.010000000000002</v>
      </c>
      <c r="AH63" s="65">
        <f>VLOOKUP($C63,[5]COMERCIALIZADOS!$F$17:$W$195,12,FALSE)</f>
        <v>25.33</v>
      </c>
      <c r="AI63" s="65">
        <f>VLOOKUP($C63,[5]COMERCIALIZADOS!$F$17:$W$195,13,FALSE)</f>
        <v>19.7</v>
      </c>
      <c r="AJ63" s="65">
        <f>VLOOKUP($C63,[5]COMERCIALIZADOS!$F$17:$W$195,14,FALSE)</f>
        <v>26.22135616321663</v>
      </c>
      <c r="AK63" s="65">
        <f>VLOOKUP($C63,[5]COMERCIALIZADOS!$F$17:$W$195,15,FALSE)</f>
        <v>16.440000000000001</v>
      </c>
      <c r="AL63" s="65">
        <f>VLOOKUP($C63,[5]COMERCIALIZADOS!$F$17:$W$195,16,FALSE)</f>
        <v>22.73</v>
      </c>
      <c r="AM63" s="65">
        <f>VLOOKUP($C63,[5]COMERCIALIZADOS!$F$17:$W$195,17,FALSE)</f>
        <v>16.538916649999997</v>
      </c>
      <c r="AN63" s="65">
        <f>VLOOKUP($C63,[5]COMERCIALIZADOS!$F$17:$W$195,18,FALSE)</f>
        <v>22.864082031304001</v>
      </c>
      <c r="AP63" s="163">
        <f>Y63/[6]REVISTAS!Y63*100-100</f>
        <v>1.3763896241397475</v>
      </c>
      <c r="AQ63" s="163">
        <f>Z63/[6]REVISTAS!Z63*100-100</f>
        <v>1.3508144616607041</v>
      </c>
      <c r="AR63" s="163">
        <f>AA63/[6]REVISTAS!AA63*100-100</f>
        <v>1.3763896241397333</v>
      </c>
      <c r="AS63" s="163">
        <f>AB63/[6]REVISTAS!AB63*100-100</f>
        <v>1.3763896241397333</v>
      </c>
      <c r="AT63" s="163">
        <f>AC63/[6]REVISTAS!AC63*100-100</f>
        <v>1.377726750861072</v>
      </c>
      <c r="AU63" s="163">
        <f>AD63/[6]REVISTAS!AD63*100-100</f>
        <v>1.3751611516974691</v>
      </c>
      <c r="AV63" s="163">
        <f>AE63/[6]REVISTAS!AE63*100-100</f>
        <v>1.3419216317767138</v>
      </c>
      <c r="AW63" s="163">
        <f>AF63/[6]REVISTAS!AF63*100-100</f>
        <v>1.3693113169553044</v>
      </c>
      <c r="AX63" s="163">
        <f>AG63/[6]REVISTAS!AG63*100-100</f>
        <v>1.3431385725320979</v>
      </c>
      <c r="AY63" s="163">
        <f>AH63/[6]REVISTAS!AH63*100-100</f>
        <v>1.3307847319882029</v>
      </c>
      <c r="AZ63" s="164">
        <f>AI63/[6]REVISTAS!AI63*100-100</f>
        <v>1.3535938117813089</v>
      </c>
      <c r="BA63" s="163">
        <f>AJ63/[6]REVISTAS!AJ63*100-100</f>
        <v>1.3535938117813089</v>
      </c>
      <c r="BB63" s="163">
        <f>AK63/[6]REVISTAS!AK63*100-100</f>
        <v>1.3563501849568524</v>
      </c>
      <c r="BC63" s="163">
        <f>AL63/[6]REVISTAS!AL63*100-100</f>
        <v>1.3826940231935794</v>
      </c>
      <c r="BD63" s="163">
        <f>AM63/[6]REVISTAS!AM63*100-100</f>
        <v>1.3763896241397333</v>
      </c>
      <c r="BE63" s="163">
        <f>AN63/[6]REVISTAS!AN63*100-100</f>
        <v>1.3763896241397333</v>
      </c>
    </row>
    <row r="64" spans="1:57" ht="12.75" customHeight="1" x14ac:dyDescent="0.3">
      <c r="A64" s="68">
        <v>7896641807527</v>
      </c>
      <c r="B64" s="94">
        <v>1063901550111</v>
      </c>
      <c r="C64" s="94">
        <v>501105202118313</v>
      </c>
      <c r="D64" s="69" t="s">
        <v>168</v>
      </c>
      <c r="E64" s="146" t="s">
        <v>170</v>
      </c>
      <c r="F64" s="71" t="s">
        <v>162</v>
      </c>
      <c r="G64" s="71" t="s">
        <v>38</v>
      </c>
      <c r="H64" s="71" t="s">
        <v>46</v>
      </c>
      <c r="I64" s="73"/>
      <c r="J64" s="71" t="s">
        <v>40</v>
      </c>
      <c r="K64" s="71" t="s">
        <v>41</v>
      </c>
      <c r="L64" s="71" t="s">
        <v>42</v>
      </c>
      <c r="M64" s="73" t="str">
        <f>VLOOKUP(A64,[1]Planilha!$A$14:$AB$239,17,FALSE)</f>
        <v>Sólido</v>
      </c>
      <c r="N64" s="74" t="s">
        <v>53</v>
      </c>
      <c r="O64" s="73" t="s">
        <v>163</v>
      </c>
      <c r="P64" s="75">
        <v>3051</v>
      </c>
      <c r="Q64" s="71" t="s">
        <v>164</v>
      </c>
      <c r="R64" s="73"/>
      <c r="S64" s="72" t="s">
        <v>46</v>
      </c>
      <c r="T64" s="73"/>
      <c r="U64" s="72" t="s">
        <v>47</v>
      </c>
      <c r="V64" s="72" t="s">
        <v>47</v>
      </c>
      <c r="W64" s="73"/>
      <c r="X64" s="73"/>
      <c r="Y64" s="65">
        <f>VLOOKUP($C64,'[5]NÃO COMERCIALIZADOS'!$F$16:$W$186,3,FALSE)</f>
        <v>7.65</v>
      </c>
      <c r="Z64" s="65">
        <f>VLOOKUP($C64,'[5]NÃO COMERCIALIZADOS'!$F$16:$W$186,4,FALSE)</f>
        <v>10.19</v>
      </c>
      <c r="AA64" s="65">
        <f>VLOOKUP($C64,'[5]NÃO COMERCIALIZADOS'!$F$16:$W$186,5,FALSE)</f>
        <v>6.6472150500000007</v>
      </c>
      <c r="AB64" s="65">
        <f>VLOOKUP($C64,'[5]NÃO COMERCIALIZADOS'!$F$16:$W$186,6,FALSE)</f>
        <v>9.1893848550786768</v>
      </c>
      <c r="AC64" s="65">
        <f>VLOOKUP($C64,'[5]NÃO COMERCIALIZADOS'!$F$16:$W$186,7,FALSE)</f>
        <v>7.06</v>
      </c>
      <c r="AD64" s="65">
        <f>VLOOKUP($C64,'[5]NÃO COMERCIALIZADOS'!$F$16:$W$186,8,FALSE)</f>
        <v>9.43</v>
      </c>
      <c r="AE64" s="65">
        <f>VLOOKUP($C64,'[5]NÃO COMERCIALIZADOS'!$F$16:$W$186,9,FALSE)</f>
        <v>7.55</v>
      </c>
      <c r="AF64" s="65">
        <f>VLOOKUP($C64,'[5]NÃO COMERCIALIZADOS'!$F$16:$W$186,10,FALSE)</f>
        <v>10.06</v>
      </c>
      <c r="AG64" s="65">
        <f>VLOOKUP($C64,'[5]NÃO COMERCIALIZADOS'!$F$16:$W$186,11,FALSE)</f>
        <v>7.6</v>
      </c>
      <c r="AH64" s="65">
        <f>VLOOKUP($C64,'[5]NÃO COMERCIALIZADOS'!$F$16:$W$186,12,FALSE)</f>
        <v>10.130000000000001</v>
      </c>
      <c r="AI64" s="65">
        <f>VLOOKUP($C64,'[5]NÃO COMERCIALIZADOS'!$F$16:$W$186,13,FALSE)</f>
        <v>7.8714828000000008</v>
      </c>
      <c r="AJ64" s="65">
        <f>VLOOKUP($C64,'[5]NÃO COMERCIALIZADOS'!$F$16:$W$186,14,FALSE)</f>
        <v>10.477205788397651</v>
      </c>
      <c r="AK64" s="65">
        <f>VLOOKUP($C64,'[5]NÃO COMERCIALIZADOS'!$F$16:$W$186,15,FALSE)</f>
        <v>6.57</v>
      </c>
      <c r="AL64" s="65">
        <f>VLOOKUP($C64,'[5]NÃO COMERCIALIZADOS'!$F$16:$W$186,16,FALSE)</f>
        <v>9.08</v>
      </c>
      <c r="AM64" s="65">
        <f>VLOOKUP($C64,'[5]NÃO COMERCIALIZADOS'!$F$16:$W$186,17,FALSE)</f>
        <v>6.6069301500000002</v>
      </c>
      <c r="AN64" s="65">
        <f>VLOOKUP($C64,'[5]NÃO COMERCIALIZADOS'!$F$16:$W$186,18,FALSE)</f>
        <v>9.133693344097944</v>
      </c>
      <c r="AP64" s="163">
        <f>Y64/[6]REVISTAS!Y64*100-100</f>
        <v>1.3245033112582831</v>
      </c>
      <c r="AQ64" s="163">
        <f>Z64/[6]REVISTAS!Z64*100-100</f>
        <v>1.2922465208747411</v>
      </c>
      <c r="AR64" s="163">
        <f>AA64/[6]REVISTAS!AA64*100-100</f>
        <v>1.3245033112582831</v>
      </c>
      <c r="AS64" s="163">
        <f>AB64/[6]REVISTAS!AB64*100-100</f>
        <v>1.3245033112582831</v>
      </c>
      <c r="AT64" s="163">
        <f>AC64/[6]REVISTAS!AC64*100-100</f>
        <v>1.4367816091954069</v>
      </c>
      <c r="AU64" s="163">
        <f>AD64/[6]REVISTAS!AD64*100-100</f>
        <v>1.3978494623655848</v>
      </c>
      <c r="AV64" s="163">
        <f>AE64/[6]REVISTAS!AE64*100-100</f>
        <v>1.3422818791946298</v>
      </c>
      <c r="AW64" s="163">
        <f>AF64/[6]REVISTAS!AF64*100-100</f>
        <v>1.3091641490433119</v>
      </c>
      <c r="AX64" s="163">
        <f>AG64/[6]REVISTAS!AG64*100-100</f>
        <v>1.3703233643289821</v>
      </c>
      <c r="AY64" s="163">
        <f>AH64/[6]REVISTAS!AH64*100-100</f>
        <v>1.3912944833570009</v>
      </c>
      <c r="AZ64" s="164">
        <f>AI64/[6]REVISTAS!AI64*100-100</f>
        <v>1.3245033112582831</v>
      </c>
      <c r="BA64" s="163">
        <f>AJ64/[6]REVISTAS!AJ64*100-100</f>
        <v>1.3245033112582689</v>
      </c>
      <c r="BB64" s="163">
        <f>AK64/[6]REVISTAS!AK64*100-100</f>
        <v>1.3888888888888857</v>
      </c>
      <c r="BC64" s="163">
        <f>AL64/[6]REVISTAS!AL64*100-100</f>
        <v>1.339285714285694</v>
      </c>
      <c r="BD64" s="163">
        <f>AM64/[6]REVISTAS!AM64*100-100</f>
        <v>1.3245033112582831</v>
      </c>
      <c r="BE64" s="163">
        <f>AN64/[6]REVISTAS!AN64*100-100</f>
        <v>1.3245033112583116</v>
      </c>
    </row>
    <row r="65" spans="1:57" ht="12.75" customHeight="1" x14ac:dyDescent="0.3">
      <c r="A65" s="68">
        <v>7896641807572</v>
      </c>
      <c r="B65" s="89">
        <v>1063901550160</v>
      </c>
      <c r="C65" s="89">
        <v>501112020018605</v>
      </c>
      <c r="D65" s="69" t="s">
        <v>168</v>
      </c>
      <c r="E65" s="70" t="s">
        <v>171</v>
      </c>
      <c r="F65" s="71" t="s">
        <v>162</v>
      </c>
      <c r="G65" s="71" t="s">
        <v>38</v>
      </c>
      <c r="H65" s="71" t="s">
        <v>46</v>
      </c>
      <c r="I65" s="73"/>
      <c r="J65" s="71" t="s">
        <v>40</v>
      </c>
      <c r="K65" s="71" t="s">
        <v>41</v>
      </c>
      <c r="L65" s="71" t="s">
        <v>42</v>
      </c>
      <c r="M65" s="73" t="str">
        <f>VLOOKUP(A65,[1]Planilha!$A$14:$AB$239,17,FALSE)</f>
        <v>Sólido</v>
      </c>
      <c r="N65" s="74" t="s">
        <v>53</v>
      </c>
      <c r="O65" s="73" t="s">
        <v>163</v>
      </c>
      <c r="P65" s="75">
        <v>3051</v>
      </c>
      <c r="Q65" s="71" t="s">
        <v>164</v>
      </c>
      <c r="R65" s="73"/>
      <c r="S65" s="72" t="s">
        <v>46</v>
      </c>
      <c r="T65" s="73"/>
      <c r="U65" s="72" t="s">
        <v>47</v>
      </c>
      <c r="V65" s="72" t="s">
        <v>47</v>
      </c>
      <c r="W65" s="73"/>
      <c r="X65" s="73"/>
      <c r="Y65" s="65">
        <f>VLOOKUP($C65,[5]COMERCIALIZADOS!$F$17:$W$195,3,FALSE)</f>
        <v>13.32</v>
      </c>
      <c r="Z65" s="65">
        <f>VLOOKUP($C65,[5]COMERCIALIZADOS!$F$17:$W$195,4,FALSE)</f>
        <v>17.739999999999998</v>
      </c>
      <c r="AA65" s="65">
        <f>VLOOKUP($C65,[5]COMERCIALIZADOS!$F$17:$W$195,5,FALSE)</f>
        <v>11.573974440000001</v>
      </c>
      <c r="AB65" s="65">
        <f>VLOOKUP($C65,[5]COMERCIALIZADOS!$F$17:$W$195,6,FALSE)</f>
        <v>16.000340688842872</v>
      </c>
      <c r="AC65" s="65">
        <f>VLOOKUP($C65,[5]COMERCIALIZADOS!$F$17:$W$195,7,FALSE)</f>
        <v>12.28</v>
      </c>
      <c r="AD65" s="65">
        <f>VLOOKUP($C65,[5]COMERCIALIZADOS!$F$17:$W$195,8,FALSE)</f>
        <v>16.399999999999999</v>
      </c>
      <c r="AE65" s="65">
        <f>VLOOKUP($C65,[5]COMERCIALIZADOS!$F$17:$W$195,9,FALSE)</f>
        <v>13.13</v>
      </c>
      <c r="AF65" s="65">
        <f>VLOOKUP($C65,[5]COMERCIALIZADOS!$F$17:$W$195,10,FALSE)</f>
        <v>17.5</v>
      </c>
      <c r="AG65" s="65">
        <f>VLOOKUP($C65,[5]COMERCIALIZADOS!$F$17:$W$195,11,FALSE)</f>
        <v>13.22</v>
      </c>
      <c r="AH65" s="65">
        <f>VLOOKUP($C65,[5]COMERCIALIZADOS!$F$17:$W$195,12,FALSE)</f>
        <v>17.62</v>
      </c>
      <c r="AI65" s="65">
        <f>VLOOKUP($C65,[5]COMERCIALIZADOS!$F$17:$W$195,13,FALSE)</f>
        <v>13.71</v>
      </c>
      <c r="AJ65" s="65">
        <f>VLOOKUP($C65,[5]COMERCIALIZADOS!$F$17:$W$195,14,FALSE)</f>
        <v>18.248466649629442</v>
      </c>
      <c r="AK65" s="65">
        <f>VLOOKUP($C65,[5]COMERCIALIZADOS!$F$17:$W$195,15,FALSE)</f>
        <v>11.43</v>
      </c>
      <c r="AL65" s="65">
        <f>VLOOKUP($C65,[5]COMERCIALIZADOS!$F$17:$W$195,16,FALSE)</f>
        <v>15.8</v>
      </c>
      <c r="AM65" s="65">
        <f>VLOOKUP($C65,[5]COMERCIALIZADOS!$F$17:$W$195,17,FALSE)</f>
        <v>11.50383132</v>
      </c>
      <c r="AN65" s="65">
        <f>VLOOKUP($C65,[5]COMERCIALIZADOS!$F$17:$W$195,18,FALSE)</f>
        <v>15.903371940311713</v>
      </c>
      <c r="AP65" s="163">
        <f>Y65/[6]REVISTAS!Y65*100-100</f>
        <v>1.3698630136986338</v>
      </c>
      <c r="AQ65" s="163">
        <f>Z65/[6]REVISTAS!Z65*100-100</f>
        <v>1.3336071537290479</v>
      </c>
      <c r="AR65" s="163">
        <f>AA65/[6]REVISTAS!AA65*100-100</f>
        <v>1.3698630136986196</v>
      </c>
      <c r="AS65" s="163">
        <f>AB65/[6]REVISTAS!AB65*100-100</f>
        <v>1.3698630136986338</v>
      </c>
      <c r="AT65" s="163">
        <f>AC65/[6]REVISTAS!AC65*100-100</f>
        <v>1.3201320132013166</v>
      </c>
      <c r="AU65" s="163">
        <f>AD65/[6]REVISTAS!AD65*100-100</f>
        <v>1.298957095709568</v>
      </c>
      <c r="AV65" s="163">
        <f>AE65/[6]REVISTAS!AE65*100-100</f>
        <v>1.3117283950617349</v>
      </c>
      <c r="AW65" s="163">
        <f>AF65/[6]REVISTAS!AF65*100-100</f>
        <v>1.3042052469135683</v>
      </c>
      <c r="AX65" s="163">
        <f>AG65/[6]REVISTAS!AG65*100-100</f>
        <v>1.3165239257093617</v>
      </c>
      <c r="AY65" s="163">
        <f>AH65/[6]REVISTAS!AH65*100-100</f>
        <v>1.3324896318593744</v>
      </c>
      <c r="AZ65" s="164">
        <f>AI65/[6]REVISTAS!AI65*100-100</f>
        <v>1.4021057769254384</v>
      </c>
      <c r="BA65" s="163">
        <f>AJ65/[6]REVISTAS!AJ65*100-100</f>
        <v>1.4021057769254384</v>
      </c>
      <c r="BB65" s="163">
        <f>AK65/[6]REVISTAS!AK65*100-100</f>
        <v>1.3297872340425556</v>
      </c>
      <c r="BC65" s="163">
        <f>AL65/[6]REVISTAS!AL65*100-100</f>
        <v>1.3214219858156184</v>
      </c>
      <c r="BD65" s="163">
        <f>AM65/[6]REVISTAS!AM65*100-100</f>
        <v>1.3698630136986196</v>
      </c>
      <c r="BE65" s="163">
        <f>AN65/[6]REVISTAS!AN65*100-100</f>
        <v>1.3698630136986196</v>
      </c>
    </row>
    <row r="66" spans="1:57" ht="12.75" customHeight="1" x14ac:dyDescent="0.3">
      <c r="A66" s="68">
        <v>7896641807534</v>
      </c>
      <c r="B66" s="89">
        <v>1063901550179</v>
      </c>
      <c r="C66" s="89">
        <v>501112020018705</v>
      </c>
      <c r="D66" s="69" t="s">
        <v>168</v>
      </c>
      <c r="E66" s="70" t="s">
        <v>172</v>
      </c>
      <c r="F66" s="71" t="s">
        <v>162</v>
      </c>
      <c r="G66" s="71" t="s">
        <v>38</v>
      </c>
      <c r="H66" s="71" t="s">
        <v>46</v>
      </c>
      <c r="I66" s="73"/>
      <c r="J66" s="71" t="s">
        <v>40</v>
      </c>
      <c r="K66" s="71" t="s">
        <v>41</v>
      </c>
      <c r="L66" s="71" t="s">
        <v>42</v>
      </c>
      <c r="M66" s="73" t="str">
        <f>VLOOKUP(A66,[1]Planilha!$A$14:$AB$239,17,FALSE)</f>
        <v>Sólido</v>
      </c>
      <c r="N66" s="74" t="s">
        <v>53</v>
      </c>
      <c r="O66" s="73" t="s">
        <v>163</v>
      </c>
      <c r="P66" s="75">
        <v>3051</v>
      </c>
      <c r="Q66" s="71" t="s">
        <v>164</v>
      </c>
      <c r="R66" s="73"/>
      <c r="S66" s="72" t="s">
        <v>46</v>
      </c>
      <c r="T66" s="73"/>
      <c r="U66" s="72" t="s">
        <v>47</v>
      </c>
      <c r="V66" s="72" t="s">
        <v>47</v>
      </c>
      <c r="W66" s="73"/>
      <c r="X66" s="73"/>
      <c r="Y66" s="65">
        <f>VLOOKUP($C66,[5]COMERCIALIZADOS!$F$17:$W$195,3,FALSE)</f>
        <v>33.299999999999997</v>
      </c>
      <c r="Z66" s="65">
        <f>VLOOKUP($C66,[5]COMERCIALIZADOS!$F$17:$W$195,4,FALSE)</f>
        <v>44.36</v>
      </c>
      <c r="AA66" s="65">
        <f>VLOOKUP($C66,[5]COMERCIALIZADOS!$F$17:$W$195,5,FALSE)</f>
        <v>28.934936099999998</v>
      </c>
      <c r="AB66" s="65">
        <f>VLOOKUP($C66,[5]COMERCIALIZADOS!$F$17:$W$195,6,FALSE)</f>
        <v>40.000851722107171</v>
      </c>
      <c r="AC66" s="65">
        <f>VLOOKUP($C66,[5]COMERCIALIZADOS!$F$17:$W$195,7,FALSE)</f>
        <v>30.7</v>
      </c>
      <c r="AD66" s="65">
        <f>VLOOKUP($C66,[5]COMERCIALIZADOS!$F$17:$W$195,8,FALSE)</f>
        <v>41.01</v>
      </c>
      <c r="AE66" s="65">
        <f>VLOOKUP($C66,[5]COMERCIALIZADOS!$F$17:$W$195,9,FALSE)</f>
        <v>32.83</v>
      </c>
      <c r="AF66" s="65">
        <f>VLOOKUP($C66,[5]COMERCIALIZADOS!$F$17:$W$195,10,FALSE)</f>
        <v>43.76</v>
      </c>
      <c r="AG66" s="65">
        <f>VLOOKUP($C66,[5]COMERCIALIZADOS!$F$17:$W$195,11,FALSE)</f>
        <v>33.06</v>
      </c>
      <c r="AH66" s="65">
        <f>VLOOKUP($C66,[5]COMERCIALIZADOS!$F$17:$W$195,12,FALSE)</f>
        <v>44.06</v>
      </c>
      <c r="AI66" s="65">
        <f>VLOOKUP($C66,[5]COMERCIALIZADOS!$F$17:$W$195,13,FALSE)</f>
        <v>34.26</v>
      </c>
      <c r="AJ66" s="65">
        <f>VLOOKUP($C66,[5]COMERCIALIZADOS!$F$17:$W$195,14,FALSE)</f>
        <v>45.601201124456935</v>
      </c>
      <c r="AK66" s="65">
        <f>VLOOKUP($C66,[5]COMERCIALIZADOS!$F$17:$W$195,15,FALSE)</f>
        <v>28.58</v>
      </c>
      <c r="AL66" s="65">
        <f>VLOOKUP($C66,[5]COMERCIALIZADOS!$F$17:$W$195,16,FALSE)</f>
        <v>39.51</v>
      </c>
      <c r="AM66" s="65">
        <f>VLOOKUP($C66,[5]COMERCIALIZADOS!$F$17:$W$195,17,FALSE)</f>
        <v>28.759578299999994</v>
      </c>
      <c r="AN66" s="65">
        <f>VLOOKUP($C66,[5]COMERCIALIZADOS!$F$17:$W$195,18,FALSE)</f>
        <v>39.758429850779279</v>
      </c>
      <c r="AP66" s="163">
        <f>Y66/[6]REVISTAS!Y66*100-100</f>
        <v>1.3698630136986196</v>
      </c>
      <c r="AQ66" s="163">
        <f>Z66/[6]REVISTAS!Z66*100-100</f>
        <v>1.3711151736745819</v>
      </c>
      <c r="AR66" s="163">
        <f>AA66/[6]REVISTAS!AA66*100-100</f>
        <v>1.3698630136986196</v>
      </c>
      <c r="AS66" s="163">
        <f>AB66/[6]REVISTAS!AB66*100-100</f>
        <v>1.3698630136986196</v>
      </c>
      <c r="AT66" s="163">
        <f>AC66/[6]REVISTAS!AC66*100-100</f>
        <v>1.3535820402773169</v>
      </c>
      <c r="AU66" s="163">
        <f>AD66/[6]REVISTAS!AD66*100-100</f>
        <v>1.3593672763222884</v>
      </c>
      <c r="AV66" s="163">
        <f>AE66/[6]REVISTAS!AE66*100-100</f>
        <v>1.3584439641864776</v>
      </c>
      <c r="AW66" s="163">
        <f>AF66/[6]REVISTAS!AF66*100-100</f>
        <v>1.3432144511347843</v>
      </c>
      <c r="AX66" s="163">
        <f>AG66/[6]REVISTAS!AG66*100-100</f>
        <v>1.3471794548850653</v>
      </c>
      <c r="AY66" s="163">
        <f>AH66/[6]REVISTAS!AH66*100-100</f>
        <v>1.3554936022638771</v>
      </c>
      <c r="AZ66" s="164">
        <f>AI66/[6]REVISTAS!AI66*100-100</f>
        <v>1.3577284877451632</v>
      </c>
      <c r="BA66" s="163">
        <f>AJ66/[6]REVISTAS!AJ66*100-100</f>
        <v>1.3577284877451632</v>
      </c>
      <c r="BB66" s="163">
        <f>AK66/[6]REVISTAS!AK66*100-100</f>
        <v>1.3475177304964632</v>
      </c>
      <c r="BC66" s="163">
        <f>AL66/[6]REVISTAS!AL66*100-100</f>
        <v>1.3596716264751194</v>
      </c>
      <c r="BD66" s="163">
        <f>AM66/[6]REVISTAS!AM66*100-100</f>
        <v>1.3698630136986196</v>
      </c>
      <c r="BE66" s="163">
        <f>AN66/[6]REVISTAS!AN66*100-100</f>
        <v>1.3698630136986338</v>
      </c>
    </row>
    <row r="67" spans="1:57" ht="12.75" customHeight="1" x14ac:dyDescent="0.3">
      <c r="A67" s="57">
        <v>7896641806056</v>
      </c>
      <c r="B67" s="97">
        <v>1063901550195</v>
      </c>
      <c r="C67" s="97">
        <v>501112020018505</v>
      </c>
      <c r="D67" s="98" t="s">
        <v>168</v>
      </c>
      <c r="E67" s="99" t="s">
        <v>173</v>
      </c>
      <c r="F67" s="71" t="s">
        <v>162</v>
      </c>
      <c r="G67" s="71" t="s">
        <v>38</v>
      </c>
      <c r="H67" s="71" t="s">
        <v>46</v>
      </c>
      <c r="I67" s="73"/>
      <c r="J67" s="71" t="s">
        <v>40</v>
      </c>
      <c r="K67" s="71" t="s">
        <v>41</v>
      </c>
      <c r="L67" s="71" t="s">
        <v>42</v>
      </c>
      <c r="M67" s="73" t="str">
        <f>VLOOKUP(A67,[1]Planilha!$A$14:$AB$239,17,FALSE)</f>
        <v>Sólido</v>
      </c>
      <c r="N67" s="74" t="s">
        <v>53</v>
      </c>
      <c r="O67" s="73" t="s">
        <v>174</v>
      </c>
      <c r="P67" s="75">
        <v>3051</v>
      </c>
      <c r="Q67" s="71" t="s">
        <v>164</v>
      </c>
      <c r="R67" s="73"/>
      <c r="S67" s="72" t="s">
        <v>46</v>
      </c>
      <c r="T67" s="73"/>
      <c r="U67" s="72" t="s">
        <v>47</v>
      </c>
      <c r="V67" s="72" t="s">
        <v>47</v>
      </c>
      <c r="W67" s="73"/>
      <c r="X67" s="73"/>
      <c r="Y67" s="65">
        <f>VLOOKUP($C67,[5]COMERCIALIZADOS!$F$17:$W$195,3,FALSE)</f>
        <v>332.08</v>
      </c>
      <c r="Z67" s="65">
        <f>VLOOKUP($C67,[5]COMERCIALIZADOS!$F$17:$W$195,4,FALSE)</f>
        <v>442.43</v>
      </c>
      <c r="AA67" s="65">
        <f>VLOOKUP($C67,[5]COMERCIALIZADOS!$F$17:$W$195,5,FALSE)</f>
        <v>288.54995736000001</v>
      </c>
      <c r="AB67" s="65">
        <f>VLOOKUP($C67,[5]COMERCIALIZADOS!$F$17:$W$195,6,FALSE)</f>
        <v>398.90338858490543</v>
      </c>
      <c r="AC67" s="65">
        <f>VLOOKUP($C67,[5]COMERCIALIZADOS!$F$17:$W$195,7,FALSE)</f>
        <v>306.23</v>
      </c>
      <c r="AD67" s="65">
        <f>VLOOKUP($C67,[5]COMERCIALIZADOS!$F$17:$W$195,8,FALSE)</f>
        <v>409.06</v>
      </c>
      <c r="AE67" s="65">
        <f>VLOOKUP($C67,[5]COMERCIALIZADOS!$F$17:$W$195,9,FALSE)</f>
        <v>327.47000000000003</v>
      </c>
      <c r="AF67" s="65">
        <f>VLOOKUP($C67,[5]COMERCIALIZADOS!$F$17:$W$195,10,FALSE)</f>
        <v>436.49</v>
      </c>
      <c r="AG67" s="65">
        <f>VLOOKUP($C67,[5]COMERCIALIZADOS!$F$17:$W$195,11,FALSE)</f>
        <v>329.76</v>
      </c>
      <c r="AH67" s="65">
        <f>VLOOKUP($C67,[5]COMERCIALIZADOS!$F$17:$W$195,12,FALSE)</f>
        <v>439.44</v>
      </c>
      <c r="AI67" s="65">
        <f>VLOOKUP($C67,[5]COMERCIALIZADOS!$F$17:$W$195,13,FALSE)</f>
        <v>341.69</v>
      </c>
      <c r="AJ67" s="65">
        <f>VLOOKUP($C67,[5]COMERCIALIZADOS!$F$17:$W$195,14,FALSE)</f>
        <v>454.80077093449188</v>
      </c>
      <c r="AK67" s="65">
        <f>VLOOKUP($C67,[5]COMERCIALIZADOS!$F$17:$W$195,15,FALSE)</f>
        <v>285.07</v>
      </c>
      <c r="AL67" s="65">
        <f>VLOOKUP($C67,[5]COMERCIALIZADOS!$F$17:$W$195,16,FALSE)</f>
        <v>394.09</v>
      </c>
      <c r="AM67" s="65">
        <f>VLOOKUP($C67,[5]COMERCIALIZADOS!$F$17:$W$195,17,FALSE)</f>
        <v>286.80122407999994</v>
      </c>
      <c r="AN67" s="65">
        <f>VLOOKUP($C67,[5]COMERCIALIZADOS!$F$17:$W$195,18,FALSE)</f>
        <v>396.48586741281628</v>
      </c>
      <c r="AP67" s="163">
        <f>Y67/[6]REVISTAS!Y67*100-100</f>
        <v>1.3613332519382197</v>
      </c>
      <c r="AQ67" s="163">
        <f>Z67/[6]REVISTAS!Z67*100-100</f>
        <v>1.3606562816677865</v>
      </c>
      <c r="AR67" s="163">
        <f>AA67/[6]REVISTAS!AA67*100-100</f>
        <v>1.3613332519382197</v>
      </c>
      <c r="AS67" s="163">
        <f>AB67/[6]REVISTAS!AB67*100-100</f>
        <v>1.3613332519382197</v>
      </c>
      <c r="AT67" s="163">
        <f>AC67/[6]REVISTAS!AC67*100-100</f>
        <v>1.3570317413034161</v>
      </c>
      <c r="AU67" s="163">
        <f>AD67/[6]REVISTAS!AD67*100-100</f>
        <v>1.3577378744249273</v>
      </c>
      <c r="AV67" s="163">
        <f>AE67/[6]REVISTAS!AE67*100-100</f>
        <v>1.3619339462036351</v>
      </c>
      <c r="AW67" s="163">
        <f>AF67/[6]REVISTAS!AF67*100-100</f>
        <v>1.3612816727025034</v>
      </c>
      <c r="AX67" s="163">
        <f>AG67/[6]REVISTAS!AG67*100-100</f>
        <v>1.3612037840250935</v>
      </c>
      <c r="AY67" s="163">
        <f>AH67/[6]REVISTAS!AH67*100-100</f>
        <v>1.3601755653509144</v>
      </c>
      <c r="AZ67" s="164">
        <f>AI67/[6]REVISTAS!AI67*100-100</f>
        <v>1.3600339070170406</v>
      </c>
      <c r="BA67" s="163">
        <f>AJ67/[6]REVISTAS!AJ67*100-100</f>
        <v>1.3600339070170264</v>
      </c>
      <c r="BB67" s="163">
        <f>AK67/[6]REVISTAS!AK67*100-100</f>
        <v>1.3654304306083986</v>
      </c>
      <c r="BC67" s="163">
        <f>AL67/[6]REVISTAS!AL67*100-100</f>
        <v>1.3647741066031216</v>
      </c>
      <c r="BD67" s="163">
        <f>AM67/[6]REVISTAS!AM67*100-100</f>
        <v>1.3613332519382197</v>
      </c>
      <c r="BE67" s="163">
        <f>AN67/[6]REVISTAS!AN67*100-100</f>
        <v>1.3613332519381913</v>
      </c>
    </row>
    <row r="68" spans="1:57" ht="12.75" customHeight="1" x14ac:dyDescent="0.3">
      <c r="A68" s="95"/>
      <c r="B68" s="95"/>
      <c r="C68" s="95"/>
      <c r="D68" s="98" t="s">
        <v>168</v>
      </c>
      <c r="E68" s="99" t="s">
        <v>166</v>
      </c>
      <c r="F68" s="71" t="s">
        <v>162</v>
      </c>
      <c r="G68" s="71" t="s">
        <v>38</v>
      </c>
      <c r="H68" s="71" t="s">
        <v>46</v>
      </c>
      <c r="I68" s="73"/>
      <c r="J68" s="71" t="s">
        <v>40</v>
      </c>
      <c r="K68" s="71" t="s">
        <v>41</v>
      </c>
      <c r="L68" s="71" t="s">
        <v>42</v>
      </c>
      <c r="M68" s="73" t="s">
        <v>52</v>
      </c>
      <c r="N68" s="74" t="s">
        <v>53</v>
      </c>
      <c r="O68" s="73"/>
      <c r="P68" s="75"/>
      <c r="Q68" s="71"/>
      <c r="R68" s="73"/>
      <c r="S68" s="72" t="s">
        <v>46</v>
      </c>
      <c r="T68" s="73"/>
      <c r="U68" s="72" t="s">
        <v>47</v>
      </c>
      <c r="V68" s="72" t="s">
        <v>47</v>
      </c>
      <c r="W68" s="73"/>
      <c r="X68" s="73"/>
      <c r="Y68" s="96"/>
      <c r="Z68" s="92">
        <f>Z67/25</f>
        <v>17.697199999999999</v>
      </c>
      <c r="AA68" s="96"/>
      <c r="AB68" s="92">
        <f>AB67/25</f>
        <v>15.956135543396217</v>
      </c>
      <c r="AC68" s="96"/>
      <c r="AD68" s="92">
        <f>AD67/25</f>
        <v>16.362400000000001</v>
      </c>
      <c r="AE68" s="96"/>
      <c r="AF68" s="92">
        <f>AF67/25</f>
        <v>17.459600000000002</v>
      </c>
      <c r="AG68" s="96"/>
      <c r="AH68" s="92">
        <f>AH67/25</f>
        <v>17.5776</v>
      </c>
      <c r="AI68" s="96"/>
      <c r="AJ68" s="92">
        <f>AJ67/25</f>
        <v>18.192030837379676</v>
      </c>
      <c r="AK68" s="96"/>
      <c r="AL68" s="92">
        <f>AL67/25</f>
        <v>15.763599999999999</v>
      </c>
      <c r="AM68" s="96"/>
      <c r="AN68" s="92">
        <f>AN67/25</f>
        <v>15.85943469651265</v>
      </c>
      <c r="AP68" s="163"/>
      <c r="AQ68" s="163">
        <f>Z68/[6]REVISTAS!Z68*100-100</f>
        <v>1.3606562816677865</v>
      </c>
      <c r="AR68" s="163"/>
      <c r="AS68" s="163">
        <f>AB68/[6]REVISTAS!AB68*100-100</f>
        <v>1.3613332519382197</v>
      </c>
      <c r="AT68" s="163"/>
      <c r="AU68" s="163">
        <f>AD68/[6]REVISTAS!AD68*100-100</f>
        <v>1.3577378744249273</v>
      </c>
      <c r="AV68" s="163"/>
      <c r="AW68" s="163">
        <f>AF68/[6]REVISTAS!AF68*100-100</f>
        <v>1.3612816727025034</v>
      </c>
      <c r="AX68" s="163"/>
      <c r="AY68" s="163">
        <f>AH68/[6]REVISTAS!AH68*100-100</f>
        <v>1.3601755653509144</v>
      </c>
      <c r="AZ68" s="164"/>
      <c r="BA68" s="163">
        <f>AJ68/[6]REVISTAS!AJ68*100-100</f>
        <v>1.3600339070170264</v>
      </c>
      <c r="BB68" s="163"/>
      <c r="BC68" s="163">
        <f>AL68/[6]REVISTAS!AL68*100-100</f>
        <v>1.3647741066031216</v>
      </c>
      <c r="BD68" s="163"/>
      <c r="BE68" s="163">
        <f>AN68/[6]REVISTAS!AN68*100-100</f>
        <v>1.3613332519381913</v>
      </c>
    </row>
    <row r="69" spans="1:57" ht="12.75" customHeight="1" x14ac:dyDescent="0.3">
      <c r="A69" s="67">
        <v>7896641805684</v>
      </c>
      <c r="B69" s="89">
        <v>1063902420047</v>
      </c>
      <c r="C69" s="89">
        <v>501100905153413</v>
      </c>
      <c r="D69" s="69" t="s">
        <v>175</v>
      </c>
      <c r="E69" s="70" t="s">
        <v>176</v>
      </c>
      <c r="F69" s="71" t="s">
        <v>177</v>
      </c>
      <c r="G69" s="71" t="s">
        <v>38</v>
      </c>
      <c r="H69" s="71" t="s">
        <v>46</v>
      </c>
      <c r="I69" s="73"/>
      <c r="J69" s="71" t="s">
        <v>40</v>
      </c>
      <c r="K69" s="71" t="s">
        <v>41</v>
      </c>
      <c r="L69" s="71" t="s">
        <v>42</v>
      </c>
      <c r="M69" s="73" t="s">
        <v>103</v>
      </c>
      <c r="N69" s="74" t="s">
        <v>83</v>
      </c>
      <c r="O69" s="73" t="s">
        <v>178</v>
      </c>
      <c r="P69" s="75">
        <v>3051</v>
      </c>
      <c r="Q69" s="71" t="s">
        <v>164</v>
      </c>
      <c r="R69" s="73"/>
      <c r="S69" s="72" t="s">
        <v>46</v>
      </c>
      <c r="T69" s="73"/>
      <c r="U69" s="72" t="s">
        <v>47</v>
      </c>
      <c r="V69" s="72" t="s">
        <v>47</v>
      </c>
      <c r="W69" s="73"/>
      <c r="X69" s="73"/>
      <c r="Y69" s="65">
        <f>VLOOKUP($C69,[5]COMERCIALIZADOS!$F$17:$W$195,3,FALSE)</f>
        <v>184.48</v>
      </c>
      <c r="Z69" s="65">
        <f>VLOOKUP($C69,[5]COMERCIALIZADOS!$F$17:$W$195,4,FALSE)</f>
        <v>245.78</v>
      </c>
      <c r="AA69" s="65">
        <f>VLOOKUP($C69,[5]COMERCIALIZADOS!$F$17:$W$195,5,FALSE)</f>
        <v>160.29780815999999</v>
      </c>
      <c r="AB69" s="65">
        <f>VLOOKUP($C69,[5]COMERCIALIZADOS!$F$17:$W$195,6,FALSE)</f>
        <v>221.60231608691686</v>
      </c>
      <c r="AC69" s="65">
        <f>VLOOKUP($C69,[5]COMERCIALIZADOS!$F$17:$W$195,7,FALSE)</f>
        <v>170.12</v>
      </c>
      <c r="AD69" s="65">
        <f>VLOOKUP($C69,[5]COMERCIALIZADOS!$F$17:$W$195,8,FALSE)</f>
        <v>227.24</v>
      </c>
      <c r="AE69" s="65">
        <f>VLOOKUP($C69,[5]COMERCIALIZADOS!$F$17:$W$195,9,FALSE)</f>
        <v>181.92</v>
      </c>
      <c r="AF69" s="65">
        <f>VLOOKUP($C69,[5]COMERCIALIZADOS!$F$17:$W$195,10,FALSE)</f>
        <v>242.49</v>
      </c>
      <c r="AG69" s="65">
        <f>VLOOKUP($C69,[5]COMERCIALIZADOS!$F$17:$W$195,11,FALSE)</f>
        <v>183.19</v>
      </c>
      <c r="AH69" s="65">
        <f>VLOOKUP($C69,[5]COMERCIALIZADOS!$F$17:$W$195,12,FALSE)</f>
        <v>244.12</v>
      </c>
      <c r="AI69" s="65">
        <f>VLOOKUP($C69,[5]COMERCIALIZADOS!$F$17:$W$195,13,FALSE)</f>
        <v>189.82</v>
      </c>
      <c r="AJ69" s="65">
        <f>VLOOKUP($C69,[5]COMERCIALIZADOS!$F$17:$W$195,14,FALSE)</f>
        <v>252.65674248232389</v>
      </c>
      <c r="AK69" s="65">
        <f>VLOOKUP($C69,[5]COMERCIALIZADOS!$F$17:$W$195,15,FALSE)</f>
        <v>158.36000000000001</v>
      </c>
      <c r="AL69" s="65">
        <f>VLOOKUP($C69,[5]COMERCIALIZADOS!$F$17:$W$195,16,FALSE)</f>
        <v>218.92</v>
      </c>
      <c r="AM69" s="65">
        <f>VLOOKUP($C69,[5]COMERCIALIZADOS!$F$17:$W$195,17,FALSE)</f>
        <v>159.32633647999998</v>
      </c>
      <c r="AN69" s="65">
        <f>VLOOKUP($C69,[5]COMERCIALIZADOS!$F$17:$W$195,18,FALSE)</f>
        <v>220.25931347963248</v>
      </c>
      <c r="AP69" s="163">
        <f>Y69/[6]REVISTAS!Y69*100-100</f>
        <v>1.3626373626373578</v>
      </c>
      <c r="AQ69" s="163">
        <f>Z69/[6]REVISTAS!Z69*100-100</f>
        <v>1.3651173341031893</v>
      </c>
      <c r="AR69" s="163">
        <f>AA69/[6]REVISTAS!AA69*100-100</f>
        <v>1.3626373626373578</v>
      </c>
      <c r="AS69" s="163">
        <f>AB69/[6]REVISTAS!AB69*100-100</f>
        <v>1.3626373626373578</v>
      </c>
      <c r="AT69" s="163">
        <f>AC69/[6]REVISTAS!AC69*100-100</f>
        <v>1.3584366062917184</v>
      </c>
      <c r="AU69" s="163">
        <f>AD69/[6]REVISTAS!AD69*100-100</f>
        <v>1.3514116230319786</v>
      </c>
      <c r="AV69" s="163">
        <f>AE69/[6]REVISTAS!AE69*100-100</f>
        <v>1.3651306625062603</v>
      </c>
      <c r="AW69" s="163">
        <f>AF69/[6]REVISTAS!AF69*100-100</f>
        <v>1.3627053463194585</v>
      </c>
      <c r="AX69" s="163">
        <f>AG69/[6]REVISTAS!AG69*100-100</f>
        <v>1.361858737124976</v>
      </c>
      <c r="AY69" s="163">
        <f>AH69/[6]REVISTAS!AH69*100-100</f>
        <v>1.3608274899071091</v>
      </c>
      <c r="AZ69" s="164">
        <f>AI69/[6]REVISTAS!AI69*100-100</f>
        <v>1.362068684159496</v>
      </c>
      <c r="BA69" s="163">
        <f>AJ69/[6]REVISTAS!AJ69*100-100</f>
        <v>1.362068684159496</v>
      </c>
      <c r="BB69" s="163">
        <f>AK69/[6]REVISTAS!AK69*100-100</f>
        <v>1.3633745119375504</v>
      </c>
      <c r="BC69" s="163">
        <f>AL69/[6]REVISTAS!AL69*100-100</f>
        <v>1.3659304533036902</v>
      </c>
      <c r="BD69" s="163">
        <f>AM69/[6]REVISTAS!AM69*100-100</f>
        <v>1.3626373626373578</v>
      </c>
      <c r="BE69" s="163">
        <f>AN69/[6]REVISTAS!AN69*100-100</f>
        <v>1.3626373626373578</v>
      </c>
    </row>
    <row r="70" spans="1:57" ht="12.75" customHeight="1" x14ac:dyDescent="0.3">
      <c r="A70" s="95"/>
      <c r="B70" s="95"/>
      <c r="C70" s="95"/>
      <c r="D70" s="69" t="s">
        <v>175</v>
      </c>
      <c r="E70" s="70" t="s">
        <v>166</v>
      </c>
      <c r="F70" s="71" t="s">
        <v>177</v>
      </c>
      <c r="G70" s="71" t="s">
        <v>38</v>
      </c>
      <c r="H70" s="71" t="s">
        <v>46</v>
      </c>
      <c r="I70" s="73"/>
      <c r="J70" s="71" t="s">
        <v>40</v>
      </c>
      <c r="K70" s="71" t="s">
        <v>41</v>
      </c>
      <c r="L70" s="71" t="s">
        <v>42</v>
      </c>
      <c r="M70" s="73"/>
      <c r="N70" s="74" t="s">
        <v>83</v>
      </c>
      <c r="O70" s="73" t="s">
        <v>178</v>
      </c>
      <c r="P70" s="75">
        <v>3051</v>
      </c>
      <c r="Q70" s="71" t="s">
        <v>164</v>
      </c>
      <c r="R70" s="73"/>
      <c r="S70" s="72" t="s">
        <v>46</v>
      </c>
      <c r="T70" s="73"/>
      <c r="U70" s="72" t="s">
        <v>47</v>
      </c>
      <c r="V70" s="72" t="s">
        <v>47</v>
      </c>
      <c r="W70" s="73"/>
      <c r="X70" s="73"/>
      <c r="Y70" s="96"/>
      <c r="Z70" s="92">
        <f>Z69/100</f>
        <v>2.4578000000000002</v>
      </c>
      <c r="AA70" s="96"/>
      <c r="AB70" s="92">
        <f>AB69/100</f>
        <v>2.2160231608691685</v>
      </c>
      <c r="AC70" s="96"/>
      <c r="AD70" s="92">
        <f>AD69/100</f>
        <v>2.2724000000000002</v>
      </c>
      <c r="AE70" s="96"/>
      <c r="AF70" s="92">
        <f>AF69/100</f>
        <v>2.4249000000000001</v>
      </c>
      <c r="AG70" s="96"/>
      <c r="AH70" s="92">
        <f>AH69/100</f>
        <v>2.4412000000000003</v>
      </c>
      <c r="AI70" s="96"/>
      <c r="AJ70" s="92">
        <f>AJ69/100</f>
        <v>2.5265674248232388</v>
      </c>
      <c r="AK70" s="96"/>
      <c r="AL70" s="92">
        <f>AL69/100</f>
        <v>2.1892</v>
      </c>
      <c r="AM70" s="96"/>
      <c r="AN70" s="92">
        <f>AN69/100</f>
        <v>2.202593134796325</v>
      </c>
      <c r="AP70" s="163"/>
      <c r="AQ70" s="163">
        <f>Z70/[6]REVISTAS!Z70*100-100</f>
        <v>1.3651173341031893</v>
      </c>
      <c r="AR70" s="163"/>
      <c r="AS70" s="163">
        <f>AB70/[6]REVISTAS!AB70*100-100</f>
        <v>1.3626373626373578</v>
      </c>
      <c r="AT70" s="163"/>
      <c r="AU70" s="163">
        <f>AD70/[6]REVISTAS!AD70*100-100</f>
        <v>1.3514116230319786</v>
      </c>
      <c r="AV70" s="163"/>
      <c r="AW70" s="163">
        <f>AF70/[6]REVISTAS!AF70*100-100</f>
        <v>1.3627053463194443</v>
      </c>
      <c r="AX70" s="163"/>
      <c r="AY70" s="163">
        <f>AH70/[6]REVISTAS!AH70*100-100</f>
        <v>1.3608274899071091</v>
      </c>
      <c r="AZ70" s="164"/>
      <c r="BA70" s="163">
        <f>AJ70/[6]REVISTAS!AJ70*100-100</f>
        <v>1.362068684159496</v>
      </c>
      <c r="BB70" s="163"/>
      <c r="BC70" s="163">
        <f>AL70/[6]REVISTAS!AL70*100-100</f>
        <v>1.3659304533037044</v>
      </c>
      <c r="BD70" s="163"/>
      <c r="BE70" s="163">
        <f>AN70/[6]REVISTAS!AN70*100-100</f>
        <v>1.3626373626373578</v>
      </c>
    </row>
    <row r="71" spans="1:57" ht="12.75" customHeight="1" x14ac:dyDescent="0.3">
      <c r="A71" s="89">
        <v>7896641805677</v>
      </c>
      <c r="B71" s="89">
        <v>1063902420015</v>
      </c>
      <c r="C71" s="100">
        <v>501100902154419</v>
      </c>
      <c r="D71" s="69" t="s">
        <v>175</v>
      </c>
      <c r="E71" s="70" t="s">
        <v>179</v>
      </c>
      <c r="F71" s="71" t="s">
        <v>177</v>
      </c>
      <c r="G71" s="71" t="s">
        <v>38</v>
      </c>
      <c r="H71" s="71" t="s">
        <v>46</v>
      </c>
      <c r="I71" s="73"/>
      <c r="J71" s="71" t="s">
        <v>40</v>
      </c>
      <c r="K71" s="71" t="s">
        <v>41</v>
      </c>
      <c r="L71" s="71" t="s">
        <v>42</v>
      </c>
      <c r="M71" s="73" t="s">
        <v>103</v>
      </c>
      <c r="N71" s="74" t="s">
        <v>83</v>
      </c>
      <c r="O71" s="73"/>
      <c r="P71" s="75"/>
      <c r="Q71" s="71" t="s">
        <v>164</v>
      </c>
      <c r="R71" s="73"/>
      <c r="S71" s="72" t="s">
        <v>46</v>
      </c>
      <c r="T71" s="73"/>
      <c r="U71" s="72" t="s">
        <v>47</v>
      </c>
      <c r="V71" s="72" t="s">
        <v>47</v>
      </c>
      <c r="W71" s="73"/>
      <c r="X71" s="73"/>
      <c r="Y71" s="65">
        <f>VLOOKUP($C71,[5]COMERCIALIZADOS!$F$17:$W$195,3,FALSE)</f>
        <v>20.04</v>
      </c>
      <c r="Z71" s="65">
        <f>VLOOKUP($C71,[5]COMERCIALIZADOS!$F$17:$W$195,4,FALSE)</f>
        <v>26.7</v>
      </c>
      <c r="AA71" s="65">
        <f>VLOOKUP($C71,[5]COMERCIALIZADOS!$F$17:$W$195,5,FALSE)</f>
        <v>17.413096679999999</v>
      </c>
      <c r="AB71" s="65">
        <f>VLOOKUP($C71,[5]COMERCIALIZADOS!$F$17:$W$195,6,FALSE)</f>
        <v>24.072584639970803</v>
      </c>
      <c r="AC71" s="65">
        <f>VLOOKUP($C71,[5]COMERCIALIZADOS!$F$17:$W$195,7,FALSE)</f>
        <v>18.48</v>
      </c>
      <c r="AD71" s="65">
        <f>VLOOKUP($C71,[5]COMERCIALIZADOS!$F$17:$W$195,8,FALSE)</f>
        <v>24.69</v>
      </c>
      <c r="AE71" s="65">
        <f>VLOOKUP($C71,[5]COMERCIALIZADOS!$F$17:$W$195,9,FALSE)</f>
        <v>19.760000000000002</v>
      </c>
      <c r="AF71" s="65">
        <f>VLOOKUP($C71,[5]COMERCIALIZADOS!$F$17:$W$195,10,FALSE)</f>
        <v>26.34</v>
      </c>
      <c r="AG71" s="65">
        <f>VLOOKUP($C71,[5]COMERCIALIZADOS!$F$17:$W$195,11,FALSE)</f>
        <v>19.899999999999999</v>
      </c>
      <c r="AH71" s="65">
        <f>VLOOKUP($C71,[5]COMERCIALIZADOS!$F$17:$W$195,12,FALSE)</f>
        <v>26.52</v>
      </c>
      <c r="AI71" s="65">
        <f>VLOOKUP($C71,[5]COMERCIALIZADOS!$F$17:$W$195,13,FALSE)</f>
        <v>20.62</v>
      </c>
      <c r="AJ71" s="65">
        <f>VLOOKUP($C71,[5]COMERCIALIZADOS!$F$17:$W$195,14,FALSE)</f>
        <v>27.445906806371926</v>
      </c>
      <c r="AK71" s="65">
        <f>VLOOKUP($C71,[5]COMERCIALIZADOS!$F$17:$W$195,15,FALSE)</f>
        <v>17.2</v>
      </c>
      <c r="AL71" s="65">
        <f>VLOOKUP($C71,[5]COMERCIALIZADOS!$F$17:$W$195,16,FALSE)</f>
        <v>23.78</v>
      </c>
      <c r="AM71" s="65">
        <f>VLOOKUP($C71,[5]COMERCIALIZADOS!$F$17:$W$195,17,FALSE)</f>
        <v>17.307566039999998</v>
      </c>
      <c r="AN71" s="65">
        <f>VLOOKUP($C71,[5]COMERCIALIZADOS!$F$17:$W$195,18,FALSE)</f>
        <v>23.926694721009511</v>
      </c>
      <c r="AP71" s="163">
        <f>Y71/[6]REVISTAS!Y71*100-100</f>
        <v>1.3657056145675313</v>
      </c>
      <c r="AQ71" s="163">
        <f>Z71/[6]REVISTAS!Z71*100-100</f>
        <v>1.366742596810937</v>
      </c>
      <c r="AR71" s="163">
        <f>AA71/[6]REVISTAS!AA71*100-100</f>
        <v>1.3657056145675313</v>
      </c>
      <c r="AS71" s="163">
        <f>AB71/[6]REVISTAS!AB71*100-100</f>
        <v>1.3657056145675313</v>
      </c>
      <c r="AT71" s="163">
        <f>AC71/[6]REVISTAS!AC71*100-100</f>
        <v>1.3713658804168887</v>
      </c>
      <c r="AU71" s="163">
        <f>AD71/[6]REVISTAS!AD71*100-100</f>
        <v>1.3963039014373635</v>
      </c>
      <c r="AV71" s="163">
        <f>AE71/[6]REVISTAS!AE71*100-100</f>
        <v>1.3333333333333428</v>
      </c>
      <c r="AW71" s="163">
        <f>AF71/[6]REVISTAS!AF71*100-100</f>
        <v>1.3466717968449586</v>
      </c>
      <c r="AX71" s="163">
        <f>AG71/[6]REVISTAS!AG71*100-100</f>
        <v>1.3656006833426773</v>
      </c>
      <c r="AY71" s="163">
        <f>AH71/[6]REVISTAS!AH71*100-100</f>
        <v>1.3689678550349527</v>
      </c>
      <c r="AZ71" s="164">
        <f>AI71/[6]REVISTAS!AI71*100-100</f>
        <v>1.3647318839132225</v>
      </c>
      <c r="BA71" s="163">
        <f>AJ71/[6]REVISTAS!AJ71*100-100</f>
        <v>1.3647318839132367</v>
      </c>
      <c r="BB71" s="163">
        <f>AK71/[6]REVISTAS!AK71*100-100</f>
        <v>1.3553329404831942</v>
      </c>
      <c r="BC71" s="163">
        <f>AL71/[6]REVISTAS!AL71*100-100</f>
        <v>1.3640238704177392</v>
      </c>
      <c r="BD71" s="163">
        <f>AM71/[6]REVISTAS!AM71*100-100</f>
        <v>1.3657056145675313</v>
      </c>
      <c r="BE71" s="163">
        <f>AN71/[6]REVISTAS!AN71*100-100</f>
        <v>1.3657056145675028</v>
      </c>
    </row>
    <row r="72" spans="1:57" ht="12.75" customHeight="1" x14ac:dyDescent="0.3">
      <c r="A72" s="68">
        <v>7896641805943</v>
      </c>
      <c r="B72" s="89">
        <v>1063902420112</v>
      </c>
      <c r="C72" s="100">
        <v>501100907113311</v>
      </c>
      <c r="D72" s="69" t="s">
        <v>175</v>
      </c>
      <c r="E72" s="70" t="s">
        <v>180</v>
      </c>
      <c r="F72" s="71" t="s">
        <v>177</v>
      </c>
      <c r="G72" s="71" t="s">
        <v>38</v>
      </c>
      <c r="H72" s="71" t="s">
        <v>46</v>
      </c>
      <c r="I72" s="73"/>
      <c r="J72" s="71" t="s">
        <v>40</v>
      </c>
      <c r="K72" s="71" t="s">
        <v>41</v>
      </c>
      <c r="L72" s="71" t="s">
        <v>42</v>
      </c>
      <c r="M72" s="73" t="str">
        <f>VLOOKUP(A72,[1]Planilha!$A$14:$AB$239,17,FALSE)</f>
        <v>Sólido</v>
      </c>
      <c r="N72" s="74" t="s">
        <v>63</v>
      </c>
      <c r="O72" s="73" t="s">
        <v>178</v>
      </c>
      <c r="P72" s="80">
        <v>3051.0716699999998</v>
      </c>
      <c r="Q72" s="71" t="s">
        <v>164</v>
      </c>
      <c r="R72" s="73"/>
      <c r="S72" s="72" t="s">
        <v>46</v>
      </c>
      <c r="T72" s="73"/>
      <c r="U72" s="72" t="s">
        <v>47</v>
      </c>
      <c r="V72" s="72" t="s">
        <v>47</v>
      </c>
      <c r="W72" s="73"/>
      <c r="X72" s="73"/>
      <c r="Y72" s="65">
        <f>VLOOKUP($C72,[5]COMERCIALIZADOS!$F$17:$W$195,3,FALSE)</f>
        <v>13.26</v>
      </c>
      <c r="Z72" s="65">
        <f>VLOOKUP($C72,[5]COMERCIALIZADOS!$F$17:$W$195,4,FALSE)</f>
        <v>17.66</v>
      </c>
      <c r="AA72" s="65">
        <f>VLOOKUP($C72,[5]COMERCIALIZADOS!$F$17:$W$195,5,FALSE)</f>
        <v>11.521839420000001</v>
      </c>
      <c r="AB72" s="65">
        <f>VLOOKUP($C72,[5]COMERCIALIZADOS!$F$17:$W$195,6,FALSE)</f>
        <v>15.928267082136372</v>
      </c>
      <c r="AC72" s="65">
        <f>VLOOKUP($C72,[5]COMERCIALIZADOS!$F$17:$W$195,7,FALSE)</f>
        <v>12.23</v>
      </c>
      <c r="AD72" s="65">
        <f>VLOOKUP($C72,[5]COMERCIALIZADOS!$F$17:$W$195,8,FALSE)</f>
        <v>16.34</v>
      </c>
      <c r="AE72" s="65">
        <f>VLOOKUP($C72,[5]COMERCIALIZADOS!$F$17:$W$195,9,FALSE)</f>
        <v>13.07</v>
      </c>
      <c r="AF72" s="65">
        <f>VLOOKUP($C72,[5]COMERCIALIZADOS!$F$17:$W$195,10,FALSE)</f>
        <v>17.420000000000002</v>
      </c>
      <c r="AG72" s="65">
        <f>VLOOKUP($C72,[5]COMERCIALIZADOS!$F$17:$W$195,11,FALSE)</f>
        <v>13.16</v>
      </c>
      <c r="AH72" s="65">
        <f>VLOOKUP($C72,[5]COMERCIALIZADOS!$F$17:$W$195,12,FALSE)</f>
        <v>17.54</v>
      </c>
      <c r="AI72" s="65">
        <f>VLOOKUP($C72,[5]COMERCIALIZADOS!$F$17:$W$195,13,FALSE)</f>
        <v>13.64</v>
      </c>
      <c r="AJ72" s="65">
        <f>VLOOKUP($C72,[5]COMERCIALIZADOS!$F$17:$W$195,14,FALSE)</f>
        <v>18.155294318085016</v>
      </c>
      <c r="AK72" s="65">
        <f>VLOOKUP($C72,[5]COMERCIALIZADOS!$F$17:$W$195,15,FALSE)</f>
        <v>11.38</v>
      </c>
      <c r="AL72" s="65">
        <f>VLOOKUP($C72,[5]COMERCIALIZADOS!$F$17:$W$195,16,FALSE)</f>
        <v>15.73</v>
      </c>
      <c r="AM72" s="65">
        <f>VLOOKUP($C72,[5]COMERCIALIZADOS!$F$17:$W$195,17,FALSE)</f>
        <v>11.452012259999998</v>
      </c>
      <c r="AN72" s="65">
        <f>VLOOKUP($C72,[5]COMERCIALIZADOS!$F$17:$W$195,18,FALSE)</f>
        <v>15.831735129769767</v>
      </c>
      <c r="AP72" s="163">
        <f>Y72/[6]REVISTAS!Y72*100-100</f>
        <v>1.3761467889908232</v>
      </c>
      <c r="AQ72" s="163">
        <f>Z72/[6]REVISTAS!Z72*100-100</f>
        <v>1.3195639701663993</v>
      </c>
      <c r="AR72" s="163">
        <f>AA72/[6]REVISTAS!AA72*100-100</f>
        <v>1.3761467889908232</v>
      </c>
      <c r="AS72" s="163">
        <f>AB72/[6]REVISTAS!AB72*100-100</f>
        <v>1.3761467889908232</v>
      </c>
      <c r="AT72" s="163">
        <f>AC72/[6]REVISTAS!AC72*100-100</f>
        <v>1.4096185737976867</v>
      </c>
      <c r="AU72" s="163">
        <f>AD72/[6]REVISTAS!AD72*100-100</f>
        <v>1.4276846679081245</v>
      </c>
      <c r="AV72" s="163">
        <f>AE72/[6]REVISTAS!AE72*100-100</f>
        <v>1.3178294573643399</v>
      </c>
      <c r="AW72" s="163">
        <f>AF72/[6]REVISTAS!AF72*100-100</f>
        <v>1.2790697674418823</v>
      </c>
      <c r="AX72" s="163">
        <f>AG72/[6]REVISTAS!AG72*100-100</f>
        <v>1.3193363595786849</v>
      </c>
      <c r="AY72" s="163">
        <f>AH72/[6]REVISTAS!AH72*100-100</f>
        <v>1.3351277018598893</v>
      </c>
      <c r="AZ72" s="164">
        <f>AI72/[6]REVISTAS!AI72*100-100</f>
        <v>1.3471430793168508</v>
      </c>
      <c r="BA72" s="163">
        <f>AJ72/[6]REVISTAS!AJ72*100-100</f>
        <v>1.3471430793168508</v>
      </c>
      <c r="BB72" s="163">
        <f>AK72/[6]REVISTAS!AK72*100-100</f>
        <v>1.3357079252003672</v>
      </c>
      <c r="BC72" s="163">
        <f>AL72/[6]REVISTAS!AL72*100-100</f>
        <v>1.3530927835051472</v>
      </c>
      <c r="BD72" s="163">
        <f>AM72/[6]REVISTAS!AM72*100-100</f>
        <v>1.3761467889908232</v>
      </c>
      <c r="BE72" s="163">
        <f>AN72/[6]REVISTAS!AN72*100-100</f>
        <v>1.376146788990809</v>
      </c>
    </row>
    <row r="73" spans="1:57" ht="12.75" customHeight="1" x14ac:dyDescent="0.3">
      <c r="A73" s="68">
        <v>7896641800580</v>
      </c>
      <c r="B73" s="89">
        <v>1063901510142</v>
      </c>
      <c r="C73" s="100">
        <v>501100904130411</v>
      </c>
      <c r="D73" s="69" t="s">
        <v>175</v>
      </c>
      <c r="E73" s="70" t="s">
        <v>181</v>
      </c>
      <c r="F73" s="71" t="s">
        <v>177</v>
      </c>
      <c r="G73" s="71" t="s">
        <v>38</v>
      </c>
      <c r="H73" s="71" t="s">
        <v>46</v>
      </c>
      <c r="I73" s="73"/>
      <c r="J73" s="71" t="s">
        <v>40</v>
      </c>
      <c r="K73" s="71" t="s">
        <v>41</v>
      </c>
      <c r="L73" s="71" t="s">
        <v>42</v>
      </c>
      <c r="M73" s="73" t="str">
        <f>VLOOKUP(A73,[1]Planilha!$A$14:$AB$239,17,FALSE)</f>
        <v>Líquidos</v>
      </c>
      <c r="N73" s="74" t="s">
        <v>43</v>
      </c>
      <c r="O73" s="73" t="s">
        <v>178</v>
      </c>
      <c r="P73" s="80">
        <v>3051.0716699999998</v>
      </c>
      <c r="Q73" s="71" t="s">
        <v>164</v>
      </c>
      <c r="R73" s="73"/>
      <c r="S73" s="72" t="s">
        <v>46</v>
      </c>
      <c r="T73" s="73"/>
      <c r="U73" s="72" t="s">
        <v>47</v>
      </c>
      <c r="V73" s="72" t="s">
        <v>47</v>
      </c>
      <c r="W73" s="73"/>
      <c r="X73" s="73"/>
      <c r="Y73" s="65">
        <f>VLOOKUP($C73,[5]COMERCIALIZADOS!$F$17:$W$195,3,FALSE)</f>
        <v>8.41</v>
      </c>
      <c r="Z73" s="65">
        <f>VLOOKUP($C73,[5]COMERCIALIZADOS!$F$17:$W$195,4,FALSE)</f>
        <v>11.21</v>
      </c>
      <c r="AA73" s="65">
        <f>VLOOKUP($C73,[5]COMERCIALIZADOS!$F$17:$W$195,5,FALSE)</f>
        <v>7.3075919700000007</v>
      </c>
      <c r="AB73" s="65">
        <f>VLOOKUP($C73,[5]COMERCIALIZADOS!$F$17:$W$195,6,FALSE)</f>
        <v>10.102317206694336</v>
      </c>
      <c r="AC73" s="65">
        <f>VLOOKUP($C73,[5]COMERCIALIZADOS!$F$17:$W$195,7,FALSE)</f>
        <v>7.76</v>
      </c>
      <c r="AD73" s="65">
        <f>VLOOKUP($C73,[5]COMERCIALIZADOS!$F$17:$W$195,8,FALSE)</f>
        <v>10.37</v>
      </c>
      <c r="AE73" s="65">
        <f>VLOOKUP($C73,[5]COMERCIALIZADOS!$F$17:$W$195,9,FALSE)</f>
        <v>8.3000000000000007</v>
      </c>
      <c r="AF73" s="65">
        <f>VLOOKUP($C73,[5]COMERCIALIZADOS!$F$17:$W$195,10,FALSE)</f>
        <v>11.06</v>
      </c>
      <c r="AG73" s="65">
        <f>VLOOKUP($C73,[5]COMERCIALIZADOS!$F$17:$W$195,11,FALSE)</f>
        <v>8.35</v>
      </c>
      <c r="AH73" s="65">
        <f>VLOOKUP($C73,[5]COMERCIALIZADOS!$F$17:$W$195,12,FALSE)</f>
        <v>11.13</v>
      </c>
      <c r="AI73" s="65">
        <f>VLOOKUP($C73,[5]COMERCIALIZADOS!$F$17:$W$195,13,FALSE)</f>
        <v>8.65</v>
      </c>
      <c r="AJ73" s="65">
        <f>VLOOKUP($C73,[5]COMERCIALIZADOS!$F$17:$W$195,14,FALSE)</f>
        <v>11.513438112275322</v>
      </c>
      <c r="AK73" s="65">
        <f>VLOOKUP($C73,[5]COMERCIALIZADOS!$F$17:$W$195,15,FALSE)</f>
        <v>7.22</v>
      </c>
      <c r="AL73" s="65">
        <f>VLOOKUP($C73,[5]COMERCIALIZADOS!$F$17:$W$195,16,FALSE)</f>
        <v>9.98</v>
      </c>
      <c r="AM73" s="65">
        <f>VLOOKUP($C73,[5]COMERCIALIZADOS!$F$17:$W$195,17,FALSE)</f>
        <v>7.2633049099999996</v>
      </c>
      <c r="AN73" s="65">
        <f>VLOOKUP($C73,[5]COMERCIALIZADOS!$F$17:$W$195,18,FALSE)</f>
        <v>10.04109294429591</v>
      </c>
      <c r="AP73" s="163">
        <f>Y73/[6]REVISTAS!Y73*100-100</f>
        <v>1.3253012048192687</v>
      </c>
      <c r="AQ73" s="163">
        <f>Z73/[6]REVISTAS!Z73*100-100</f>
        <v>1.3562386980108414</v>
      </c>
      <c r="AR73" s="163">
        <f>AA73/[6]REVISTAS!AA73*100-100</f>
        <v>1.3253012048192829</v>
      </c>
      <c r="AS73" s="163">
        <f>AB73/[6]REVISTAS!AB73*100-100</f>
        <v>1.3253012048192829</v>
      </c>
      <c r="AT73" s="163">
        <f>AC73/[6]REVISTAS!AC73*100-100</f>
        <v>1.437908496732021</v>
      </c>
      <c r="AU73" s="163">
        <f>AD73/[6]REVISTAS!AD73*100-100</f>
        <v>1.4677103718199476</v>
      </c>
      <c r="AV73" s="163">
        <f>AE73/[6]REVISTAS!AE73*100-100</f>
        <v>1.4669926650366989</v>
      </c>
      <c r="AW73" s="163">
        <f>AF73/[6]REVISTAS!AF73*100-100</f>
        <v>1.467889908256879</v>
      </c>
      <c r="AX73" s="163">
        <f>AG73/[6]REVISTAS!AG73*100-100</f>
        <v>1.310060410521686</v>
      </c>
      <c r="AY73" s="163">
        <f>AH73/[6]REVISTAS!AH73*100-100</f>
        <v>1.3340139913439799</v>
      </c>
      <c r="AZ73" s="164">
        <f>AI73/[6]REVISTAS!AI73*100-100</f>
        <v>1.2844792272909729</v>
      </c>
      <c r="BA73" s="163">
        <f>AJ73/[6]REVISTAS!AJ73*100-100</f>
        <v>1.2844792272909729</v>
      </c>
      <c r="BB73" s="163">
        <f>AK73/[6]REVISTAS!AK73*100-100</f>
        <v>1.4044943820224631</v>
      </c>
      <c r="BC73" s="163">
        <f>AL73/[6]REVISTAS!AL73*100-100</f>
        <v>1.4227642276422898</v>
      </c>
      <c r="BD73" s="163">
        <f>AM73/[6]REVISTAS!AM73*100-100</f>
        <v>1.3253012048192687</v>
      </c>
      <c r="BE73" s="163">
        <f>AN73/[6]REVISTAS!AN73*100-100</f>
        <v>1.3253012048192829</v>
      </c>
    </row>
    <row r="74" spans="1:57" ht="12.75" customHeight="1" x14ac:dyDescent="0.3">
      <c r="A74" s="68">
        <v>7896641806483</v>
      </c>
      <c r="B74" s="89">
        <v>1063902420120</v>
      </c>
      <c r="C74" s="100">
        <v>501100908136315</v>
      </c>
      <c r="D74" s="69" t="s">
        <v>175</v>
      </c>
      <c r="E74" s="70" t="s">
        <v>182</v>
      </c>
      <c r="F74" s="71" t="s">
        <v>177</v>
      </c>
      <c r="G74" s="71" t="s">
        <v>38</v>
      </c>
      <c r="H74" s="71" t="s">
        <v>46</v>
      </c>
      <c r="I74" s="73"/>
      <c r="J74" s="71" t="s">
        <v>40</v>
      </c>
      <c r="K74" s="71" t="s">
        <v>41</v>
      </c>
      <c r="L74" s="71" t="s">
        <v>42</v>
      </c>
      <c r="M74" s="73" t="str">
        <f>VLOOKUP(A74,[1]Planilha!$A$14:$AB$239,17,FALSE)</f>
        <v>Líquidos</v>
      </c>
      <c r="N74" s="74" t="s">
        <v>43</v>
      </c>
      <c r="O74" s="73" t="s">
        <v>178</v>
      </c>
      <c r="P74" s="80">
        <v>3051.0716699999998</v>
      </c>
      <c r="Q74" s="71" t="s">
        <v>164</v>
      </c>
      <c r="R74" s="73"/>
      <c r="S74" s="72" t="s">
        <v>46</v>
      </c>
      <c r="T74" s="73"/>
      <c r="U74" s="72" t="s">
        <v>47</v>
      </c>
      <c r="V74" s="72" t="s">
        <v>47</v>
      </c>
      <c r="W74" s="73"/>
      <c r="X74" s="73"/>
      <c r="Y74" s="65">
        <f>VLOOKUP($C74,[5]COMERCIALIZADOS!$F$17:$W$195,3,FALSE)</f>
        <v>12.65</v>
      </c>
      <c r="Z74" s="65">
        <f>VLOOKUP($C74,[5]COMERCIALIZADOS!$F$17:$W$195,4,FALSE)</f>
        <v>16.850000000000001</v>
      </c>
      <c r="AA74" s="65">
        <f>VLOOKUP($C74,[5]COMERCIALIZADOS!$F$17:$W$195,5,FALSE)</f>
        <v>10.99180005</v>
      </c>
      <c r="AB74" s="65">
        <f>VLOOKUP($C74,[5]COMERCIALIZADOS!$F$17:$W$195,6,FALSE)</f>
        <v>15.195518747286961</v>
      </c>
      <c r="AC74" s="65">
        <f>VLOOKUP($C74,[5]COMERCIALIZADOS!$F$17:$W$195,7,FALSE)</f>
        <v>11.66</v>
      </c>
      <c r="AD74" s="65">
        <f>VLOOKUP($C74,[5]COMERCIALIZADOS!$F$17:$W$195,8,FALSE)</f>
        <v>15.58</v>
      </c>
      <c r="AE74" s="65">
        <f>VLOOKUP($C74,[5]COMERCIALIZADOS!$F$17:$W$195,9,FALSE)</f>
        <v>12.47</v>
      </c>
      <c r="AF74" s="65">
        <f>VLOOKUP($C74,[5]COMERCIALIZADOS!$F$17:$W$195,10,FALSE)</f>
        <v>16.62</v>
      </c>
      <c r="AG74" s="65">
        <f>VLOOKUP($C74,[5]COMERCIALIZADOS!$F$17:$W$195,11,FALSE)</f>
        <v>12.56</v>
      </c>
      <c r="AH74" s="65">
        <f>VLOOKUP($C74,[5]COMERCIALIZADOS!$F$17:$W$195,12,FALSE)</f>
        <v>16.739999999999998</v>
      </c>
      <c r="AI74" s="65">
        <f>VLOOKUP($C74,[5]COMERCIALIZADOS!$F$17:$W$195,13,FALSE)</f>
        <v>13.02</v>
      </c>
      <c r="AJ74" s="65">
        <f>VLOOKUP($C74,[5]COMERCIALIZADOS!$F$17:$W$195,14,FALSE)</f>
        <v>17.33005366726297</v>
      </c>
      <c r="AK74" s="65">
        <f>VLOOKUP($C74,[5]COMERCIALIZADOS!$F$17:$W$195,15,FALSE)</f>
        <v>10.86</v>
      </c>
      <c r="AL74" s="65">
        <f>VLOOKUP($C74,[5]COMERCIALIZADOS!$F$17:$W$195,16,FALSE)</f>
        <v>15.01</v>
      </c>
      <c r="AM74" s="65">
        <f>VLOOKUP($C74,[5]COMERCIALIZADOS!$F$17:$W$195,17,FALSE)</f>
        <v>10.925185149999999</v>
      </c>
      <c r="AN74" s="65">
        <f>VLOOKUP($C74,[5]COMERCIALIZADOS!$F$17:$W$195,18,FALSE)</f>
        <v>15.103427555926665</v>
      </c>
      <c r="AP74" s="163">
        <f>Y74/[6]REVISTAS!Y74*100-100</f>
        <v>1.362179487179489</v>
      </c>
      <c r="AQ74" s="163">
        <f>Z74/[6]REVISTAS!Z74*100-100</f>
        <v>1.3229104028863645</v>
      </c>
      <c r="AR74" s="163">
        <f>AA74/[6]REVISTAS!AA74*100-100</f>
        <v>1.3621794871794748</v>
      </c>
      <c r="AS74" s="163">
        <f>AB74/[6]REVISTAS!AB74*100-100</f>
        <v>1.3621794871794748</v>
      </c>
      <c r="AT74" s="163">
        <f>AC74/[6]REVISTAS!AC74*100-100</f>
        <v>1.3032145960034853</v>
      </c>
      <c r="AU74" s="163">
        <f>AD74/[6]REVISTAS!AD74*100-100</f>
        <v>1.3003901170351071</v>
      </c>
      <c r="AV74" s="163">
        <f>AE74/[6]REVISTAS!AE74*100-100</f>
        <v>1.2997562956945643</v>
      </c>
      <c r="AW74" s="163">
        <f>AF74/[6]REVISTAS!AF74*100-100</f>
        <v>1.2797074954296335</v>
      </c>
      <c r="AX74" s="163">
        <f>AG74/[6]REVISTAS!AG74*100-100</f>
        <v>1.3489480431067449</v>
      </c>
      <c r="AY74" s="163">
        <f>AH74/[6]REVISTAS!AH74*100-100</f>
        <v>1.3629035350383845</v>
      </c>
      <c r="AZ74" s="164">
        <f>AI74/[6]REVISTAS!AI74*100-100</f>
        <v>1.3914381593340295</v>
      </c>
      <c r="BA74" s="163">
        <f>AJ74/[6]REVISTAS!AJ74*100-100</f>
        <v>1.3914381593340295</v>
      </c>
      <c r="BB74" s="163">
        <f>AK74/[6]REVISTAS!AK74*100-100</f>
        <v>1.4005602240896309</v>
      </c>
      <c r="BC74" s="163">
        <f>AL74/[6]REVISTAS!AL74*100-100</f>
        <v>1.3504388926400992</v>
      </c>
      <c r="BD74" s="163">
        <f>AM74/[6]REVISTAS!AM74*100-100</f>
        <v>1.3621794871794748</v>
      </c>
      <c r="BE74" s="163">
        <f>AN74/[6]REVISTAS!AN74*100-100</f>
        <v>1.3621794871794748</v>
      </c>
    </row>
    <row r="75" spans="1:57" ht="12.75" customHeight="1" x14ac:dyDescent="0.3">
      <c r="A75" s="89">
        <v>7896641805691</v>
      </c>
      <c r="B75" s="89">
        <v>1063902410044</v>
      </c>
      <c r="C75" s="89">
        <v>501101001150411</v>
      </c>
      <c r="D75" s="69" t="s">
        <v>183</v>
      </c>
      <c r="E75" s="70" t="s">
        <v>184</v>
      </c>
      <c r="F75" s="71" t="s">
        <v>185</v>
      </c>
      <c r="G75" s="71" t="s">
        <v>38</v>
      </c>
      <c r="H75" s="71" t="s">
        <v>46</v>
      </c>
      <c r="I75" s="73"/>
      <c r="J75" s="71" t="s">
        <v>40</v>
      </c>
      <c r="K75" s="71" t="s">
        <v>41</v>
      </c>
      <c r="L75" s="71" t="s">
        <v>42</v>
      </c>
      <c r="M75" s="73" t="s">
        <v>103</v>
      </c>
      <c r="N75" s="74" t="s">
        <v>83</v>
      </c>
      <c r="O75" s="73" t="s">
        <v>178</v>
      </c>
      <c r="P75" s="80">
        <v>3051.0716699999998</v>
      </c>
      <c r="Q75" s="71" t="s">
        <v>164</v>
      </c>
      <c r="R75" s="73"/>
      <c r="S75" s="72" t="s">
        <v>46</v>
      </c>
      <c r="T75" s="73"/>
      <c r="U75" s="72" t="s">
        <v>47</v>
      </c>
      <c r="V75" s="72" t="s">
        <v>47</v>
      </c>
      <c r="W75" s="73"/>
      <c r="X75" s="73"/>
      <c r="Y75" s="65">
        <f>VLOOKUP($C75,[5]COMERCIALIZADOS!$F$17:$W$195,3,FALSE)</f>
        <v>224.58</v>
      </c>
      <c r="Z75" s="65">
        <f>VLOOKUP($C75,[5]COMERCIALIZADOS!$F$17:$W$195,4,FALSE)</f>
        <v>299.20999999999998</v>
      </c>
      <c r="AA75" s="65">
        <f>VLOOKUP($C75,[5]COMERCIALIZADOS!$F$17:$W$195,5,FALSE)</f>
        <v>195.14137986000003</v>
      </c>
      <c r="AB75" s="65">
        <f>VLOOKUP($C75,[5]COMERCIALIZADOS!$F$17:$W$195,6,FALSE)</f>
        <v>269.77150990242734</v>
      </c>
      <c r="AC75" s="65">
        <f>VLOOKUP($C75,[5]COMERCIALIZADOS!$F$17:$W$195,7,FALSE)</f>
        <v>207.1</v>
      </c>
      <c r="AD75" s="65">
        <f>VLOOKUP($C75,[5]COMERCIALIZADOS!$F$17:$W$195,8,FALSE)</f>
        <v>276.64</v>
      </c>
      <c r="AE75" s="65">
        <f>VLOOKUP($C75,[5]COMERCIALIZADOS!$F$17:$W$195,9,FALSE)</f>
        <v>221.47</v>
      </c>
      <c r="AF75" s="65">
        <f>VLOOKUP($C75,[5]COMERCIALIZADOS!$F$17:$W$195,10,FALSE)</f>
        <v>295.2</v>
      </c>
      <c r="AG75" s="65">
        <f>VLOOKUP($C75,[5]COMERCIALIZADOS!$F$17:$W$195,11,FALSE)</f>
        <v>223.01</v>
      </c>
      <c r="AH75" s="65">
        <f>VLOOKUP($C75,[5]COMERCIALIZADOS!$F$17:$W$195,12,FALSE)</f>
        <v>297.19</v>
      </c>
      <c r="AI75" s="65">
        <f>VLOOKUP($C75,[5]COMERCIALIZADOS!$F$17:$W$195,13,FALSE)</f>
        <v>231.08</v>
      </c>
      <c r="AJ75" s="65">
        <f>VLOOKUP($C75,[5]COMERCIALIZADOS!$F$17:$W$195,14,FALSE)</f>
        <v>307.5751767612233</v>
      </c>
      <c r="AK75" s="65">
        <f>VLOOKUP($C75,[5]COMERCIALIZADOS!$F$17:$W$195,15,FALSE)</f>
        <v>192.79</v>
      </c>
      <c r="AL75" s="65">
        <f>VLOOKUP($C75,[5]COMERCIALIZADOS!$F$17:$W$195,16,FALSE)</f>
        <v>266.52</v>
      </c>
      <c r="AM75" s="65">
        <f>VLOOKUP($C75,[5]COMERCIALIZADOS!$F$17:$W$195,17,FALSE)</f>
        <v>193.95874158000001</v>
      </c>
      <c r="AN75" s="65">
        <f>VLOOKUP($C75,[5]COMERCIALIZADOS!$F$17:$W$195,18,FALSE)</f>
        <v>268.13658185849886</v>
      </c>
      <c r="AP75" s="163">
        <f>Y75/[6]REVISTAS!Y75*100-100</f>
        <v>1.3584871598140609</v>
      </c>
      <c r="AQ75" s="163">
        <f>Z75/[6]REVISTAS!Z75*100-100</f>
        <v>1.3618347504996677</v>
      </c>
      <c r="AR75" s="163">
        <f>AA75/[6]REVISTAS!AA75*100-100</f>
        <v>1.3584871598140609</v>
      </c>
      <c r="AS75" s="163">
        <f>AB75/[6]REVISTAS!AB75*100-100</f>
        <v>1.3584871598140751</v>
      </c>
      <c r="AT75" s="163">
        <f>AC75/[6]REVISTAS!AC75*100-100</f>
        <v>1.3556501737385531</v>
      </c>
      <c r="AU75" s="163">
        <f>AD75/[6]REVISTAS!AD75*100-100</f>
        <v>1.3518959516394915</v>
      </c>
      <c r="AV75" s="163">
        <f>AE75/[6]REVISTAS!AE75*100-100</f>
        <v>1.3639068149571898</v>
      </c>
      <c r="AW75" s="163">
        <f>AF75/[6]REVISTAS!AF75*100-100</f>
        <v>1.359703337453638</v>
      </c>
      <c r="AX75" s="163">
        <f>AG75/[6]REVISTAS!AG75*100-100</f>
        <v>1.3578923565598302</v>
      </c>
      <c r="AY75" s="163">
        <f>AH75/[6]REVISTAS!AH75*100-100</f>
        <v>1.3587878929211712</v>
      </c>
      <c r="AZ75" s="164">
        <f>AI75/[6]REVISTAS!AI75*100-100</f>
        <v>1.3575922935102085</v>
      </c>
      <c r="BA75" s="163">
        <f>AJ75/[6]REVISTAS!AJ75*100-100</f>
        <v>1.3575922935102085</v>
      </c>
      <c r="BB75" s="163">
        <f>AK75/[6]REVISTAS!AK75*100-100</f>
        <v>1.3617245005257672</v>
      </c>
      <c r="BC75" s="163">
        <f>AL75/[6]REVISTAS!AL75*100-100</f>
        <v>1.3653824211767187</v>
      </c>
      <c r="BD75" s="163">
        <f>AM75/[6]REVISTAS!AM75*100-100</f>
        <v>1.3584871598140609</v>
      </c>
      <c r="BE75" s="163">
        <f>AN75/[6]REVISTAS!AN75*100-100</f>
        <v>1.3584871598140609</v>
      </c>
    </row>
    <row r="76" spans="1:57" ht="12.75" customHeight="1" x14ac:dyDescent="0.3">
      <c r="A76" s="95"/>
      <c r="B76" s="95"/>
      <c r="C76" s="95"/>
      <c r="D76" s="69" t="s">
        <v>183</v>
      </c>
      <c r="E76" s="70" t="s">
        <v>166</v>
      </c>
      <c r="F76" s="71" t="s">
        <v>185</v>
      </c>
      <c r="G76" s="71" t="s">
        <v>38</v>
      </c>
      <c r="H76" s="71" t="s">
        <v>46</v>
      </c>
      <c r="I76" s="73"/>
      <c r="J76" s="71" t="s">
        <v>40</v>
      </c>
      <c r="K76" s="71" t="s">
        <v>41</v>
      </c>
      <c r="L76" s="71" t="s">
        <v>42</v>
      </c>
      <c r="M76" s="73"/>
      <c r="N76" s="74" t="s">
        <v>83</v>
      </c>
      <c r="O76" s="73"/>
      <c r="P76" s="80"/>
      <c r="Q76" s="71" t="s">
        <v>164</v>
      </c>
      <c r="R76" s="73"/>
      <c r="S76" s="72" t="s">
        <v>46</v>
      </c>
      <c r="T76" s="73"/>
      <c r="U76" s="72" t="s">
        <v>47</v>
      </c>
      <c r="V76" s="72" t="s">
        <v>47</v>
      </c>
      <c r="W76" s="73"/>
      <c r="X76" s="73"/>
      <c r="Y76" s="101"/>
      <c r="Z76" s="92">
        <f>Z75/100</f>
        <v>2.9920999999999998</v>
      </c>
      <c r="AA76" s="101"/>
      <c r="AB76" s="92">
        <f>AB75/100</f>
        <v>2.6977150990242733</v>
      </c>
      <c r="AC76" s="101"/>
      <c r="AD76" s="92">
        <f>AD75/100</f>
        <v>2.7664</v>
      </c>
      <c r="AE76" s="101"/>
      <c r="AF76" s="92">
        <f>AF75/100</f>
        <v>2.952</v>
      </c>
      <c r="AG76" s="101"/>
      <c r="AH76" s="92">
        <f>AH75/100</f>
        <v>2.9718999999999998</v>
      </c>
      <c r="AI76" s="101"/>
      <c r="AJ76" s="92">
        <f>AJ75/100</f>
        <v>3.0757517676122332</v>
      </c>
      <c r="AK76" s="101"/>
      <c r="AL76" s="92">
        <f>AL75/100</f>
        <v>2.6652</v>
      </c>
      <c r="AM76" s="101"/>
      <c r="AN76" s="92">
        <f>AN75/100</f>
        <v>2.6813658185849887</v>
      </c>
      <c r="AP76" s="163"/>
      <c r="AQ76" s="163">
        <f>Z76/[6]REVISTAS!Z76*100-100</f>
        <v>1.3618347504996677</v>
      </c>
      <c r="AR76" s="163"/>
      <c r="AS76" s="163">
        <f>AB76/[6]REVISTAS!AB76*100-100</f>
        <v>1.3584871598140609</v>
      </c>
      <c r="AT76" s="163"/>
      <c r="AU76" s="163">
        <f>AD76/[6]REVISTAS!AD76*100-100</f>
        <v>1.3518959516394915</v>
      </c>
      <c r="AV76" s="163"/>
      <c r="AW76" s="163">
        <f>AF76/[6]REVISTAS!AF76*100-100</f>
        <v>1.3597033374536522</v>
      </c>
      <c r="AX76" s="163"/>
      <c r="AY76" s="163">
        <f>AH76/[6]REVISTAS!AH76*100-100</f>
        <v>1.3587878929211428</v>
      </c>
      <c r="AZ76" s="164"/>
      <c r="BA76" s="163">
        <f>AJ76/[6]REVISTAS!AJ76*100-100</f>
        <v>1.3575922935102085</v>
      </c>
      <c r="BB76" s="163"/>
      <c r="BC76" s="163">
        <f>AL76/[6]REVISTAS!AL76*100-100</f>
        <v>1.3653824211767471</v>
      </c>
      <c r="BD76" s="163"/>
      <c r="BE76" s="163">
        <f>AN76/[6]REVISTAS!AN76*100-100</f>
        <v>1.3584871598140609</v>
      </c>
    </row>
    <row r="77" spans="1:57" ht="12.75" customHeight="1" x14ac:dyDescent="0.3">
      <c r="A77" s="68">
        <v>7896641811425</v>
      </c>
      <c r="B77" s="93">
        <v>1063902710013</v>
      </c>
      <c r="C77" s="93">
        <v>501115100024902</v>
      </c>
      <c r="D77" s="98" t="s">
        <v>186</v>
      </c>
      <c r="E77" s="99" t="s">
        <v>187</v>
      </c>
      <c r="F77" s="72" t="s">
        <v>188</v>
      </c>
      <c r="G77" s="71" t="s">
        <v>38</v>
      </c>
      <c r="H77" s="71" t="s">
        <v>46</v>
      </c>
      <c r="I77" s="73"/>
      <c r="J77" s="71" t="s">
        <v>40</v>
      </c>
      <c r="K77" s="71" t="s">
        <v>41</v>
      </c>
      <c r="L77" s="71" t="s">
        <v>42</v>
      </c>
      <c r="M77" s="73" t="s">
        <v>103</v>
      </c>
      <c r="N77" s="74" t="s">
        <v>189</v>
      </c>
      <c r="O77" s="73"/>
      <c r="P77" s="80"/>
      <c r="Q77" s="102" t="s">
        <v>190</v>
      </c>
      <c r="R77" s="73"/>
      <c r="S77" s="72" t="s">
        <v>46</v>
      </c>
      <c r="T77" s="73"/>
      <c r="U77" s="72" t="s">
        <v>47</v>
      </c>
      <c r="V77" s="72" t="s">
        <v>47</v>
      </c>
      <c r="W77" s="73"/>
      <c r="X77" s="73"/>
      <c r="Y77" s="65">
        <f>VLOOKUP($C77,[5]COMERCIALIZADOS!$F$17:$W$195,3,FALSE)</f>
        <v>13637.45</v>
      </c>
      <c r="Z77" s="65">
        <f>VLOOKUP($C77,[5]COMERCIALIZADOS!$F$17:$W$195,4,FALSE)</f>
        <v>18169.29</v>
      </c>
      <c r="AA77" s="65">
        <f>VLOOKUP($C77,[5]COMERCIALIZADOS!$F$17:$W$195,5,FALSE)</f>
        <v>11849.812141650002</v>
      </c>
      <c r="AB77" s="65">
        <f>VLOOKUP($C77,[5]COMERCIALIZADOS!$F$17:$W$195,6,FALSE)</f>
        <v>16381.670129659176</v>
      </c>
      <c r="AC77" s="65">
        <f>VLOOKUP($C77,[5]COMERCIALIZADOS!$F$17:$W$195,7,FALSE)</f>
        <v>12576.12</v>
      </c>
      <c r="AD77" s="65">
        <f>VLOOKUP($C77,[5]COMERCIALIZADOS!$F$17:$W$195,8,FALSE)</f>
        <v>16798.98</v>
      </c>
      <c r="AE77" s="65">
        <f>VLOOKUP($C77,[5]COMERCIALIZADOS!$F$17:$W$195,9,FALSE)</f>
        <v>13448.27</v>
      </c>
      <c r="AF77" s="65">
        <f>VLOOKUP($C77,[5]COMERCIALIZADOS!$F$17:$W$195,10,FALSE)</f>
        <v>17925.53</v>
      </c>
      <c r="AG77" s="65">
        <f>VLOOKUP($C77,[5]COMERCIALIZADOS!$F$17:$W$195,11,FALSE)</f>
        <v>13542.19</v>
      </c>
      <c r="AH77" s="65">
        <f>VLOOKUP($C77,[5]COMERCIALIZADOS!$F$17:$W$195,12,FALSE)</f>
        <v>18046.580000000002</v>
      </c>
      <c r="AI77" s="65">
        <f>VLOOKUP($C77,[5]COMERCIALIZADOS!$F$17:$W$195,13,FALSE)</f>
        <v>14032.28</v>
      </c>
      <c r="AJ77" s="65">
        <f>VLOOKUP($C77,[5]COMERCIALIZADOS!$F$17:$W$195,14,FALSE)</f>
        <v>18677.432064059973</v>
      </c>
      <c r="AK77" s="65">
        <f>VLOOKUP($C77,[5]COMERCIALIZADOS!$F$17:$W$195,15,FALSE)</f>
        <v>11707.04</v>
      </c>
      <c r="AL77" s="65">
        <f>VLOOKUP($C77,[5]COMERCIALIZADOS!$F$17:$W$195,16,FALSE)</f>
        <v>16184.3</v>
      </c>
      <c r="AM77" s="65">
        <f>VLOOKUP($C77,[5]COMERCIALIZADOS!$F$17:$W$195,17,FALSE)</f>
        <v>11777.99732995</v>
      </c>
      <c r="AN77" s="65">
        <f>VLOOKUP($C77,[5]COMERCIALIZADOS!$F$17:$W$195,18,FALSE)</f>
        <v>16282.390365420719</v>
      </c>
      <c r="AP77" s="163">
        <f>Y77/[6]REVISTAS!Y77*100-100</f>
        <v>1.3599941134805107</v>
      </c>
      <c r="AQ77" s="163">
        <f>Z77/[6]REVISTAS!Z77*100-100</f>
        <v>1.3631279306218289</v>
      </c>
      <c r="AR77" s="163">
        <f>AA77/[6]REVISTAS!AA77*100-100</f>
        <v>1.3599941134805107</v>
      </c>
      <c r="AS77" s="163">
        <f>AB77/[6]REVISTAS!AB77*100-100</f>
        <v>1.3599941134805107</v>
      </c>
      <c r="AT77" s="163">
        <f>AC77/[6]REVISTAS!AC77*100-100</f>
        <v>1.35730122641489</v>
      </c>
      <c r="AU77" s="163">
        <f>AD77/[6]REVISTAS!AD77*100-100</f>
        <v>1.3540639112374038</v>
      </c>
      <c r="AV77" s="163">
        <f>AE77/[6]REVISTAS!AE77*100-100</f>
        <v>1.3628843523058265</v>
      </c>
      <c r="AW77" s="163">
        <f>AF77/[6]REVISTAS!AF77*100-100</f>
        <v>1.3588182674572238</v>
      </c>
      <c r="AX77" s="163">
        <f>AG77/[6]REVISTAS!AG77*100-100</f>
        <v>1.3599760621223282</v>
      </c>
      <c r="AY77" s="163">
        <f>AH77/[6]REVISTAS!AH77*100-100</f>
        <v>1.3599740050122477</v>
      </c>
      <c r="AZ77" s="164">
        <f>AI77/[6]REVISTAS!AI77*100-100</f>
        <v>1.3599836222958857</v>
      </c>
      <c r="BA77" s="163">
        <f>AJ77/[6]REVISTAS!AJ77*100-100</f>
        <v>1.3599836222958857</v>
      </c>
      <c r="BB77" s="163">
        <f>AK77/[6]REVISTAS!AK77*100-100</f>
        <v>1.3656215257694839</v>
      </c>
      <c r="BC77" s="163">
        <f>AL77/[6]REVISTAS!AL77*100-100</f>
        <v>1.3715344436976835</v>
      </c>
      <c r="BD77" s="163">
        <f>AM77/[6]REVISTAS!AM77*100-100</f>
        <v>1.3599941134805107</v>
      </c>
      <c r="BE77" s="163">
        <f>AN77/[6]REVISTAS!AN77*100-100</f>
        <v>1.3599941134805107</v>
      </c>
    </row>
    <row r="78" spans="1:57" ht="12.75" customHeight="1" x14ac:dyDescent="0.3">
      <c r="A78" s="68">
        <v>7896641806841</v>
      </c>
      <c r="B78" s="93">
        <v>1063902620014</v>
      </c>
      <c r="C78" s="93">
        <v>501113010020402</v>
      </c>
      <c r="D78" s="103" t="s">
        <v>191</v>
      </c>
      <c r="E78" s="99" t="s">
        <v>192</v>
      </c>
      <c r="F78" s="71" t="s">
        <v>193</v>
      </c>
      <c r="G78" s="71" t="s">
        <v>38</v>
      </c>
      <c r="H78" s="71" t="s">
        <v>46</v>
      </c>
      <c r="I78" s="73"/>
      <c r="J78" s="71" t="s">
        <v>40</v>
      </c>
      <c r="K78" s="71" t="s">
        <v>41</v>
      </c>
      <c r="L78" s="71" t="s">
        <v>42</v>
      </c>
      <c r="M78" s="73" t="str">
        <f>VLOOKUP(A78,[1]Planilha!$A$14:$AB$239,17,FALSE)</f>
        <v>Injeções</v>
      </c>
      <c r="N78" s="74" t="s">
        <v>83</v>
      </c>
      <c r="O78" s="73" t="s">
        <v>194</v>
      </c>
      <c r="P78" s="80"/>
      <c r="Q78" s="71" t="s">
        <v>195</v>
      </c>
      <c r="R78" s="73"/>
      <c r="S78" s="72" t="s">
        <v>46</v>
      </c>
      <c r="T78" s="73"/>
      <c r="U78" s="72" t="s">
        <v>47</v>
      </c>
      <c r="V78" s="72" t="s">
        <v>47</v>
      </c>
      <c r="W78" s="73"/>
      <c r="X78" s="73"/>
      <c r="Y78" s="65">
        <f>VLOOKUP($C78,[5]COMERCIALIZADOS!$F$17:$W$195,3,FALSE)</f>
        <v>423.02</v>
      </c>
      <c r="Z78" s="65">
        <f>VLOOKUP($C78,[5]COMERCIALIZADOS!$F$17:$W$195,4,FALSE)</f>
        <v>563.59</v>
      </c>
      <c r="AA78" s="65">
        <f>VLOOKUP($C78,[5]COMERCIALIZADOS!$F$17:$W$195,5,FALSE)</f>
        <v>367.56926934000001</v>
      </c>
      <c r="AB78" s="65">
        <f>VLOOKUP($C78,[5]COMERCIALIZADOS!$F$17:$W$195,6,FALSE)</f>
        <v>508.14295181638971</v>
      </c>
      <c r="AC78" s="65">
        <f>VLOOKUP($C78,[5]COMERCIALIZADOS!$F$17:$W$195,7,FALSE)</f>
        <v>390.09</v>
      </c>
      <c r="AD78" s="65">
        <f>VLOOKUP($C78,[5]COMERCIALIZADOS!$F$17:$W$195,8,FALSE)</f>
        <v>521.08000000000004</v>
      </c>
      <c r="AE78" s="65">
        <f>VLOOKUP($C78,[5]COMERCIALIZADOS!$F$17:$W$195,9,FALSE)</f>
        <v>417.15</v>
      </c>
      <c r="AF78" s="65">
        <f>VLOOKUP($C78,[5]COMERCIALIZADOS!$F$17:$W$195,10,FALSE)</f>
        <v>556.03</v>
      </c>
      <c r="AG78" s="65">
        <f>VLOOKUP($C78,[5]COMERCIALIZADOS!$F$17:$W$195,11,FALSE)</f>
        <v>420.06</v>
      </c>
      <c r="AH78" s="65">
        <f>VLOOKUP($C78,[5]COMERCIALIZADOS!$F$17:$W$195,12,FALSE)</f>
        <v>559.78</v>
      </c>
      <c r="AI78" s="65">
        <f>VLOOKUP($C78,[5]COMERCIALIZADOS!$F$17:$W$195,13,FALSE)</f>
        <v>435.27</v>
      </c>
      <c r="AJ78" s="65">
        <f>VLOOKUP($C78,[5]COMERCIALIZADOS!$F$17:$W$195,14,FALSE)</f>
        <v>579.35886787630977</v>
      </c>
      <c r="AK78" s="65">
        <f>VLOOKUP($C78,[5]COMERCIALIZADOS!$F$17:$W$195,15,FALSE)</f>
        <v>363.14</v>
      </c>
      <c r="AL78" s="65">
        <f>VLOOKUP($C78,[5]COMERCIALIZADOS!$F$17:$W$195,16,FALSE)</f>
        <v>502.02</v>
      </c>
      <c r="AM78" s="65">
        <f>VLOOKUP($C78,[5]COMERCIALIZADOS!$F$17:$W$195,17,FALSE)</f>
        <v>365.34164601999998</v>
      </c>
      <c r="AN78" s="65">
        <f>VLOOKUP($C78,[5]COMERCIALIZADOS!$F$17:$W$195,18,FALSE)</f>
        <v>505.06339325755715</v>
      </c>
      <c r="AP78" s="163">
        <f>Y78/[6]REVISTAS!Y78*100-100</f>
        <v>1.3610006229932452</v>
      </c>
      <c r="AQ78" s="163">
        <f>Z78/[6]REVISTAS!Z78*100-100</f>
        <v>1.3632848330066025</v>
      </c>
      <c r="AR78" s="163">
        <f>AA78/[6]REVISTAS!AA78*100-100</f>
        <v>1.3610006229932452</v>
      </c>
      <c r="AS78" s="163">
        <f>AB78/[6]REVISTAS!AB78*100-100</f>
        <v>1.3610006229932452</v>
      </c>
      <c r="AT78" s="163">
        <f>AC78/[6]REVISTAS!AC78*100-100</f>
        <v>1.3563021279912704</v>
      </c>
      <c r="AU78" s="163">
        <f>AD78/[6]REVISTAS!AD78*100-100</f>
        <v>1.3537695479654701</v>
      </c>
      <c r="AV78" s="163">
        <f>AE78/[6]REVISTAS!AE78*100-100</f>
        <v>1.3631724741215834</v>
      </c>
      <c r="AW78" s="163">
        <f>AF78/[6]REVISTAS!AF78*100-100</f>
        <v>1.3598993747379495</v>
      </c>
      <c r="AX78" s="163">
        <f>AG78/[6]REVISTAS!AG78*100-100</f>
        <v>1.3597445931914791</v>
      </c>
      <c r="AY78" s="163">
        <f>AH78/[6]REVISTAS!AH78*100-100</f>
        <v>1.3597522085643874</v>
      </c>
      <c r="AZ78" s="164">
        <f>AI78/[6]REVISTAS!AI78*100-100</f>
        <v>1.361635186370961</v>
      </c>
      <c r="BA78" s="163">
        <f>AJ78/[6]REVISTAS!AJ78*100-100</f>
        <v>1.361635186370961</v>
      </c>
      <c r="BB78" s="163">
        <f>AK78/[6]REVISTAS!AK78*100-100</f>
        <v>1.3677981241625616</v>
      </c>
      <c r="BC78" s="163">
        <f>AL78/[6]REVISTAS!AL78*100-100</f>
        <v>1.3731270950284653</v>
      </c>
      <c r="BD78" s="163">
        <f>AM78/[6]REVISTAS!AM78*100-100</f>
        <v>1.3610006229932452</v>
      </c>
      <c r="BE78" s="163">
        <f>AN78/[6]REVISTAS!AN78*100-100</f>
        <v>1.3610006229932452</v>
      </c>
    </row>
    <row r="79" spans="1:57" ht="12.75" customHeight="1" x14ac:dyDescent="0.3">
      <c r="A79" s="68">
        <v>7896641804700</v>
      </c>
      <c r="B79" s="93">
        <v>1063901620339</v>
      </c>
      <c r="C79" s="68">
        <v>501101410131413</v>
      </c>
      <c r="D79" s="98" t="s">
        <v>196</v>
      </c>
      <c r="E79" s="99" t="s">
        <v>197</v>
      </c>
      <c r="F79" s="71" t="s">
        <v>198</v>
      </c>
      <c r="G79" s="71" t="s">
        <v>38</v>
      </c>
      <c r="H79" s="71" t="s">
        <v>46</v>
      </c>
      <c r="I79" s="73"/>
      <c r="J79" s="71" t="s">
        <v>134</v>
      </c>
      <c r="K79" s="71" t="s">
        <v>41</v>
      </c>
      <c r="L79" s="71" t="s">
        <v>42</v>
      </c>
      <c r="M79" s="73" t="str">
        <f>VLOOKUP(A79,[1]Planilha!$A$14:$AB$239,17,FALSE)</f>
        <v>Líquidos</v>
      </c>
      <c r="N79" s="74" t="s">
        <v>43</v>
      </c>
      <c r="O79" s="73" t="s">
        <v>199</v>
      </c>
      <c r="P79" s="80" t="s">
        <v>200</v>
      </c>
      <c r="Q79" s="71" t="s">
        <v>201</v>
      </c>
      <c r="R79" s="73"/>
      <c r="S79" s="72" t="s">
        <v>46</v>
      </c>
      <c r="T79" s="73"/>
      <c r="U79" s="72" t="s">
        <v>47</v>
      </c>
      <c r="V79" s="72" t="s">
        <v>47</v>
      </c>
      <c r="W79" s="73"/>
      <c r="X79" s="73"/>
      <c r="Y79" s="65">
        <f>VLOOKUP($C79,[5]COMERCIALIZADOS!$F$17:$W$195,3,FALSE)</f>
        <v>6.99</v>
      </c>
      <c r="Z79" s="65">
        <f>VLOOKUP($C79,[5]COMERCIALIZADOS!$F$17:$W$195,4,FALSE)</f>
        <v>9.32</v>
      </c>
      <c r="AA79" s="65">
        <f>VLOOKUP($C79,[5]COMERCIALIZADOS!$F$17:$W$195,5,FALSE)</f>
        <v>6.0737298300000004</v>
      </c>
      <c r="AB79" s="65">
        <f>VLOOKUP($C79,[5]COMERCIALIZADOS!$F$17:$W$195,6,FALSE)</f>
        <v>8.3965751813071829</v>
      </c>
      <c r="AC79" s="65">
        <f>VLOOKUP($C79,[5]COMERCIALIZADOS!$F$17:$W$195,7,FALSE)</f>
        <v>6.45</v>
      </c>
      <c r="AD79" s="65">
        <f>VLOOKUP($C79,[5]COMERCIALIZADOS!$F$17:$W$195,8,FALSE)</f>
        <v>8.6199999999999992</v>
      </c>
      <c r="AE79" s="65">
        <f>VLOOKUP($C79,[5]COMERCIALIZADOS!$F$17:$W$195,9,FALSE)</f>
        <v>6.9</v>
      </c>
      <c r="AF79" s="65">
        <f>VLOOKUP($C79,[5]COMERCIALIZADOS!$F$17:$W$195,10,FALSE)</f>
        <v>9.1999999999999993</v>
      </c>
      <c r="AG79" s="65">
        <f>VLOOKUP($C79,[5]COMERCIALIZADOS!$F$17:$W$195,11,FALSE)</f>
        <v>6.94</v>
      </c>
      <c r="AH79" s="65">
        <f>VLOOKUP($C79,[5]COMERCIALIZADOS!$F$17:$W$195,12,FALSE)</f>
        <v>9.25</v>
      </c>
      <c r="AI79" s="65">
        <f>VLOOKUP($C79,[5]COMERCIALIZADOS!$F$17:$W$195,13,FALSE)</f>
        <v>7.19</v>
      </c>
      <c r="AJ79" s="65">
        <f>VLOOKUP($C79,[5]COMERCIALIZADOS!$F$17:$W$195,14,FALSE)</f>
        <v>9.5701294829201817</v>
      </c>
      <c r="AK79" s="65">
        <f>VLOOKUP($C79,[5]COMERCIALIZADOS!$F$17:$W$195,15,FALSE)</f>
        <v>6</v>
      </c>
      <c r="AL79" s="65">
        <f>VLOOKUP($C79,[5]COMERCIALIZADOS!$F$17:$W$195,16,FALSE)</f>
        <v>8.2899999999999991</v>
      </c>
      <c r="AM79" s="65">
        <f>VLOOKUP($C79,[5]COMERCIALIZADOS!$F$17:$W$195,17,FALSE)</f>
        <v>6.03692049</v>
      </c>
      <c r="AN79" s="65">
        <f>VLOOKUP($C79,[5]COMERCIALIZADOS!$F$17:$W$195,18,FALSE)</f>
        <v>8.3456884281365529</v>
      </c>
      <c r="AP79" s="163">
        <f>Y79/[6]REVISTAS!Y79*100-100</f>
        <v>1.3043478260869534</v>
      </c>
      <c r="AQ79" s="163">
        <f>Z79/[6]REVISTAS!Z79*100-100</f>
        <v>1.4145810663765133</v>
      </c>
      <c r="AR79" s="163">
        <f>AA79/[6]REVISTAS!AA79*100-100</f>
        <v>1.3043478260869534</v>
      </c>
      <c r="AS79" s="163">
        <f>AB79/[6]REVISTAS!AB79*100-100</f>
        <v>1.3043478260869676</v>
      </c>
      <c r="AT79" s="163">
        <f>AC79/[6]REVISTAS!AC79*100-100</f>
        <v>1.415094339622641</v>
      </c>
      <c r="AU79" s="163">
        <f>AD79/[6]REVISTAS!AD79*100-100</f>
        <v>1.4117647058823337</v>
      </c>
      <c r="AV79" s="163">
        <f>AE79/[6]REVISTAS!AE79*100-100</f>
        <v>1.4705882352941302</v>
      </c>
      <c r="AW79" s="163">
        <f>AF79/[6]REVISTAS!AF79*100-100</f>
        <v>1.5452538631346471</v>
      </c>
      <c r="AX79" s="163">
        <f>AG79/[6]REVISTAS!AG79*100-100</f>
        <v>1.2872012456282675</v>
      </c>
      <c r="AY79" s="163">
        <f>AH79/[6]REVISTAS!AH79*100-100</f>
        <v>1.3049848846365677</v>
      </c>
      <c r="AZ79" s="164">
        <f>AI79/[6]REVISTAS!AI79*100-100</f>
        <v>1.2709033567402912</v>
      </c>
      <c r="BA79" s="163">
        <f>AJ79/[6]REVISTAS!AJ79*100-100</f>
        <v>1.2709033567402912</v>
      </c>
      <c r="BB79" s="163">
        <f>AK79/[6]REVISTAS!AK79*100-100</f>
        <v>1.3513513513513544</v>
      </c>
      <c r="BC79" s="163">
        <f>AL79/[6]REVISTAS!AL79*100-100</f>
        <v>1.3447432762836229</v>
      </c>
      <c r="BD79" s="163">
        <f>AM79/[6]REVISTAS!AM79*100-100</f>
        <v>1.3043478260869676</v>
      </c>
      <c r="BE79" s="163">
        <f>AN79/[6]REVISTAS!AN79*100-100</f>
        <v>1.3043478260869676</v>
      </c>
    </row>
    <row r="80" spans="1:57" ht="12.75" customHeight="1" x14ac:dyDescent="0.3">
      <c r="A80" s="68">
        <v>7896641804717</v>
      </c>
      <c r="B80" s="93">
        <v>1063901620347</v>
      </c>
      <c r="C80" s="68">
        <v>501101411138411</v>
      </c>
      <c r="D80" s="98" t="s">
        <v>196</v>
      </c>
      <c r="E80" s="99" t="s">
        <v>202</v>
      </c>
      <c r="F80" s="71" t="s">
        <v>198</v>
      </c>
      <c r="G80" s="71" t="s">
        <v>38</v>
      </c>
      <c r="H80" s="71" t="s">
        <v>46</v>
      </c>
      <c r="I80" s="73"/>
      <c r="J80" s="71" t="s">
        <v>134</v>
      </c>
      <c r="K80" s="71" t="s">
        <v>41</v>
      </c>
      <c r="L80" s="71" t="s">
        <v>42</v>
      </c>
      <c r="M80" s="73" t="str">
        <f>VLOOKUP(A80,[1]Planilha!$A$14:$AB$239,17,FALSE)</f>
        <v>Líquidos</v>
      </c>
      <c r="N80" s="74" t="s">
        <v>43</v>
      </c>
      <c r="O80" s="73" t="s">
        <v>199</v>
      </c>
      <c r="P80" s="80" t="s">
        <v>200</v>
      </c>
      <c r="Q80" s="71" t="s">
        <v>201</v>
      </c>
      <c r="R80" s="73"/>
      <c r="S80" s="72" t="s">
        <v>46</v>
      </c>
      <c r="T80" s="73"/>
      <c r="U80" s="72" t="s">
        <v>47</v>
      </c>
      <c r="V80" s="72" t="s">
        <v>47</v>
      </c>
      <c r="W80" s="73"/>
      <c r="X80" s="73"/>
      <c r="Y80" s="65">
        <f>VLOOKUP($C80,[5]COMERCIALIZADOS!$F$17:$W$195,3,FALSE)</f>
        <v>6.99</v>
      </c>
      <c r="Z80" s="65">
        <f>VLOOKUP($C80,[5]COMERCIALIZADOS!$F$17:$W$195,4,FALSE)</f>
        <v>9.32</v>
      </c>
      <c r="AA80" s="65">
        <f>VLOOKUP($C80,[5]COMERCIALIZADOS!$F$17:$W$195,5,FALSE)</f>
        <v>6.0737298300000004</v>
      </c>
      <c r="AB80" s="65">
        <f>VLOOKUP($C80,[5]COMERCIALIZADOS!$F$17:$W$195,6,FALSE)</f>
        <v>8.3965751813071829</v>
      </c>
      <c r="AC80" s="65">
        <f>VLOOKUP($C80,[5]COMERCIALIZADOS!$F$17:$W$195,7,FALSE)</f>
        <v>6.45</v>
      </c>
      <c r="AD80" s="65">
        <f>VLOOKUP($C80,[5]COMERCIALIZADOS!$F$17:$W$195,8,FALSE)</f>
        <v>8.6199999999999992</v>
      </c>
      <c r="AE80" s="65">
        <f>VLOOKUP($C80,[5]COMERCIALIZADOS!$F$17:$W$195,9,FALSE)</f>
        <v>6.9</v>
      </c>
      <c r="AF80" s="65">
        <f>VLOOKUP($C80,[5]COMERCIALIZADOS!$F$17:$W$195,10,FALSE)</f>
        <v>9.1999999999999993</v>
      </c>
      <c r="AG80" s="65">
        <f>VLOOKUP($C80,[5]COMERCIALIZADOS!$F$17:$W$195,11,FALSE)</f>
        <v>6.94</v>
      </c>
      <c r="AH80" s="65">
        <f>VLOOKUP($C80,[5]COMERCIALIZADOS!$F$17:$W$195,12,FALSE)</f>
        <v>9.25</v>
      </c>
      <c r="AI80" s="65">
        <f>VLOOKUP($C80,[5]COMERCIALIZADOS!$F$17:$W$195,13,FALSE)</f>
        <v>7.19</v>
      </c>
      <c r="AJ80" s="65">
        <f>VLOOKUP($C80,[5]COMERCIALIZADOS!$F$17:$W$195,14,FALSE)</f>
        <v>9.5701294829201817</v>
      </c>
      <c r="AK80" s="65">
        <f>VLOOKUP($C80,[5]COMERCIALIZADOS!$F$17:$W$195,15,FALSE)</f>
        <v>6</v>
      </c>
      <c r="AL80" s="65">
        <f>VLOOKUP($C80,[5]COMERCIALIZADOS!$F$17:$W$195,16,FALSE)</f>
        <v>8.2899999999999991</v>
      </c>
      <c r="AM80" s="65">
        <f>VLOOKUP($C80,[5]COMERCIALIZADOS!$F$17:$W$195,17,FALSE)</f>
        <v>6.03692049</v>
      </c>
      <c r="AN80" s="65">
        <f>VLOOKUP($C80,[5]COMERCIALIZADOS!$F$17:$W$195,18,FALSE)</f>
        <v>8.3456884281365529</v>
      </c>
      <c r="AP80" s="163">
        <f>Y80/[6]REVISTAS!Y80*100-100</f>
        <v>1.3043478260869534</v>
      </c>
      <c r="AQ80" s="163">
        <f>Z80/[6]REVISTAS!Z80*100-100</f>
        <v>1.4145810663765133</v>
      </c>
      <c r="AR80" s="163">
        <f>AA80/[6]REVISTAS!AA80*100-100</f>
        <v>1.3043478260869534</v>
      </c>
      <c r="AS80" s="163">
        <f>AB80/[6]REVISTAS!AB80*100-100</f>
        <v>1.3043478260869676</v>
      </c>
      <c r="AT80" s="163">
        <f>AC80/[6]REVISTAS!AC80*100-100</f>
        <v>1.415094339622641</v>
      </c>
      <c r="AU80" s="163">
        <f>AD80/[6]REVISTAS!AD80*100-100</f>
        <v>1.4117647058823337</v>
      </c>
      <c r="AV80" s="163">
        <f>AE80/[6]REVISTAS!AE80*100-100</f>
        <v>1.4705882352941302</v>
      </c>
      <c r="AW80" s="163">
        <f>AF80/[6]REVISTAS!AF80*100-100</f>
        <v>1.5452538631346471</v>
      </c>
      <c r="AX80" s="163">
        <f>AG80/[6]REVISTAS!AG80*100-100</f>
        <v>1.2872012456282675</v>
      </c>
      <c r="AY80" s="163">
        <f>AH80/[6]REVISTAS!AH80*100-100</f>
        <v>1.3049848846365677</v>
      </c>
      <c r="AZ80" s="164">
        <f>AI80/[6]REVISTAS!AI80*100-100</f>
        <v>1.2709033567402912</v>
      </c>
      <c r="BA80" s="163">
        <f>AJ80/[6]REVISTAS!AJ80*100-100</f>
        <v>1.2709033567402912</v>
      </c>
      <c r="BB80" s="163">
        <f>AK80/[6]REVISTAS!AK80*100-100</f>
        <v>1.3513513513513544</v>
      </c>
      <c r="BC80" s="163">
        <f>AL80/[6]REVISTAS!AL80*100-100</f>
        <v>1.3447432762836229</v>
      </c>
      <c r="BD80" s="163">
        <f>AM80/[6]REVISTAS!AM80*100-100</f>
        <v>1.3043478260869676</v>
      </c>
      <c r="BE80" s="163">
        <f>AN80/[6]REVISTAS!AN80*100-100</f>
        <v>1.3043478260869676</v>
      </c>
    </row>
    <row r="81" spans="1:57" ht="12.75" customHeight="1" x14ac:dyDescent="0.3">
      <c r="A81" s="68">
        <v>7896641801938</v>
      </c>
      <c r="B81" s="93">
        <v>1063901620274</v>
      </c>
      <c r="C81" s="68">
        <v>501101403135417</v>
      </c>
      <c r="D81" s="98" t="s">
        <v>196</v>
      </c>
      <c r="E81" s="99" t="s">
        <v>203</v>
      </c>
      <c r="F81" s="71" t="s">
        <v>198</v>
      </c>
      <c r="G81" s="71" t="s">
        <v>38</v>
      </c>
      <c r="H81" s="71" t="s">
        <v>46</v>
      </c>
      <c r="I81" s="73"/>
      <c r="J81" s="71" t="s">
        <v>134</v>
      </c>
      <c r="K81" s="71" t="s">
        <v>41</v>
      </c>
      <c r="L81" s="71" t="s">
        <v>42</v>
      </c>
      <c r="M81" s="73" t="str">
        <f>VLOOKUP(A81,[1]Planilha!$A$14:$AB$239,17,FALSE)</f>
        <v>Líquidos</v>
      </c>
      <c r="N81" s="74" t="s">
        <v>43</v>
      </c>
      <c r="O81" s="73" t="s">
        <v>199</v>
      </c>
      <c r="P81" s="80" t="s">
        <v>200</v>
      </c>
      <c r="Q81" s="71" t="s">
        <v>201</v>
      </c>
      <c r="R81" s="73"/>
      <c r="S81" s="72" t="s">
        <v>46</v>
      </c>
      <c r="T81" s="73"/>
      <c r="U81" s="72" t="s">
        <v>47</v>
      </c>
      <c r="V81" s="72" t="s">
        <v>47</v>
      </c>
      <c r="W81" s="73"/>
      <c r="X81" s="73"/>
      <c r="Y81" s="65">
        <f>VLOOKUP($C81,[5]COMERCIALIZADOS!$F$17:$W$195,3,FALSE)</f>
        <v>9.91</v>
      </c>
      <c r="Z81" s="65">
        <f>VLOOKUP($C81,[5]COMERCIALIZADOS!$F$17:$W$195,4,FALSE)</f>
        <v>13.21</v>
      </c>
      <c r="AA81" s="65">
        <f>VLOOKUP($C81,[5]COMERCIALIZADOS!$F$17:$W$195,5,FALSE)</f>
        <v>8.6109674700000003</v>
      </c>
      <c r="AB81" s="65">
        <f>VLOOKUP($C81,[5]COMERCIALIZADOS!$F$17:$W$195,6,FALSE)</f>
        <v>11.904157374356821</v>
      </c>
      <c r="AC81" s="65">
        <f>VLOOKUP($C81,[5]COMERCIALIZADOS!$F$17:$W$195,7,FALSE)</f>
        <v>9.14</v>
      </c>
      <c r="AD81" s="65">
        <f>VLOOKUP($C81,[5]COMERCIALIZADOS!$F$17:$W$195,8,FALSE)</f>
        <v>12.21</v>
      </c>
      <c r="AE81" s="65">
        <f>VLOOKUP($C81,[5]COMERCIALIZADOS!$F$17:$W$195,9,FALSE)</f>
        <v>9.7799999999999994</v>
      </c>
      <c r="AF81" s="65">
        <f>VLOOKUP($C81,[5]COMERCIALIZADOS!$F$17:$W$195,10,FALSE)</f>
        <v>13.04</v>
      </c>
      <c r="AG81" s="65">
        <f>VLOOKUP($C81,[5]COMERCIALIZADOS!$F$17:$W$195,11,FALSE)</f>
        <v>9.84</v>
      </c>
      <c r="AH81" s="65">
        <f>VLOOKUP($C81,[5]COMERCIALIZADOS!$F$17:$W$195,12,FALSE)</f>
        <v>13.11</v>
      </c>
      <c r="AI81" s="65">
        <f>VLOOKUP($C81,[5]COMERCIALIZADOS!$F$17:$W$195,13,FALSE)</f>
        <v>10.199999999999999</v>
      </c>
      <c r="AJ81" s="65">
        <f>VLOOKUP($C81,[5]COMERCIALIZADOS!$F$17:$W$195,14,FALSE)</f>
        <v>13.576539739330437</v>
      </c>
      <c r="AK81" s="65">
        <f>VLOOKUP($C81,[5]COMERCIALIZADOS!$F$17:$W$195,15,FALSE)</f>
        <v>8.51</v>
      </c>
      <c r="AL81" s="65">
        <f>VLOOKUP($C81,[5]COMERCIALIZADOS!$F$17:$W$195,16,FALSE)</f>
        <v>11.76</v>
      </c>
      <c r="AM81" s="65">
        <f>VLOOKUP($C81,[5]COMERCIALIZADOS!$F$17:$W$195,17,FALSE)</f>
        <v>8.5587814099999999</v>
      </c>
      <c r="AN81" s="65">
        <f>VLOOKUP($C81,[5]COMERCIALIZADOS!$F$17:$W$195,18,FALSE)</f>
        <v>11.832013207844525</v>
      </c>
      <c r="AP81" s="163">
        <f>Y81/[6]REVISTAS!Y81*100-100</f>
        <v>1.3292433537832409</v>
      </c>
      <c r="AQ81" s="163">
        <f>Z81/[6]REVISTAS!Z81*100-100</f>
        <v>1.3814274750575635</v>
      </c>
      <c r="AR81" s="163">
        <f>AA81/[6]REVISTAS!AA81*100-100</f>
        <v>1.3292433537832125</v>
      </c>
      <c r="AS81" s="163">
        <f>AB81/[6]REVISTAS!AB81*100-100</f>
        <v>1.3292433537832409</v>
      </c>
      <c r="AT81" s="163">
        <f>AC81/[6]REVISTAS!AC81*100-100</f>
        <v>1.3303769401330499</v>
      </c>
      <c r="AU81" s="163">
        <f>AD81/[6]REVISTAS!AD81*100-100</f>
        <v>1.327800829875514</v>
      </c>
      <c r="AV81" s="163">
        <f>AE81/[6]REVISTAS!AE81*100-100</f>
        <v>1.4522821576763363</v>
      </c>
      <c r="AW81" s="163">
        <f>AF81/[6]REVISTAS!AF81*100-100</f>
        <v>1.478599221789878</v>
      </c>
      <c r="AX81" s="163">
        <f>AG81/[6]REVISTAS!AG81*100-100</f>
        <v>1.3212256939878557</v>
      </c>
      <c r="AY81" s="163">
        <f>AH81/[6]REVISTAS!AH81*100-100</f>
        <v>1.2982659335581701</v>
      </c>
      <c r="AZ81" s="164">
        <f>AI81/[6]REVISTAS!AI81*100-100</f>
        <v>1.3599065142080065</v>
      </c>
      <c r="BA81" s="163">
        <f>AJ81/[6]REVISTAS!AJ81*100-100</f>
        <v>1.3599065142080065</v>
      </c>
      <c r="BB81" s="163">
        <f>AK81/[6]REVISTAS!AK81*100-100</f>
        <v>1.3095238095238102</v>
      </c>
      <c r="BC81" s="163">
        <f>AL81/[6]REVISTAS!AL81*100-100</f>
        <v>1.2919896640826778</v>
      </c>
      <c r="BD81" s="163">
        <f>AM81/[6]REVISTAS!AM81*100-100</f>
        <v>1.3292433537832551</v>
      </c>
      <c r="BE81" s="163">
        <f>AN81/[6]REVISTAS!AN81*100-100</f>
        <v>1.3292433537832409</v>
      </c>
    </row>
    <row r="82" spans="1:57" ht="12.75" customHeight="1" x14ac:dyDescent="0.3">
      <c r="A82" s="68">
        <v>7896641801945</v>
      </c>
      <c r="B82" s="93">
        <v>1063901620282</v>
      </c>
      <c r="C82" s="68">
        <v>501101404131415</v>
      </c>
      <c r="D82" s="98" t="s">
        <v>196</v>
      </c>
      <c r="E82" s="99" t="s">
        <v>204</v>
      </c>
      <c r="F82" s="71" t="s">
        <v>198</v>
      </c>
      <c r="G82" s="71" t="s">
        <v>38</v>
      </c>
      <c r="H82" s="71" t="s">
        <v>46</v>
      </c>
      <c r="I82" s="73"/>
      <c r="J82" s="71" t="s">
        <v>134</v>
      </c>
      <c r="K82" s="71" t="s">
        <v>41</v>
      </c>
      <c r="L82" s="71" t="s">
        <v>42</v>
      </c>
      <c r="M82" s="73" t="str">
        <f>VLOOKUP(A82,[1]Planilha!$A$14:$AB$239,17,FALSE)</f>
        <v>Líquidos</v>
      </c>
      <c r="N82" s="74" t="s">
        <v>43</v>
      </c>
      <c r="O82" s="73" t="s">
        <v>199</v>
      </c>
      <c r="P82" s="80" t="s">
        <v>200</v>
      </c>
      <c r="Q82" s="71" t="s">
        <v>201</v>
      </c>
      <c r="R82" s="73"/>
      <c r="S82" s="72" t="s">
        <v>46</v>
      </c>
      <c r="T82" s="73"/>
      <c r="U82" s="72" t="s">
        <v>47</v>
      </c>
      <c r="V82" s="72" t="s">
        <v>47</v>
      </c>
      <c r="W82" s="73"/>
      <c r="X82" s="73"/>
      <c r="Y82" s="65">
        <f>VLOOKUP($C82,[5]COMERCIALIZADOS!$F$17:$W$195,3,FALSE)</f>
        <v>9.91</v>
      </c>
      <c r="Z82" s="65">
        <f>VLOOKUP($C82,[5]COMERCIALIZADOS!$F$17:$W$195,4,FALSE)</f>
        <v>13.21</v>
      </c>
      <c r="AA82" s="65">
        <f>VLOOKUP($C82,[5]COMERCIALIZADOS!$F$17:$W$195,5,FALSE)</f>
        <v>8.6109674700000003</v>
      </c>
      <c r="AB82" s="65">
        <f>VLOOKUP($C82,[5]COMERCIALIZADOS!$F$17:$W$195,6,FALSE)</f>
        <v>11.904157374356821</v>
      </c>
      <c r="AC82" s="65">
        <f>VLOOKUP($C82,[5]COMERCIALIZADOS!$F$17:$W$195,7,FALSE)</f>
        <v>9.14</v>
      </c>
      <c r="AD82" s="65">
        <f>VLOOKUP($C82,[5]COMERCIALIZADOS!$F$17:$W$195,8,FALSE)</f>
        <v>12.21</v>
      </c>
      <c r="AE82" s="65">
        <f>VLOOKUP($C82,[5]COMERCIALIZADOS!$F$17:$W$195,9,FALSE)</f>
        <v>9.7799999999999994</v>
      </c>
      <c r="AF82" s="65">
        <f>VLOOKUP($C82,[5]COMERCIALIZADOS!$F$17:$W$195,10,FALSE)</f>
        <v>13.04</v>
      </c>
      <c r="AG82" s="65">
        <f>VLOOKUP($C82,[5]COMERCIALIZADOS!$F$17:$W$195,11,FALSE)</f>
        <v>9.84</v>
      </c>
      <c r="AH82" s="65">
        <f>VLOOKUP($C82,[5]COMERCIALIZADOS!$F$17:$W$195,12,FALSE)</f>
        <v>13.11</v>
      </c>
      <c r="AI82" s="65">
        <f>VLOOKUP($C82,[5]COMERCIALIZADOS!$F$17:$W$195,13,FALSE)</f>
        <v>10.199999999999999</v>
      </c>
      <c r="AJ82" s="65">
        <f>VLOOKUP($C82,[5]COMERCIALIZADOS!$F$17:$W$195,14,FALSE)</f>
        <v>13.576539739330437</v>
      </c>
      <c r="AK82" s="65">
        <f>VLOOKUP($C82,[5]COMERCIALIZADOS!$F$17:$W$195,15,FALSE)</f>
        <v>8.51</v>
      </c>
      <c r="AL82" s="65">
        <f>VLOOKUP($C82,[5]COMERCIALIZADOS!$F$17:$W$195,16,FALSE)</f>
        <v>11.76</v>
      </c>
      <c r="AM82" s="65">
        <f>VLOOKUP($C82,[5]COMERCIALIZADOS!$F$17:$W$195,17,FALSE)</f>
        <v>8.5587814099999999</v>
      </c>
      <c r="AN82" s="65">
        <f>VLOOKUP($C82,[5]COMERCIALIZADOS!$F$17:$W$195,18,FALSE)</f>
        <v>11.832013207844525</v>
      </c>
      <c r="AP82" s="163">
        <f>Y82/[6]REVISTAS!Y82*100-100</f>
        <v>1.3292433537832409</v>
      </c>
      <c r="AQ82" s="163">
        <f>Z82/[6]REVISTAS!Z82*100-100</f>
        <v>1.3814274750575635</v>
      </c>
      <c r="AR82" s="163">
        <f>AA82/[6]REVISTAS!AA82*100-100</f>
        <v>1.3292433537832125</v>
      </c>
      <c r="AS82" s="163">
        <f>AB82/[6]REVISTAS!AB82*100-100</f>
        <v>1.3292433537832409</v>
      </c>
      <c r="AT82" s="163">
        <f>AC82/[6]REVISTAS!AC82*100-100</f>
        <v>1.3303769401330499</v>
      </c>
      <c r="AU82" s="163">
        <f>AD82/[6]REVISTAS!AD82*100-100</f>
        <v>1.327800829875514</v>
      </c>
      <c r="AV82" s="163">
        <f>AE82/[6]REVISTAS!AE82*100-100</f>
        <v>1.4522821576763363</v>
      </c>
      <c r="AW82" s="163">
        <f>AF82/[6]REVISTAS!AF82*100-100</f>
        <v>1.478599221789878</v>
      </c>
      <c r="AX82" s="163">
        <f>AG82/[6]REVISTAS!AG82*100-100</f>
        <v>1.3212256939878557</v>
      </c>
      <c r="AY82" s="163">
        <f>AH82/[6]REVISTAS!AH82*100-100</f>
        <v>1.2982659335581701</v>
      </c>
      <c r="AZ82" s="164">
        <f>AI82/[6]REVISTAS!AI82*100-100</f>
        <v>1.3599065142080065</v>
      </c>
      <c r="BA82" s="163">
        <f>AJ82/[6]REVISTAS!AJ82*100-100</f>
        <v>1.3599065142080065</v>
      </c>
      <c r="BB82" s="163">
        <f>AK82/[6]REVISTAS!AK82*100-100</f>
        <v>1.3095238095238102</v>
      </c>
      <c r="BC82" s="163">
        <f>AL82/[6]REVISTAS!AL82*100-100</f>
        <v>1.2919896640826778</v>
      </c>
      <c r="BD82" s="163">
        <f>AM82/[6]REVISTAS!AM82*100-100</f>
        <v>1.3292433537832551</v>
      </c>
      <c r="BE82" s="163">
        <f>AN82/[6]REVISTAS!AN82*100-100</f>
        <v>1.3292433537832409</v>
      </c>
    </row>
    <row r="83" spans="1:57" ht="12.75" customHeight="1" x14ac:dyDescent="0.3">
      <c r="A83" s="68">
        <v>7896641804694</v>
      </c>
      <c r="B83" s="93">
        <v>1063901620371</v>
      </c>
      <c r="C83" s="100">
        <v>501101409133416</v>
      </c>
      <c r="D83" s="98" t="s">
        <v>205</v>
      </c>
      <c r="E83" s="99" t="s">
        <v>206</v>
      </c>
      <c r="F83" s="71" t="s">
        <v>198</v>
      </c>
      <c r="G83" s="71" t="s">
        <v>38</v>
      </c>
      <c r="H83" s="71" t="s">
        <v>46</v>
      </c>
      <c r="I83" s="73"/>
      <c r="J83" s="71" t="s">
        <v>134</v>
      </c>
      <c r="K83" s="71" t="s">
        <v>41</v>
      </c>
      <c r="L83" s="71" t="s">
        <v>42</v>
      </c>
      <c r="M83" s="73" t="str">
        <f>VLOOKUP(A83,[1]Planilha!$A$14:$AB$239,17,FALSE)</f>
        <v>Líquidos</v>
      </c>
      <c r="N83" s="74" t="s">
        <v>43</v>
      </c>
      <c r="O83" s="73" t="s">
        <v>207</v>
      </c>
      <c r="P83" s="80" t="s">
        <v>208</v>
      </c>
      <c r="Q83" s="71" t="s">
        <v>201</v>
      </c>
      <c r="R83" s="73"/>
      <c r="S83" s="72" t="s">
        <v>46</v>
      </c>
      <c r="T83" s="73"/>
      <c r="U83" s="72" t="s">
        <v>47</v>
      </c>
      <c r="V83" s="72" t="s">
        <v>47</v>
      </c>
      <c r="W83" s="73"/>
      <c r="X83" s="73"/>
      <c r="Y83" s="65">
        <f>VLOOKUP($C83,[5]COMERCIALIZADOS!$F$17:$W$195,3,FALSE)</f>
        <v>6.99</v>
      </c>
      <c r="Z83" s="65">
        <f>VLOOKUP($C83,[5]COMERCIALIZADOS!$F$17:$W$195,4,FALSE)</f>
        <v>9.32</v>
      </c>
      <c r="AA83" s="65">
        <f>VLOOKUP($C83,[5]COMERCIALIZADOS!$F$17:$W$195,5,FALSE)</f>
        <v>6.0737298300000004</v>
      </c>
      <c r="AB83" s="65">
        <f>VLOOKUP($C83,[5]COMERCIALIZADOS!$F$17:$W$195,6,FALSE)</f>
        <v>8.3965751813071829</v>
      </c>
      <c r="AC83" s="65">
        <f>VLOOKUP($C83,[5]COMERCIALIZADOS!$F$17:$W$195,7,FALSE)</f>
        <v>6.45</v>
      </c>
      <c r="AD83" s="65">
        <f>VLOOKUP($C83,[5]COMERCIALIZADOS!$F$17:$W$195,8,FALSE)</f>
        <v>8.6199999999999992</v>
      </c>
      <c r="AE83" s="65">
        <f>VLOOKUP($C83,[5]COMERCIALIZADOS!$F$17:$W$195,9,FALSE)</f>
        <v>6.9</v>
      </c>
      <c r="AF83" s="65">
        <f>VLOOKUP($C83,[5]COMERCIALIZADOS!$F$17:$W$195,10,FALSE)</f>
        <v>9.1999999999999993</v>
      </c>
      <c r="AG83" s="65">
        <f>VLOOKUP($C83,[5]COMERCIALIZADOS!$F$17:$W$195,11,FALSE)</f>
        <v>6.94</v>
      </c>
      <c r="AH83" s="65">
        <f>VLOOKUP($C83,[5]COMERCIALIZADOS!$F$17:$W$195,12,FALSE)</f>
        <v>9.25</v>
      </c>
      <c r="AI83" s="65">
        <f>VLOOKUP($C83,[5]COMERCIALIZADOS!$F$17:$W$195,13,FALSE)</f>
        <v>7.19</v>
      </c>
      <c r="AJ83" s="65">
        <f>VLOOKUP($C83,[5]COMERCIALIZADOS!$F$17:$W$195,14,FALSE)</f>
        <v>9.5701294829201817</v>
      </c>
      <c r="AK83" s="65">
        <f>VLOOKUP($C83,[5]COMERCIALIZADOS!$F$17:$W$195,15,FALSE)</f>
        <v>6</v>
      </c>
      <c r="AL83" s="65">
        <f>VLOOKUP($C83,[5]COMERCIALIZADOS!$F$17:$W$195,16,FALSE)</f>
        <v>8.2899999999999991</v>
      </c>
      <c r="AM83" s="65">
        <f>VLOOKUP($C83,[5]COMERCIALIZADOS!$F$17:$W$195,17,FALSE)</f>
        <v>6.03692049</v>
      </c>
      <c r="AN83" s="65">
        <f>VLOOKUP($C83,[5]COMERCIALIZADOS!$F$17:$W$195,18,FALSE)</f>
        <v>8.3456884281365529</v>
      </c>
      <c r="AP83" s="163">
        <f>Y83/[6]REVISTAS!Y83*100-100</f>
        <v>1.3043478260869534</v>
      </c>
      <c r="AQ83" s="163">
        <f>Z83/[6]REVISTAS!Z83*100-100</f>
        <v>1.4145810663765133</v>
      </c>
      <c r="AR83" s="163">
        <f>AA83/[6]REVISTAS!AA83*100-100</f>
        <v>1.3043478260869534</v>
      </c>
      <c r="AS83" s="163">
        <f>AB83/[6]REVISTAS!AB83*100-100</f>
        <v>1.3043478260869676</v>
      </c>
      <c r="AT83" s="163">
        <f>AC83/[6]REVISTAS!AC83*100-100</f>
        <v>1.415094339622641</v>
      </c>
      <c r="AU83" s="163">
        <f>AD83/[6]REVISTAS!AD83*100-100</f>
        <v>1.4117647058823337</v>
      </c>
      <c r="AV83" s="163">
        <f>AE83/[6]REVISTAS!AE83*100-100</f>
        <v>1.4705882352941302</v>
      </c>
      <c r="AW83" s="163">
        <f>AF83/[6]REVISTAS!AF83*100-100</f>
        <v>1.5452538631346471</v>
      </c>
      <c r="AX83" s="163">
        <f>AG83/[6]REVISTAS!AG83*100-100</f>
        <v>1.2872012456282675</v>
      </c>
      <c r="AY83" s="163">
        <f>AH83/[6]REVISTAS!AH83*100-100</f>
        <v>1.3049848846365677</v>
      </c>
      <c r="AZ83" s="164">
        <f>AI83/[6]REVISTAS!AI83*100-100</f>
        <v>1.2709033567402912</v>
      </c>
      <c r="BA83" s="163">
        <f>AJ83/[6]REVISTAS!AJ83*100-100</f>
        <v>1.2709033567402912</v>
      </c>
      <c r="BB83" s="163">
        <f>AK83/[6]REVISTAS!AK83*100-100</f>
        <v>1.3513513513513544</v>
      </c>
      <c r="BC83" s="163">
        <f>AL83/[6]REVISTAS!AL83*100-100</f>
        <v>1.3447432762836229</v>
      </c>
      <c r="BD83" s="163">
        <f>AM83/[6]REVISTAS!AM83*100-100</f>
        <v>1.3043478260869676</v>
      </c>
      <c r="BE83" s="163">
        <f>AN83/[6]REVISTAS!AN83*100-100</f>
        <v>1.3043478260869676</v>
      </c>
    </row>
    <row r="84" spans="1:57" ht="12.75" customHeight="1" x14ac:dyDescent="0.3">
      <c r="A84" s="68">
        <v>7896641801976</v>
      </c>
      <c r="B84" s="93">
        <v>1063901620312</v>
      </c>
      <c r="C84" s="68">
        <v>501101402139419</v>
      </c>
      <c r="D84" s="104" t="s">
        <v>205</v>
      </c>
      <c r="E84" s="99" t="s">
        <v>209</v>
      </c>
      <c r="F84" s="71" t="s">
        <v>198</v>
      </c>
      <c r="G84" s="71" t="s">
        <v>38</v>
      </c>
      <c r="H84" s="71" t="s">
        <v>46</v>
      </c>
      <c r="I84" s="73"/>
      <c r="J84" s="71" t="s">
        <v>134</v>
      </c>
      <c r="K84" s="71" t="s">
        <v>41</v>
      </c>
      <c r="L84" s="71" t="s">
        <v>42</v>
      </c>
      <c r="M84" s="73" t="str">
        <f>VLOOKUP(A84,[1]Planilha!$A$14:$AB$239,17,FALSE)</f>
        <v>Líquidos</v>
      </c>
      <c r="N84" s="74" t="s">
        <v>43</v>
      </c>
      <c r="O84" s="73" t="s">
        <v>199</v>
      </c>
      <c r="P84" s="80" t="s">
        <v>200</v>
      </c>
      <c r="Q84" s="71" t="s">
        <v>201</v>
      </c>
      <c r="R84" s="73"/>
      <c r="S84" s="72" t="s">
        <v>46</v>
      </c>
      <c r="T84" s="73"/>
      <c r="U84" s="72" t="s">
        <v>47</v>
      </c>
      <c r="V84" s="72" t="s">
        <v>47</v>
      </c>
      <c r="W84" s="73"/>
      <c r="X84" s="73"/>
      <c r="Y84" s="65">
        <f>VLOOKUP($C84,[5]COMERCIALIZADOS!$F$17:$W$195,3,FALSE)</f>
        <v>9.91</v>
      </c>
      <c r="Z84" s="65">
        <f>VLOOKUP($C84,[5]COMERCIALIZADOS!$F$17:$W$195,4,FALSE)</f>
        <v>13.21</v>
      </c>
      <c r="AA84" s="65">
        <f>VLOOKUP($C84,[5]COMERCIALIZADOS!$F$17:$W$195,5,FALSE)</f>
        <v>8.6109674700000003</v>
      </c>
      <c r="AB84" s="65">
        <f>VLOOKUP($C84,[5]COMERCIALIZADOS!$F$17:$W$195,6,FALSE)</f>
        <v>11.904157374356821</v>
      </c>
      <c r="AC84" s="65">
        <f>VLOOKUP($C84,[5]COMERCIALIZADOS!$F$17:$W$195,7,FALSE)</f>
        <v>9.14</v>
      </c>
      <c r="AD84" s="65">
        <f>VLOOKUP($C84,[5]COMERCIALIZADOS!$F$17:$W$195,8,FALSE)</f>
        <v>12.21</v>
      </c>
      <c r="AE84" s="65">
        <f>VLOOKUP($C84,[5]COMERCIALIZADOS!$F$17:$W$195,9,FALSE)</f>
        <v>9.7799999999999994</v>
      </c>
      <c r="AF84" s="65">
        <f>VLOOKUP($C84,[5]COMERCIALIZADOS!$F$17:$W$195,10,FALSE)</f>
        <v>13.04</v>
      </c>
      <c r="AG84" s="65">
        <f>VLOOKUP($C84,[5]COMERCIALIZADOS!$F$17:$W$195,11,FALSE)</f>
        <v>9.84</v>
      </c>
      <c r="AH84" s="65">
        <f>VLOOKUP($C84,[5]COMERCIALIZADOS!$F$17:$W$195,12,FALSE)</f>
        <v>13.11</v>
      </c>
      <c r="AI84" s="65">
        <f>VLOOKUP($C84,[5]COMERCIALIZADOS!$F$17:$W$195,13,FALSE)</f>
        <v>10.199999999999999</v>
      </c>
      <c r="AJ84" s="65">
        <f>VLOOKUP($C84,[5]COMERCIALIZADOS!$F$17:$W$195,14,FALSE)</f>
        <v>13.576539739330437</v>
      </c>
      <c r="AK84" s="65">
        <f>VLOOKUP($C84,[5]COMERCIALIZADOS!$F$17:$W$195,15,FALSE)</f>
        <v>8.51</v>
      </c>
      <c r="AL84" s="65">
        <f>VLOOKUP($C84,[5]COMERCIALIZADOS!$F$17:$W$195,16,FALSE)</f>
        <v>11.76</v>
      </c>
      <c r="AM84" s="65">
        <f>VLOOKUP($C84,[5]COMERCIALIZADOS!$F$17:$W$195,17,FALSE)</f>
        <v>8.5587814099999999</v>
      </c>
      <c r="AN84" s="65">
        <f>VLOOKUP($C84,[5]COMERCIALIZADOS!$F$17:$W$195,18,FALSE)</f>
        <v>11.832013207844525</v>
      </c>
      <c r="AP84" s="163">
        <f>Y84/[6]REVISTAS!Y84*100-100</f>
        <v>1.3292433537832409</v>
      </c>
      <c r="AQ84" s="163">
        <f>Z84/[6]REVISTAS!Z84*100-100</f>
        <v>1.3814274750575635</v>
      </c>
      <c r="AR84" s="163">
        <f>AA84/[6]REVISTAS!AA84*100-100</f>
        <v>1.3292433537832125</v>
      </c>
      <c r="AS84" s="163">
        <f>AB84/[6]REVISTAS!AB84*100-100</f>
        <v>1.3292433537832409</v>
      </c>
      <c r="AT84" s="163">
        <f>AC84/[6]REVISTAS!AC84*100-100</f>
        <v>1.3303769401330499</v>
      </c>
      <c r="AU84" s="163">
        <f>AD84/[6]REVISTAS!AD84*100-100</f>
        <v>1.327800829875514</v>
      </c>
      <c r="AV84" s="163">
        <f>AE84/[6]REVISTAS!AE84*100-100</f>
        <v>1.4522821576763363</v>
      </c>
      <c r="AW84" s="163">
        <f>AF84/[6]REVISTAS!AF84*100-100</f>
        <v>1.478599221789878</v>
      </c>
      <c r="AX84" s="163">
        <f>AG84/[6]REVISTAS!AG84*100-100</f>
        <v>1.3212256939878557</v>
      </c>
      <c r="AY84" s="163">
        <f>AH84/[6]REVISTAS!AH84*100-100</f>
        <v>1.2982659335581701</v>
      </c>
      <c r="AZ84" s="164">
        <f>AI84/[6]REVISTAS!AI84*100-100</f>
        <v>1.3599065142080065</v>
      </c>
      <c r="BA84" s="163">
        <f>AJ84/[6]REVISTAS!AJ84*100-100</f>
        <v>1.3599065142080065</v>
      </c>
      <c r="BB84" s="163">
        <f>AK84/[6]REVISTAS!AK84*100-100</f>
        <v>1.3095238095238102</v>
      </c>
      <c r="BC84" s="163">
        <f>AL84/[6]REVISTAS!AL84*100-100</f>
        <v>1.2919896640826778</v>
      </c>
      <c r="BD84" s="163">
        <f>AM84/[6]REVISTAS!AM84*100-100</f>
        <v>1.3292433537832551</v>
      </c>
      <c r="BE84" s="163">
        <f>AN84/[6]REVISTAS!AN84*100-100</f>
        <v>1.3292433537832409</v>
      </c>
    </row>
    <row r="85" spans="1:57" ht="12.75" customHeight="1" x14ac:dyDescent="0.3">
      <c r="A85" s="68">
        <v>7896016804939</v>
      </c>
      <c r="B85" s="93">
        <v>1063902650037</v>
      </c>
      <c r="C85" s="93">
        <v>501114010021614</v>
      </c>
      <c r="D85" s="98" t="s">
        <v>210</v>
      </c>
      <c r="E85" s="99" t="s">
        <v>211</v>
      </c>
      <c r="F85" s="71" t="s">
        <v>212</v>
      </c>
      <c r="G85" s="71" t="s">
        <v>38</v>
      </c>
      <c r="H85" s="71" t="s">
        <v>46</v>
      </c>
      <c r="I85" s="73"/>
      <c r="J85" s="71" t="s">
        <v>134</v>
      </c>
      <c r="K85" s="71" t="s">
        <v>41</v>
      </c>
      <c r="L85" s="71" t="s">
        <v>42</v>
      </c>
      <c r="M85" s="73" t="str">
        <f>VLOOKUP(A85,[1]Planilha!$A$14:$AB$239,17,FALSE)</f>
        <v>Sólido</v>
      </c>
      <c r="N85" s="74" t="s">
        <v>53</v>
      </c>
      <c r="O85" s="73"/>
      <c r="P85" s="80"/>
      <c r="Q85" s="71" t="s">
        <v>213</v>
      </c>
      <c r="R85" s="73"/>
      <c r="S85" s="72" t="s">
        <v>46</v>
      </c>
      <c r="T85" s="73"/>
      <c r="U85" s="72" t="s">
        <v>47</v>
      </c>
      <c r="V85" s="72" t="s">
        <v>47</v>
      </c>
      <c r="W85" s="73"/>
      <c r="X85" s="73"/>
      <c r="Y85" s="65">
        <f>VLOOKUP($C85,'[5]NÃO COMERCIALIZADOS'!$F$16:$W$186,3,FALSE)</f>
        <v>17.100000000000001</v>
      </c>
      <c r="Z85" s="65">
        <f>VLOOKUP($C85,'[5]NÃO COMERCIALIZADOS'!$F$16:$W$186,4,FALSE)</f>
        <v>22.78</v>
      </c>
      <c r="AA85" s="65">
        <f>VLOOKUP($C85,'[5]NÃO COMERCIALIZADOS'!$F$16:$W$186,5,FALSE)</f>
        <v>14.858480700000003</v>
      </c>
      <c r="AB85" s="65">
        <f>VLOOKUP($C85,'[5]NÃO COMERCIALIZADOS'!$F$16:$W$186,6,FALSE)</f>
        <v>20.540977911352339</v>
      </c>
      <c r="AC85" s="65">
        <f>VLOOKUP($C85,'[5]NÃO COMERCIALIZADOS'!$F$16:$W$186,7,FALSE)</f>
        <v>15.77</v>
      </c>
      <c r="AD85" s="65">
        <f>VLOOKUP($C85,'[5]NÃO COMERCIALIZADOS'!$F$16:$W$186,8,FALSE)</f>
        <v>21.07</v>
      </c>
      <c r="AE85" s="65">
        <f>VLOOKUP($C85,'[5]NÃO COMERCIALIZADOS'!$F$16:$W$186,9,FALSE)</f>
        <v>16.86</v>
      </c>
      <c r="AF85" s="65">
        <f>VLOOKUP($C85,'[5]NÃO COMERCIALIZADOS'!$F$16:$W$186,10,FALSE)</f>
        <v>22.47</v>
      </c>
      <c r="AG85" s="65">
        <f>VLOOKUP($C85,'[5]NÃO COMERCIALIZADOS'!$F$16:$W$186,11,FALSE)</f>
        <v>16.98</v>
      </c>
      <c r="AH85" s="65">
        <f>VLOOKUP($C85,'[5]NÃO COMERCIALIZADOS'!$F$16:$W$186,12,FALSE)</f>
        <v>22.63</v>
      </c>
      <c r="AI85" s="65">
        <f>VLOOKUP($C85,'[5]NÃO COMERCIALIZADOS'!$F$16:$W$186,13,FALSE)</f>
        <v>17.595079200000004</v>
      </c>
      <c r="AJ85" s="65">
        <f>VLOOKUP($C85,'[5]NÃO COMERCIALIZADOS'!$F$16:$W$186,14,FALSE)</f>
        <v>23.419636468182986</v>
      </c>
      <c r="AK85" s="65">
        <f>VLOOKUP($C85,'[5]NÃO COMERCIALIZADOS'!$F$16:$W$186,15,FALSE)</f>
        <v>14.68</v>
      </c>
      <c r="AL85" s="65">
        <f>VLOOKUP($C85,'[5]NÃO COMERCIALIZADOS'!$F$16:$W$186,16,FALSE)</f>
        <v>20.29</v>
      </c>
      <c r="AM85" s="65">
        <f>VLOOKUP($C85,'[5]NÃO COMERCIALIZADOS'!$F$16:$W$186,17,FALSE)</f>
        <v>14.7684321</v>
      </c>
      <c r="AN85" s="65">
        <f>VLOOKUP($C85,'[5]NÃO COMERCIALIZADOS'!$F$16:$W$186,18,FALSE)</f>
        <v>20.416491004454226</v>
      </c>
      <c r="AP85" s="163">
        <f>Y85/[6]REVISTAS!Y85*100-100</f>
        <v>3.0741410488246004</v>
      </c>
      <c r="AQ85" s="163">
        <f>Z85/[6]REVISTAS!Z85*100-100</f>
        <v>3.076923076923066</v>
      </c>
      <c r="AR85" s="163">
        <f>AA85/[6]REVISTAS!AA85*100-100</f>
        <v>3.0741410488246004</v>
      </c>
      <c r="AS85" s="163">
        <f>AB85/[6]REVISTAS!AB85*100-100</f>
        <v>3.0741410488246146</v>
      </c>
      <c r="AT85" s="163">
        <f>AC85/[6]REVISTAS!AC85*100-100</f>
        <v>3.0718954248365833</v>
      </c>
      <c r="AU85" s="163">
        <f>AD85/[6]REVISTAS!AD85*100-100</f>
        <v>3.0821917808219155</v>
      </c>
      <c r="AV85" s="163">
        <f>AE85/[6]REVISTAS!AE85*100-100</f>
        <v>3.056234718826417</v>
      </c>
      <c r="AW85" s="163">
        <f>AF85/[6]REVISTAS!AF85*100-100</f>
        <v>3.02613480055021</v>
      </c>
      <c r="AX85" s="163">
        <f>AG85/[6]REVISTAS!AG85*100-100</f>
        <v>3.0707630229340026</v>
      </c>
      <c r="AY85" s="163">
        <f>AH85/[6]REVISTAS!AH85*100-100</f>
        <v>3.0804585946033711</v>
      </c>
      <c r="AZ85" s="164">
        <f>AI85/[6]REVISTAS!AI85*100-100</f>
        <v>3.0741410488246004</v>
      </c>
      <c r="BA85" s="163">
        <f>AJ85/[6]REVISTAS!AJ85*100-100</f>
        <v>3.0741410488246146</v>
      </c>
      <c r="BB85" s="163">
        <f>AK85/[6]REVISTAS!AK85*100-100</f>
        <v>3.0898876404494331</v>
      </c>
      <c r="BC85" s="163">
        <f>AL85/[6]REVISTAS!AL85*100-100</f>
        <v>3.099593495934954</v>
      </c>
      <c r="BD85" s="163">
        <f>AM85/[6]REVISTAS!AM85*100-100</f>
        <v>3.0741410488246004</v>
      </c>
      <c r="BE85" s="163">
        <f>AN85/[6]REVISTAS!AN85*100-100</f>
        <v>3.0741410488246004</v>
      </c>
    </row>
    <row r="86" spans="1:57" ht="12.75" customHeight="1" x14ac:dyDescent="0.3">
      <c r="A86" s="68">
        <v>7896641809842</v>
      </c>
      <c r="B86" s="93">
        <v>1063902700026</v>
      </c>
      <c r="C86" s="93">
        <v>501115020024602</v>
      </c>
      <c r="D86" s="98" t="s">
        <v>214</v>
      </c>
      <c r="E86" s="146" t="s">
        <v>215</v>
      </c>
      <c r="F86" s="71" t="s">
        <v>216</v>
      </c>
      <c r="G86" s="71" t="s">
        <v>38</v>
      </c>
      <c r="H86" s="71"/>
      <c r="I86" s="73"/>
      <c r="J86" s="71" t="s">
        <v>40</v>
      </c>
      <c r="K86" s="71" t="s">
        <v>41</v>
      </c>
      <c r="L86" s="71" t="s">
        <v>42</v>
      </c>
      <c r="M86" s="73" t="s">
        <v>103</v>
      </c>
      <c r="N86" s="74" t="s">
        <v>189</v>
      </c>
      <c r="O86" s="73"/>
      <c r="P86" s="80"/>
      <c r="Q86" s="71" t="s">
        <v>217</v>
      </c>
      <c r="R86" s="73"/>
      <c r="S86" s="72" t="s">
        <v>46</v>
      </c>
      <c r="T86" s="73"/>
      <c r="U86" s="72" t="s">
        <v>47</v>
      </c>
      <c r="V86" s="72" t="s">
        <v>47</v>
      </c>
      <c r="W86" s="73"/>
      <c r="X86" s="73"/>
      <c r="Y86" s="65">
        <f>VLOOKUP($C86,'[5]NÃO COMERCIALIZADOS'!$F$16:$W$186,3,FALSE)</f>
        <v>14576.28</v>
      </c>
      <c r="Z86" s="65">
        <f>VLOOKUP($C86,'[5]NÃO COMERCIALIZADOS'!$F$16:$W$186,4,FALSE)</f>
        <v>19420.099999999999</v>
      </c>
      <c r="AA86" s="65">
        <f>VLOOKUP($C86,'[5]NÃO COMERCIALIZADOS'!$F$16:$W$186,5,FALSE)</f>
        <v>12665.577488760002</v>
      </c>
      <c r="AB86" s="65">
        <f>VLOOKUP($C86,'[5]NÃO COMERCIALIZADOS'!$F$16:$W$186,6,FALSE)</f>
        <v>17509.417866063559</v>
      </c>
      <c r="AC86" s="65">
        <f>VLOOKUP($C86,'[5]NÃO COMERCIALIZADOS'!$F$16:$W$186,7,FALSE)</f>
        <v>13441.88</v>
      </c>
      <c r="AD86" s="65">
        <f>VLOOKUP($C86,'[5]NÃO COMERCIALIZADOS'!$F$16:$W$186,8,FALSE)</f>
        <v>17955.45</v>
      </c>
      <c r="AE86" s="65">
        <f>VLOOKUP($C86,'[5]NÃO COMERCIALIZADOS'!$F$16:$W$186,9,FALSE)</f>
        <v>14374.07</v>
      </c>
      <c r="AF86" s="65">
        <f>VLOOKUP($C86,'[5]NÃO COMERCIALIZADOS'!$F$16:$W$186,10,FALSE)</f>
        <v>19159.55</v>
      </c>
      <c r="AG86" s="65">
        <f>VLOOKUP($C86,'[5]NÃO COMERCIALIZADOS'!$F$16:$W$186,11,FALSE)</f>
        <v>14474.46</v>
      </c>
      <c r="AH86" s="65">
        <f>VLOOKUP($C86,'[5]NÃO COMERCIALIZADOS'!$F$16:$W$186,12,FALSE)</f>
        <v>19288.939999999999</v>
      </c>
      <c r="AI86" s="65">
        <f>VLOOKUP($C86,'[5]NÃO COMERCIALIZADOS'!$F$16:$W$186,13,FALSE)</f>
        <v>14998.292458560001</v>
      </c>
      <c r="AJ86" s="65">
        <f>VLOOKUP($C86,'[5]NÃO COMERCIALIZADOS'!$F$16:$W$186,14,FALSE)</f>
        <v>19963.226822131361</v>
      </c>
      <c r="AK86" s="65">
        <f>VLOOKUP($C86,'[5]NÃO COMERCIALIZADOS'!$F$16:$W$186,15,FALSE)</f>
        <v>12512.98</v>
      </c>
      <c r="AL86" s="65">
        <f>VLOOKUP($C86,'[5]NÃO COMERCIALIZADOS'!$F$16:$W$186,16,FALSE)</f>
        <v>17298.46</v>
      </c>
      <c r="AM86" s="65">
        <f>VLOOKUP($C86,'[5]NÃO COMERCIALIZADOS'!$F$16:$W$186,17,FALSE)</f>
        <v>12588.818798279999</v>
      </c>
      <c r="AN86" s="65">
        <f>VLOOKUP($C86,'[5]NÃO COMERCIALIZADOS'!$F$16:$W$186,18,FALSE)</f>
        <v>17403.30347943895</v>
      </c>
      <c r="AP86" s="163">
        <f>Y86/[6]REVISTAS!Y86*100-100</f>
        <v>1.36008772875293</v>
      </c>
      <c r="AQ86" s="163">
        <f>Z86/[6]REVISTAS!Z86*100-100</f>
        <v>1.3631763360479852</v>
      </c>
      <c r="AR86" s="163">
        <f>AA86/[6]REVISTAS!AA86*100-100</f>
        <v>1.36008772875293</v>
      </c>
      <c r="AS86" s="163">
        <f>AB86/[6]REVISTAS!AB86*100-100</f>
        <v>1.36008772875293</v>
      </c>
      <c r="AT86" s="163">
        <f>AC86/[6]REVISTAS!AC86*100-100</f>
        <v>1.3573500569678174</v>
      </c>
      <c r="AU86" s="163">
        <f>AD86/[6]REVISTAS!AD86*100-100</f>
        <v>1.3541203326341389</v>
      </c>
      <c r="AV86" s="163">
        <f>AE86/[6]REVISTAS!AE86*100-100</f>
        <v>1.3628991312196774</v>
      </c>
      <c r="AW86" s="163">
        <f>AF86/[6]REVISTAS!AF86*100-100</f>
        <v>1.3588542159872503</v>
      </c>
      <c r="AX86" s="163">
        <f>AG86/[6]REVISTAS!AG86*100-100</f>
        <v>1.3600549267852386</v>
      </c>
      <c r="AY86" s="163">
        <f>AH86/[6]REVISTAS!AH86*100-100</f>
        <v>1.3600490016750939</v>
      </c>
      <c r="AZ86" s="164">
        <f>AI86/[6]REVISTAS!AI86*100-100</f>
        <v>1.36008772875293</v>
      </c>
      <c r="BA86" s="163">
        <f>AJ86/[6]REVISTAS!AJ86*100-100</f>
        <v>1.36008772875293</v>
      </c>
      <c r="BB86" s="163">
        <f>AK86/[6]REVISTAS!AK86*100-100</f>
        <v>1.3658037098663698</v>
      </c>
      <c r="BC86" s="163">
        <f>AL86/[6]REVISTAS!AL86*100-100</f>
        <v>1.3716868871374857</v>
      </c>
      <c r="BD86" s="163">
        <f>AM86/[6]REVISTAS!AM86*100-100</f>
        <v>1.36008772875293</v>
      </c>
      <c r="BE86" s="163">
        <f>AN86/[6]REVISTAS!AN86*100-100</f>
        <v>1.36008772875293</v>
      </c>
    </row>
    <row r="87" spans="1:57" ht="12.75" customHeight="1" x14ac:dyDescent="0.3">
      <c r="A87" s="68">
        <v>7896641804588</v>
      </c>
      <c r="B87" s="93">
        <v>1063900960033</v>
      </c>
      <c r="C87" s="93">
        <v>501102002169416</v>
      </c>
      <c r="D87" s="69" t="s">
        <v>218</v>
      </c>
      <c r="E87" s="70" t="s">
        <v>219</v>
      </c>
      <c r="F87" s="71" t="s">
        <v>220</v>
      </c>
      <c r="G87" s="71" t="s">
        <v>38</v>
      </c>
      <c r="H87" s="71" t="s">
        <v>46</v>
      </c>
      <c r="I87" s="73"/>
      <c r="J87" s="71" t="s">
        <v>40</v>
      </c>
      <c r="K87" s="71" t="s">
        <v>41</v>
      </c>
      <c r="L87" s="71" t="s">
        <v>42</v>
      </c>
      <c r="M87" s="73" t="s">
        <v>221</v>
      </c>
      <c r="N87" s="74" t="s">
        <v>157</v>
      </c>
      <c r="O87" s="73"/>
      <c r="P87" s="80"/>
      <c r="Q87" s="71" t="s">
        <v>222</v>
      </c>
      <c r="R87" s="73"/>
      <c r="S87" s="72" t="s">
        <v>46</v>
      </c>
      <c r="T87" s="73"/>
      <c r="U87" s="72" t="s">
        <v>47</v>
      </c>
      <c r="V87" s="72" t="s">
        <v>47</v>
      </c>
      <c r="W87" s="73"/>
      <c r="X87" s="73"/>
      <c r="Y87" s="65">
        <f>VLOOKUP($C87,[5]COMERCIALIZADOS!$F$17:$W$195,3,FALSE)</f>
        <v>11.96</v>
      </c>
      <c r="Z87" s="65">
        <f>VLOOKUP($C87,[5]COMERCIALIZADOS!$F$17:$W$195,4,FALSE)</f>
        <v>15.94</v>
      </c>
      <c r="AA87" s="65">
        <f>VLOOKUP($C87,[5]COMERCIALIZADOS!$F$17:$W$195,5,FALSE)</f>
        <v>10.392247320000001</v>
      </c>
      <c r="AB87" s="65">
        <f>VLOOKUP($C87,[5]COMERCIALIZADOS!$F$17:$W$195,6,FALSE)</f>
        <v>14.366672270162217</v>
      </c>
      <c r="AC87" s="65">
        <f>VLOOKUP($C87,[5]COMERCIALIZADOS!$F$17:$W$195,7,FALSE)</f>
        <v>11.03</v>
      </c>
      <c r="AD87" s="65">
        <f>VLOOKUP($C87,[5]COMERCIALIZADOS!$F$17:$W$195,8,FALSE)</f>
        <v>14.73</v>
      </c>
      <c r="AE87" s="65">
        <f>VLOOKUP($C87,[5]COMERCIALIZADOS!$F$17:$W$195,9,FALSE)</f>
        <v>11.8</v>
      </c>
      <c r="AF87" s="65">
        <f>VLOOKUP($C87,[5]COMERCIALIZADOS!$F$17:$W$195,10,FALSE)</f>
        <v>15.73</v>
      </c>
      <c r="AG87" s="65">
        <f>VLOOKUP($C87,[5]COMERCIALIZADOS!$F$17:$W$195,11,FALSE)</f>
        <v>11.88</v>
      </c>
      <c r="AH87" s="65">
        <f>VLOOKUP($C87,[5]COMERCIALIZADOS!$F$17:$W$195,12,FALSE)</f>
        <v>15.83</v>
      </c>
      <c r="AI87" s="65">
        <f>VLOOKUP($C87,[5]COMERCIALIZADOS!$F$17:$W$195,13,FALSE)</f>
        <v>12.31</v>
      </c>
      <c r="AJ87" s="65">
        <f>VLOOKUP($C87,[5]COMERCIALIZADOS!$F$17:$W$195,14,FALSE)</f>
        <v>16.385020018740949</v>
      </c>
      <c r="AK87" s="65">
        <f>VLOOKUP($C87,[5]COMERCIALIZADOS!$F$17:$W$195,15,FALSE)</f>
        <v>10.27</v>
      </c>
      <c r="AL87" s="65">
        <f>VLOOKUP($C87,[5]COMERCIALIZADOS!$F$17:$W$195,16,FALSE)</f>
        <v>14.2</v>
      </c>
      <c r="AM87" s="65">
        <f>VLOOKUP($C87,[5]COMERCIALIZADOS!$F$17:$W$195,17,FALSE)</f>
        <v>10.329265960000001</v>
      </c>
      <c r="AN87" s="65">
        <f>VLOOKUP($C87,[5]COMERCIALIZADOS!$F$17:$W$195,18,FALSE)</f>
        <v>14.279604234694302</v>
      </c>
      <c r="AP87" s="163">
        <f>Y87/[6]REVISTAS!Y87*100-100</f>
        <v>4.7285464098073504</v>
      </c>
      <c r="AQ87" s="163">
        <f>Z87/[6]REVISTAS!Z87*100-100</f>
        <v>4.7994740302432604</v>
      </c>
      <c r="AR87" s="163">
        <f>AA87/[6]REVISTAS!AA87*100-100</f>
        <v>4.7285464098073504</v>
      </c>
      <c r="AS87" s="163">
        <f>AB87/[6]REVISTAS!AB87*100-100</f>
        <v>4.7285464098073504</v>
      </c>
      <c r="AT87" s="163">
        <f>AC87/[6]REVISTAS!AC87*100-100</f>
        <v>4.748338081671406</v>
      </c>
      <c r="AU87" s="163">
        <f>AD87/[6]REVISTAS!AD87*100-100</f>
        <v>4.6908315565032126</v>
      </c>
      <c r="AV87" s="163">
        <f>AE87/[6]REVISTAS!AE87*100-100</f>
        <v>4.795737122557739</v>
      </c>
      <c r="AW87" s="163">
        <f>AF87/[6]REVISTAS!AF87*100-100</f>
        <v>4.7968021319120737</v>
      </c>
      <c r="AX87" s="163">
        <f>AG87/[6]REVISTAS!AG87*100-100</f>
        <v>4.7597679952083638</v>
      </c>
      <c r="AY87" s="163">
        <f>AH87/[6]REVISTAS!AH87*100-100</f>
        <v>4.7497475646727025</v>
      </c>
      <c r="AZ87" s="164">
        <f>AI87/[6]REVISTAS!AI87*100-100</f>
        <v>4.7603241052610628</v>
      </c>
      <c r="BA87" s="163">
        <f>AJ87/[6]REVISTAS!AJ87*100-100</f>
        <v>4.7603241052610343</v>
      </c>
      <c r="BB87" s="163">
        <f>AK87/[6]REVISTAS!AK87*100-100</f>
        <v>4.7959183673469141</v>
      </c>
      <c r="BC87" s="163">
        <f>AL87/[6]REVISTAS!AL87*100-100</f>
        <v>4.7970479704796816</v>
      </c>
      <c r="BD87" s="163">
        <f>AM87/[6]REVISTAS!AM87*100-100</f>
        <v>4.7285464098073504</v>
      </c>
      <c r="BE87" s="163">
        <f>AN87/[6]REVISTAS!AN87*100-100</f>
        <v>4.7285464098073504</v>
      </c>
    </row>
    <row r="88" spans="1:57" ht="12.75" customHeight="1" x14ac:dyDescent="0.3">
      <c r="A88" s="68">
        <v>7896641804595</v>
      </c>
      <c r="B88" s="93">
        <v>1063900960050</v>
      </c>
      <c r="C88" s="93">
        <v>501102003165414</v>
      </c>
      <c r="D88" s="69" t="s">
        <v>218</v>
      </c>
      <c r="E88" s="70" t="s">
        <v>223</v>
      </c>
      <c r="F88" s="71" t="s">
        <v>220</v>
      </c>
      <c r="G88" s="71" t="s">
        <v>38</v>
      </c>
      <c r="H88" s="71" t="s">
        <v>46</v>
      </c>
      <c r="I88" s="73"/>
      <c r="J88" s="71" t="s">
        <v>40</v>
      </c>
      <c r="K88" s="71" t="s">
        <v>41</v>
      </c>
      <c r="L88" s="71" t="s">
        <v>42</v>
      </c>
      <c r="M88" s="73" t="s">
        <v>221</v>
      </c>
      <c r="N88" s="74" t="s">
        <v>157</v>
      </c>
      <c r="O88" s="73"/>
      <c r="P88" s="80"/>
      <c r="Q88" s="71" t="s">
        <v>222</v>
      </c>
      <c r="R88" s="73"/>
      <c r="S88" s="72" t="s">
        <v>46</v>
      </c>
      <c r="T88" s="73"/>
      <c r="U88" s="72" t="s">
        <v>47</v>
      </c>
      <c r="V88" s="72" t="s">
        <v>47</v>
      </c>
      <c r="W88" s="73"/>
      <c r="X88" s="73"/>
      <c r="Y88" s="65">
        <f>VLOOKUP($C88,[5]COMERCIALIZADOS!$F$17:$W$195,3,FALSE)</f>
        <v>24.75</v>
      </c>
      <c r="Z88" s="65">
        <f>VLOOKUP($C88,[5]COMERCIALIZADOS!$F$17:$W$195,4,FALSE)</f>
        <v>32.979999999999997</v>
      </c>
      <c r="AA88" s="65">
        <f>VLOOKUP($C88,[5]COMERCIALIZADOS!$F$17:$W$195,5,FALSE)</f>
        <v>21.505695750000001</v>
      </c>
      <c r="AB88" s="65">
        <f>VLOOKUP($C88,[5]COMERCIALIZADOS!$F$17:$W$195,6,FALSE)</f>
        <v>29.730362766431011</v>
      </c>
      <c r="AC88" s="65">
        <f>VLOOKUP($C88,[5]COMERCIALIZADOS!$F$17:$W$195,7,FALSE)</f>
        <v>22.83</v>
      </c>
      <c r="AD88" s="65">
        <f>VLOOKUP($C88,[5]COMERCIALIZADOS!$F$17:$W$195,8,FALSE)</f>
        <v>30.5</v>
      </c>
      <c r="AE88" s="65">
        <f>VLOOKUP($C88,[5]COMERCIALIZADOS!$F$17:$W$195,9,FALSE)</f>
        <v>24.41</v>
      </c>
      <c r="AF88" s="65">
        <f>VLOOKUP($C88,[5]COMERCIALIZADOS!$F$17:$W$195,10,FALSE)</f>
        <v>32.54</v>
      </c>
      <c r="AG88" s="65">
        <f>VLOOKUP($C88,[5]COMERCIALIZADOS!$F$17:$W$195,11,FALSE)</f>
        <v>24.58</v>
      </c>
      <c r="AH88" s="65">
        <f>VLOOKUP($C88,[5]COMERCIALIZADOS!$F$17:$W$195,12,FALSE)</f>
        <v>32.76</v>
      </c>
      <c r="AI88" s="65">
        <f>VLOOKUP($C88,[5]COMERCIALIZADOS!$F$17:$W$195,13,FALSE)</f>
        <v>25.47</v>
      </c>
      <c r="AJ88" s="65">
        <f>VLOOKUP($C88,[5]COMERCIALIZADOS!$F$17:$W$195,14,FALSE)</f>
        <v>33.901418349092765</v>
      </c>
      <c r="AK88" s="65">
        <f>VLOOKUP($C88,[5]COMERCIALIZADOS!$F$17:$W$195,15,FALSE)</f>
        <v>21.25</v>
      </c>
      <c r="AL88" s="65">
        <f>VLOOKUP($C88,[5]COMERCIALIZADOS!$F$17:$W$195,16,FALSE)</f>
        <v>29.38</v>
      </c>
      <c r="AM88" s="65">
        <f>VLOOKUP($C88,[5]COMERCIALIZADOS!$F$17:$W$195,17,FALSE)</f>
        <v>21.375362249999998</v>
      </c>
      <c r="AN88" s="65">
        <f>VLOOKUP($C88,[5]COMERCIALIZADOS!$F$17:$W$195,18,FALSE)</f>
        <v>29.550184348552168</v>
      </c>
      <c r="AP88" s="163">
        <f>Y88/[6]REVISTAS!Y88*100-100</f>
        <v>4.7840812870448843</v>
      </c>
      <c r="AQ88" s="163">
        <f>Z88/[6]REVISTAS!Z88*100-100</f>
        <v>4.7982205274864782</v>
      </c>
      <c r="AR88" s="163">
        <f>AA88/[6]REVISTAS!AA88*100-100</f>
        <v>4.7840812870448843</v>
      </c>
      <c r="AS88" s="163">
        <f>AB88/[6]REVISTAS!AB88*100-100</f>
        <v>4.7840812870448843</v>
      </c>
      <c r="AT88" s="163">
        <f>AC88/[6]REVISTAS!AC88*100-100</f>
        <v>4.8209366391184432</v>
      </c>
      <c r="AU88" s="163">
        <f>AD88/[6]REVISTAS!AD88*100-100</f>
        <v>4.8470264695771732</v>
      </c>
      <c r="AV88" s="163">
        <f>AE88/[6]REVISTAS!AE88*100-100</f>
        <v>4.8089308716187276</v>
      </c>
      <c r="AW88" s="163">
        <f>AF88/[6]REVISTAS!AF88*100-100</f>
        <v>4.7987117552334979</v>
      </c>
      <c r="AX88" s="163">
        <f>AG88/[6]REVISTAS!AG88*100-100</f>
        <v>4.7963547820134806</v>
      </c>
      <c r="AY88" s="163">
        <f>AH88/[6]REVISTAS!AH88*100-100</f>
        <v>4.8098679692554924</v>
      </c>
      <c r="AZ88" s="164">
        <f>AI88/[6]REVISTAS!AI88*100-100</f>
        <v>4.7982271961575691</v>
      </c>
      <c r="BA88" s="163">
        <f>AJ88/[6]REVISTAS!AJ88*100-100</f>
        <v>4.7982271961575691</v>
      </c>
      <c r="BB88" s="163">
        <f>AK88/[6]REVISTAS!AK88*100-100</f>
        <v>4.7830374753451679</v>
      </c>
      <c r="BC88" s="163">
        <f>AL88/[6]REVISTAS!AL88*100-100</f>
        <v>4.8162682839814579</v>
      </c>
      <c r="BD88" s="163">
        <f>AM88/[6]REVISTAS!AM88*100-100</f>
        <v>4.7840812870448843</v>
      </c>
      <c r="BE88" s="163">
        <f>AN88/[6]REVISTAS!AN88*100-100</f>
        <v>4.7840812870448559</v>
      </c>
    </row>
    <row r="89" spans="1:57" ht="12.75" customHeight="1" x14ac:dyDescent="0.3">
      <c r="A89" s="105">
        <v>7896641802850</v>
      </c>
      <c r="B89" s="93">
        <v>1063900970026</v>
      </c>
      <c r="C89" s="93">
        <v>501102101167411</v>
      </c>
      <c r="D89" s="106" t="s">
        <v>224</v>
      </c>
      <c r="E89" s="70" t="s">
        <v>225</v>
      </c>
      <c r="F89" s="71" t="s">
        <v>226</v>
      </c>
      <c r="G89" s="71" t="s">
        <v>38</v>
      </c>
      <c r="H89" s="71" t="s">
        <v>46</v>
      </c>
      <c r="I89" s="73"/>
      <c r="J89" s="71" t="s">
        <v>40</v>
      </c>
      <c r="K89" s="71" t="s">
        <v>41</v>
      </c>
      <c r="L89" s="71" t="s">
        <v>42</v>
      </c>
      <c r="M89" s="73" t="str">
        <f>VLOOKUP(A89,[1]Planilha!$A$14:$AB$239,17,FALSE)</f>
        <v>Pomadas</v>
      </c>
      <c r="N89" s="74" t="s">
        <v>135</v>
      </c>
      <c r="O89" s="73" t="s">
        <v>227</v>
      </c>
      <c r="P89" s="80">
        <v>7259.0531300000002</v>
      </c>
      <c r="Q89" s="71" t="s">
        <v>228</v>
      </c>
      <c r="R89" s="73"/>
      <c r="S89" s="72" t="s">
        <v>46</v>
      </c>
      <c r="T89" s="73"/>
      <c r="U89" s="72" t="s">
        <v>47</v>
      </c>
      <c r="V89" s="72" t="s">
        <v>47</v>
      </c>
      <c r="W89" s="73"/>
      <c r="X89" s="73"/>
      <c r="Y89" s="65">
        <f>VLOOKUP($C89,[5]COMERCIALIZADOS!$F$17:$W$195,3,FALSE)</f>
        <v>8.35</v>
      </c>
      <c r="Z89" s="65">
        <f>VLOOKUP($C89,[5]COMERCIALIZADOS!$F$17:$W$195,4,FALSE)</f>
        <v>11.13</v>
      </c>
      <c r="AA89" s="65">
        <f>VLOOKUP($C89,[5]COMERCIALIZADOS!$F$17:$W$195,5,FALSE)</f>
        <v>7.2554569500000001</v>
      </c>
      <c r="AB89" s="65">
        <f>VLOOKUP($C89,[5]COMERCIALIZADOS!$F$17:$W$195,6,FALSE)</f>
        <v>10.030243599987836</v>
      </c>
      <c r="AC89" s="65">
        <f>VLOOKUP($C89,[5]COMERCIALIZADOS!$F$17:$W$195,7,FALSE)</f>
        <v>7.7</v>
      </c>
      <c r="AD89" s="65">
        <f>VLOOKUP($C89,[5]COMERCIALIZADOS!$F$17:$W$195,8,FALSE)</f>
        <v>10.29</v>
      </c>
      <c r="AE89" s="65">
        <f>VLOOKUP($C89,[5]COMERCIALIZADOS!$F$17:$W$195,9,FALSE)</f>
        <v>8.24</v>
      </c>
      <c r="AF89" s="65">
        <f>VLOOKUP($C89,[5]COMERCIALIZADOS!$F$17:$W$195,10,FALSE)</f>
        <v>10.98</v>
      </c>
      <c r="AG89" s="65">
        <f>VLOOKUP($C89,[5]COMERCIALIZADOS!$F$17:$W$195,11,FALSE)</f>
        <v>8.2899999999999991</v>
      </c>
      <c r="AH89" s="65">
        <f>VLOOKUP($C89,[5]COMERCIALIZADOS!$F$17:$W$195,12,FALSE)</f>
        <v>11.05</v>
      </c>
      <c r="AI89" s="65">
        <f>VLOOKUP($C89,[5]COMERCIALIZADOS!$F$17:$W$195,13,FALSE)</f>
        <v>8.59</v>
      </c>
      <c r="AJ89" s="65">
        <f>VLOOKUP($C89,[5]COMERCIALIZADOS!$F$17:$W$195,14,FALSE)</f>
        <v>11.433576113808673</v>
      </c>
      <c r="AK89" s="65">
        <f>VLOOKUP($C89,[5]COMERCIALIZADOS!$F$17:$W$195,15,FALSE)</f>
        <v>7.17</v>
      </c>
      <c r="AL89" s="65">
        <f>VLOOKUP($C89,[5]COMERCIALIZADOS!$F$17:$W$195,16,FALSE)</f>
        <v>9.91</v>
      </c>
      <c r="AM89" s="65">
        <f>VLOOKUP($C89,[5]COMERCIALIZADOS!$F$17:$W$195,17,FALSE)</f>
        <v>7.211485849999999</v>
      </c>
      <c r="AN89" s="65">
        <f>VLOOKUP($C89,[5]COMERCIALIZADOS!$F$17:$W$195,18,FALSE)</f>
        <v>9.9694561337539636</v>
      </c>
      <c r="AP89" s="163">
        <f>Y89/[6]REVISTAS!Y89*100-100</f>
        <v>1.458080194410698</v>
      </c>
      <c r="AQ89" s="163">
        <f>Z89/[6]REVISTAS!Z89*100-100</f>
        <v>1.505735236938051</v>
      </c>
      <c r="AR89" s="163">
        <f>AA89/[6]REVISTAS!AA89*100-100</f>
        <v>1.458080194410698</v>
      </c>
      <c r="AS89" s="163">
        <f>AB89/[6]REVISTAS!AB89*100-100</f>
        <v>1.4580801944106696</v>
      </c>
      <c r="AT89" s="163">
        <f>AC89/[6]REVISTAS!AC89*100-100</f>
        <v>1.4492753623188435</v>
      </c>
      <c r="AU89" s="163">
        <f>AD89/[6]REVISTAS!AD89*100-100</f>
        <v>1.4932932806323862</v>
      </c>
      <c r="AV89" s="163">
        <f>AE89/[6]REVISTAS!AE89*100-100</f>
        <v>1.477832512315274</v>
      </c>
      <c r="AW89" s="163">
        <f>AF89/[6]REVISTAS!AF89*100-100</f>
        <v>1.4473571428571574</v>
      </c>
      <c r="AX89" s="163">
        <f>AG89/[6]REVISTAS!AG89*100-100</f>
        <v>1.4375816047142536</v>
      </c>
      <c r="AY89" s="163">
        <f>AH89/[6]REVISTAS!AH89*100-100</f>
        <v>1.4613454077582588</v>
      </c>
      <c r="AZ89" s="164">
        <f>AI89/[6]REVISTAS!AI89*100-100</f>
        <v>1.4374242756047551</v>
      </c>
      <c r="BA89" s="163">
        <f>AJ89/[6]REVISTAS!AJ89*100-100</f>
        <v>1.4374242756047551</v>
      </c>
      <c r="BB89" s="163">
        <f>AK89/[6]REVISTAS!AK89*100-100</f>
        <v>1.5580736543909381</v>
      </c>
      <c r="BC89" s="163">
        <f>AL89/[6]REVISTAS!AL89*100-100</f>
        <v>1.5365124645892365</v>
      </c>
      <c r="BD89" s="163">
        <f>AM89/[6]REVISTAS!AM89*100-100</f>
        <v>1.458080194410698</v>
      </c>
      <c r="BE89" s="163">
        <f>AN89/[6]REVISTAS!AN89*100-100</f>
        <v>1.458080194410698</v>
      </c>
    </row>
    <row r="90" spans="1:57" ht="12.75" customHeight="1" x14ac:dyDescent="0.3">
      <c r="A90" s="105">
        <v>7896641802843</v>
      </c>
      <c r="B90" s="93">
        <v>1063900970034</v>
      </c>
      <c r="C90" s="93">
        <v>501102102171412</v>
      </c>
      <c r="D90" s="106" t="s">
        <v>224</v>
      </c>
      <c r="E90" s="70" t="s">
        <v>229</v>
      </c>
      <c r="F90" s="71" t="s">
        <v>226</v>
      </c>
      <c r="G90" s="71" t="s">
        <v>38</v>
      </c>
      <c r="H90" s="71" t="s">
        <v>46</v>
      </c>
      <c r="I90" s="73"/>
      <c r="J90" s="71" t="s">
        <v>40</v>
      </c>
      <c r="K90" s="71" t="s">
        <v>41</v>
      </c>
      <c r="L90" s="71" t="s">
        <v>42</v>
      </c>
      <c r="M90" s="73" t="str">
        <f>VLOOKUP(A90,[1]Planilha!$A$14:$AB$239,17,FALSE)</f>
        <v>Outros</v>
      </c>
      <c r="N90" s="74" t="s">
        <v>43</v>
      </c>
      <c r="O90" s="73" t="s">
        <v>227</v>
      </c>
      <c r="P90" s="80">
        <v>7259.0531300000002</v>
      </c>
      <c r="Q90" s="71" t="s">
        <v>228</v>
      </c>
      <c r="R90" s="73"/>
      <c r="S90" s="72" t="s">
        <v>46</v>
      </c>
      <c r="T90" s="73"/>
      <c r="U90" s="72" t="s">
        <v>47</v>
      </c>
      <c r="V90" s="72" t="s">
        <v>47</v>
      </c>
      <c r="W90" s="73"/>
      <c r="X90" s="73"/>
      <c r="Y90" s="65">
        <f>VLOOKUP($C90,[5]COMERCIALIZADOS!$F$17:$W$195,3,FALSE)</f>
        <v>6.96</v>
      </c>
      <c r="Z90" s="65">
        <f>VLOOKUP($C90,[5]COMERCIALIZADOS!$F$17:$W$195,4,FALSE)</f>
        <v>9.2799999999999994</v>
      </c>
      <c r="AA90" s="65">
        <f>VLOOKUP($C90,[5]COMERCIALIZADOS!$F$17:$W$195,5,FALSE)</f>
        <v>6.0476623200000006</v>
      </c>
      <c r="AB90" s="65">
        <f>VLOOKUP($C90,[5]COMERCIALIZADOS!$F$17:$W$195,6,FALSE)</f>
        <v>8.3605383779539331</v>
      </c>
      <c r="AC90" s="65">
        <f>VLOOKUP($C90,[5]COMERCIALIZADOS!$F$17:$W$195,7,FALSE)</f>
        <v>6.42</v>
      </c>
      <c r="AD90" s="65">
        <f>VLOOKUP($C90,[5]COMERCIALIZADOS!$F$17:$W$195,8,FALSE)</f>
        <v>8.58</v>
      </c>
      <c r="AE90" s="65">
        <f>VLOOKUP($C90,[5]COMERCIALIZADOS!$F$17:$W$195,9,FALSE)</f>
        <v>6.87</v>
      </c>
      <c r="AF90" s="65">
        <f>VLOOKUP($C90,[5]COMERCIALIZADOS!$F$17:$W$195,10,FALSE)</f>
        <v>9.16</v>
      </c>
      <c r="AG90" s="65">
        <f>VLOOKUP($C90,[5]COMERCIALIZADOS!$F$17:$W$195,11,FALSE)</f>
        <v>6.91</v>
      </c>
      <c r="AH90" s="65">
        <f>VLOOKUP($C90,[5]COMERCIALIZADOS!$F$17:$W$195,12,FALSE)</f>
        <v>9.2100000000000009</v>
      </c>
      <c r="AI90" s="65">
        <f>VLOOKUP($C90,[5]COMERCIALIZADOS!$F$17:$W$195,13,FALSE)</f>
        <v>7.16</v>
      </c>
      <c r="AJ90" s="65">
        <f>VLOOKUP($C90,[5]COMERCIALIZADOS!$F$17:$W$195,14,FALSE)</f>
        <v>9.5301984836868563</v>
      </c>
      <c r="AK90" s="65">
        <f>VLOOKUP($C90,[5]COMERCIALIZADOS!$F$17:$W$195,15,FALSE)</f>
        <v>5.98</v>
      </c>
      <c r="AL90" s="65">
        <f>VLOOKUP($C90,[5]COMERCIALIZADOS!$F$17:$W$195,16,FALSE)</f>
        <v>8.27</v>
      </c>
      <c r="AM90" s="65">
        <f>VLOOKUP($C90,[5]COMERCIALIZADOS!$F$17:$W$195,17,FALSE)</f>
        <v>6.0110109599999992</v>
      </c>
      <c r="AN90" s="65">
        <f>VLOOKUP($C90,[5]COMERCIALIZADOS!$F$17:$W$195,18,FALSE)</f>
        <v>8.3098700228655797</v>
      </c>
      <c r="AP90" s="163">
        <f>Y90/[6]REVISTAS!Y90*100-100</f>
        <v>1.3100436681222618</v>
      </c>
      <c r="AQ90" s="163">
        <f>Z90/[6]REVISTAS!Z90*100-100</f>
        <v>1.4207650273224033</v>
      </c>
      <c r="AR90" s="163">
        <f>AA90/[6]REVISTAS!AA90*100-100</f>
        <v>1.3100436681222902</v>
      </c>
      <c r="AS90" s="163">
        <f>AB90/[6]REVISTAS!AB90*100-100</f>
        <v>1.3100436681222902</v>
      </c>
      <c r="AT90" s="163">
        <f>AC90/[6]REVISTAS!AC90*100-100</f>
        <v>1.2618296529968376</v>
      </c>
      <c r="AU90" s="163">
        <f>AD90/[6]REVISTAS!AD90*100-100</f>
        <v>1.2987012987012889</v>
      </c>
      <c r="AV90" s="163">
        <f>AE90/[6]REVISTAS!AE90*100-100</f>
        <v>1.4771048744460984</v>
      </c>
      <c r="AW90" s="163">
        <f>AF90/[6]REVISTAS!AF90*100-100</f>
        <v>1.5521064301552201</v>
      </c>
      <c r="AX90" s="163">
        <f>AG90/[6]REVISTAS!AG90*100-100</f>
        <v>1.2897505377829788</v>
      </c>
      <c r="AY90" s="163">
        <f>AH90/[6]REVISTAS!AH90*100-100</f>
        <v>1.3073761270509578</v>
      </c>
      <c r="AZ90" s="164">
        <f>AI90/[6]REVISTAS!AI90*100-100</f>
        <v>1.2887402128622938</v>
      </c>
      <c r="BA90" s="163">
        <f>AJ90/[6]REVISTAS!AJ90*100-100</f>
        <v>1.2887402128622938</v>
      </c>
      <c r="BB90" s="163">
        <f>AK90/[6]REVISTAS!AK90*100-100</f>
        <v>1.3559322033898269</v>
      </c>
      <c r="BC90" s="163">
        <f>AL90/[6]REVISTAS!AL90*100-100</f>
        <v>1.3480392156862706</v>
      </c>
      <c r="BD90" s="163">
        <f>AM90/[6]REVISTAS!AM90*100-100</f>
        <v>1.3100436681222618</v>
      </c>
      <c r="BE90" s="163">
        <f>AN90/[6]REVISTAS!AN90*100-100</f>
        <v>1.3100436681222902</v>
      </c>
    </row>
    <row r="91" spans="1:57" ht="12.75" customHeight="1" x14ac:dyDescent="0.3">
      <c r="A91" s="105">
        <v>7896641809118</v>
      </c>
      <c r="B91" s="93">
        <v>1063902660024</v>
      </c>
      <c r="C91" s="93">
        <v>501114030021802</v>
      </c>
      <c r="D91" s="104" t="s">
        <v>230</v>
      </c>
      <c r="E91" s="99" t="s">
        <v>396</v>
      </c>
      <c r="F91" s="72" t="s">
        <v>231</v>
      </c>
      <c r="G91" s="71" t="s">
        <v>38</v>
      </c>
      <c r="H91" s="71" t="s">
        <v>46</v>
      </c>
      <c r="I91" s="73"/>
      <c r="J91" s="71" t="s">
        <v>40</v>
      </c>
      <c r="K91" s="71" t="s">
        <v>41</v>
      </c>
      <c r="L91" s="71" t="s">
        <v>42</v>
      </c>
      <c r="M91" s="73" t="s">
        <v>52</v>
      </c>
      <c r="N91" s="74" t="s">
        <v>63</v>
      </c>
      <c r="O91" s="73"/>
      <c r="P91" s="80"/>
      <c r="Q91" s="71" t="s">
        <v>232</v>
      </c>
      <c r="R91" s="73"/>
      <c r="S91" s="72" t="s">
        <v>46</v>
      </c>
      <c r="T91" s="73"/>
      <c r="U91" s="72" t="s">
        <v>47</v>
      </c>
      <c r="V91" s="72" t="s">
        <v>47</v>
      </c>
      <c r="W91" s="73"/>
      <c r="X91" s="73"/>
      <c r="Y91" s="65">
        <f>[5]COMERCIALIZADOS!H187</f>
        <v>39.53</v>
      </c>
      <c r="Z91" s="65">
        <f>[5]COMERCIALIZADOS!I187</f>
        <v>52.666148842823588</v>
      </c>
      <c r="AA91" s="65">
        <f>[5]COMERCIALIZADOS!J187</f>
        <v>34.348289010000002</v>
      </c>
      <c r="AB91" s="65">
        <f>[5]COMERCIALIZADOS!K187</f>
        <v>47.484494551798704</v>
      </c>
      <c r="AC91" s="65">
        <f>[5]COMERCIALIZADOS!L187</f>
        <v>36.453577750000001</v>
      </c>
      <c r="AD91" s="65">
        <f>[5]COMERCIALIZADOS!M187</f>
        <v>48.694107789758277</v>
      </c>
      <c r="AE91" s="65">
        <f>[5]COMERCIALIZADOS!N187</f>
        <v>38.98163984</v>
      </c>
      <c r="AF91" s="65">
        <f>[5]COMERCIALIZADOS!O187</f>
        <v>51.959585513775778</v>
      </c>
      <c r="AG91" s="65">
        <f>[5]COMERCIALIZADOS!P187</f>
        <v>39.253882949999998</v>
      </c>
      <c r="AH91" s="65">
        <f>[5]COMERCIALIZADOS!Q187</f>
        <v>52.310472186907816</v>
      </c>
      <c r="AI91" s="65">
        <f>[5]COMERCIALIZADOS!R187</f>
        <v>40.674472560000005</v>
      </c>
      <c r="AJ91" s="65">
        <f>[5]COMERCIALIZADOS!S187</f>
        <v>54.139077753641715</v>
      </c>
      <c r="AK91" s="65">
        <f>[5]COMERCIALIZADOS!T187</f>
        <v>33.934449440000002</v>
      </c>
      <c r="AL91" s="65">
        <f>[5]COMERCIALIZADOS!U187</f>
        <v>46.912385623716062</v>
      </c>
      <c r="AM91" s="65">
        <f>[5]COMERCIALIZADOS!V187</f>
        <v>34.140124029999996</v>
      </c>
      <c r="AN91" s="65">
        <f>[5]COMERCIALIZADOS!W187</f>
        <v>47.196718678717865</v>
      </c>
      <c r="AO91" s="165" t="s">
        <v>427</v>
      </c>
      <c r="AP91" s="163">
        <f>Y91/[6]REVISTAS!Y91*100-100</f>
        <v>1.3589743589743648</v>
      </c>
      <c r="AQ91" s="163">
        <f>Z91/[6]REVISTAS!Z91*100-100</f>
        <v>1.3589743589743648</v>
      </c>
      <c r="AR91" s="163">
        <f>AA91/[6]REVISTAS!AA91*100-100</f>
        <v>1.3589743589743648</v>
      </c>
      <c r="AS91" s="163">
        <f>AB91/[6]REVISTAS!AB91*100-100</f>
        <v>1.358974358974379</v>
      </c>
      <c r="AT91" s="163">
        <f>AC91/[6]REVISTAS!AC91*100-100</f>
        <v>1.3589743589743648</v>
      </c>
      <c r="AU91" s="163">
        <f>AD91/[6]REVISTAS!AD91*100-100</f>
        <v>1.3589743589743648</v>
      </c>
      <c r="AV91" s="163">
        <f>AE91/[6]REVISTAS!AE91*100-100</f>
        <v>1.3589743589743648</v>
      </c>
      <c r="AW91" s="163">
        <f>AF91/[6]REVISTAS!AF91*100-100</f>
        <v>1.3589743589743364</v>
      </c>
      <c r="AX91" s="163">
        <f>AG91/[6]REVISTAS!AG91*100-100</f>
        <v>1.3589743589743648</v>
      </c>
      <c r="AY91" s="163">
        <f>AH91/[6]REVISTAS!AH91*100-100</f>
        <v>1.3589743589743648</v>
      </c>
      <c r="AZ91" s="167">
        <f>AI91/[6]REVISTAS!AI91*100-100</f>
        <v>1.3589743589743648</v>
      </c>
      <c r="BA91" s="163">
        <f>AJ91/[6]REVISTAS!AJ91*100-100</f>
        <v>1.3589743589743648</v>
      </c>
      <c r="BB91" s="163">
        <f>AK91/[6]REVISTAS!AK91*100-100</f>
        <v>1.3589743589743648</v>
      </c>
      <c r="BC91" s="163">
        <f>AL91/[6]REVISTAS!AL91*100-100</f>
        <v>1.3589743589743648</v>
      </c>
      <c r="BD91" s="163">
        <f>AM91/[6]REVISTAS!AM91*100-100</f>
        <v>1.3589743589743364</v>
      </c>
      <c r="BE91" s="163">
        <f>AN91/[6]REVISTAS!AN91*100-100</f>
        <v>1.3589743589743364</v>
      </c>
    </row>
    <row r="92" spans="1:57" ht="12.75" customHeight="1" x14ac:dyDescent="0.3">
      <c r="A92" s="105">
        <v>7896641809149</v>
      </c>
      <c r="B92" s="93">
        <v>1063902660059</v>
      </c>
      <c r="C92" s="93">
        <v>501114030022102</v>
      </c>
      <c r="D92" s="104" t="s">
        <v>230</v>
      </c>
      <c r="E92" s="99" t="s">
        <v>397</v>
      </c>
      <c r="F92" s="72" t="s">
        <v>231</v>
      </c>
      <c r="G92" s="71" t="s">
        <v>38</v>
      </c>
      <c r="H92" s="71" t="s">
        <v>46</v>
      </c>
      <c r="I92" s="73"/>
      <c r="J92" s="71" t="s">
        <v>40</v>
      </c>
      <c r="K92" s="71" t="s">
        <v>41</v>
      </c>
      <c r="L92" s="71" t="s">
        <v>42</v>
      </c>
      <c r="M92" s="73" t="s">
        <v>52</v>
      </c>
      <c r="N92" s="74" t="s">
        <v>63</v>
      </c>
      <c r="O92" s="73"/>
      <c r="P92" s="80"/>
      <c r="Q92" s="71" t="s">
        <v>232</v>
      </c>
      <c r="R92" s="73"/>
      <c r="S92" s="72" t="s">
        <v>46</v>
      </c>
      <c r="T92" s="73"/>
      <c r="U92" s="72" t="s">
        <v>47</v>
      </c>
      <c r="V92" s="72" t="s">
        <v>47</v>
      </c>
      <c r="W92" s="73"/>
      <c r="X92" s="73"/>
      <c r="Y92" s="65">
        <f>[5]COMERCIALIZADOS!H188</f>
        <v>61.02</v>
      </c>
      <c r="Z92" s="65">
        <f>[5]COMERCIALIZADOS!I188</f>
        <v>81.297455157831905</v>
      </c>
      <c r="AA92" s="65">
        <f>[5]COMERCIALIZADOS!J188</f>
        <v>53.021315340000008</v>
      </c>
      <c r="AB92" s="65">
        <f>[5]COMERCIALIZADOS!K188</f>
        <v>73.298858020509911</v>
      </c>
      <c r="AC92" s="65">
        <f>[5]COMERCIALIZADOS!L188</f>
        <v>56.2711185</v>
      </c>
      <c r="AD92" s="65">
        <f>[5]COMERCIALIZADOS!M188</f>
        <v>75.166062669644575</v>
      </c>
      <c r="AE92" s="65">
        <f>[5]COMERCIALIZADOS!N188</f>
        <v>60.173530560000003</v>
      </c>
      <c r="AF92" s="65">
        <f>[5]COMERCIALIZADOS!O188</f>
        <v>80.20677733495063</v>
      </c>
      <c r="AG92" s="65">
        <f>[5]COMERCIALIZADOS!P188</f>
        <v>60.593775300000004</v>
      </c>
      <c r="AH92" s="65">
        <f>[5]COMERCIALIZADOS!Q188</f>
        <v>80.748419247283465</v>
      </c>
      <c r="AI92" s="65">
        <f>[5]COMERCIALIZADOS!R188</f>
        <v>62.78665104000001</v>
      </c>
      <c r="AJ92" s="65">
        <f>[5]COMERCIALIZADOS!S188</f>
        <v>83.571123818042437</v>
      </c>
      <c r="AK92" s="65">
        <f>[5]COMERCIALIZADOS!T188</f>
        <v>52.382496960000005</v>
      </c>
      <c r="AL92" s="65">
        <f>[5]COMERCIALIZADOS!U188</f>
        <v>72.41572908573626</v>
      </c>
      <c r="AM92" s="65">
        <f>[5]COMERCIALIZADOS!V188</f>
        <v>52.699984020000002</v>
      </c>
      <c r="AN92" s="65">
        <f>[5]COMERCIALIZADOS!W188</f>
        <v>72.854636321157727</v>
      </c>
      <c r="AO92" s="165" t="s">
        <v>427</v>
      </c>
      <c r="AP92" s="163">
        <f>Y92/[6]REVISTAS!Y92*100-100</f>
        <v>1.362126245847179</v>
      </c>
      <c r="AQ92" s="163">
        <f>Z92/[6]REVISTAS!Z92*100-100</f>
        <v>1.362126245847179</v>
      </c>
      <c r="AR92" s="163">
        <f>AA92/[6]REVISTAS!AA92*100-100</f>
        <v>1.3621262458471932</v>
      </c>
      <c r="AS92" s="163">
        <f>AB92/[6]REVISTAS!AB92*100-100</f>
        <v>1.362126245847179</v>
      </c>
      <c r="AT92" s="163">
        <f>AC92/[6]REVISTAS!AC92*100-100</f>
        <v>1.362126245847179</v>
      </c>
      <c r="AU92" s="163">
        <f>AD92/[6]REVISTAS!AD92*100-100</f>
        <v>1.362126245847179</v>
      </c>
      <c r="AV92" s="163">
        <f>AE92/[6]REVISTAS!AE92*100-100</f>
        <v>1.362126245847179</v>
      </c>
      <c r="AW92" s="163">
        <f>AF92/[6]REVISTAS!AF92*100-100</f>
        <v>1.3621262458471932</v>
      </c>
      <c r="AX92" s="163">
        <f>AG92/[6]REVISTAS!AG92*100-100</f>
        <v>1.3621262458471932</v>
      </c>
      <c r="AY92" s="163">
        <f>AH92/[6]REVISTAS!AH92*100-100</f>
        <v>1.3621262458471932</v>
      </c>
      <c r="AZ92" s="167">
        <f>AI92/[6]REVISTAS!AI92*100-100</f>
        <v>1.362126245847179</v>
      </c>
      <c r="BA92" s="163">
        <f>AJ92/[6]REVISTAS!AJ92*100-100</f>
        <v>1.362126245847179</v>
      </c>
      <c r="BB92" s="163">
        <f>AK92/[6]REVISTAS!AK92*100-100</f>
        <v>1.362126245847179</v>
      </c>
      <c r="BC92" s="163">
        <f>AL92/[6]REVISTAS!AL92*100-100</f>
        <v>1.3621262458471932</v>
      </c>
      <c r="BD92" s="163">
        <f>AM92/[6]REVISTAS!AM92*100-100</f>
        <v>1.3621262458471932</v>
      </c>
      <c r="BE92" s="163">
        <f>AN92/[6]REVISTAS!AN92*100-100</f>
        <v>1.3621262458471932</v>
      </c>
    </row>
    <row r="93" spans="1:57" ht="12.75" customHeight="1" x14ac:dyDescent="0.3">
      <c r="A93" s="105">
        <v>7896641809170</v>
      </c>
      <c r="B93" s="93">
        <v>1063902660083</v>
      </c>
      <c r="C93" s="93">
        <v>501114030022402</v>
      </c>
      <c r="D93" s="104" t="s">
        <v>230</v>
      </c>
      <c r="E93" s="99" t="s">
        <v>398</v>
      </c>
      <c r="F93" s="72" t="s">
        <v>231</v>
      </c>
      <c r="G93" s="71" t="s">
        <v>38</v>
      </c>
      <c r="H93" s="71" t="s">
        <v>46</v>
      </c>
      <c r="I93" s="73"/>
      <c r="J93" s="71" t="s">
        <v>40</v>
      </c>
      <c r="K93" s="71" t="s">
        <v>41</v>
      </c>
      <c r="L93" s="71" t="s">
        <v>42</v>
      </c>
      <c r="M93" s="73" t="s">
        <v>52</v>
      </c>
      <c r="N93" s="74" t="s">
        <v>63</v>
      </c>
      <c r="O93" s="73"/>
      <c r="P93" s="80"/>
      <c r="Q93" s="71" t="s">
        <v>232</v>
      </c>
      <c r="R93" s="73"/>
      <c r="S93" s="72" t="s">
        <v>46</v>
      </c>
      <c r="T93" s="73"/>
      <c r="U93" s="72" t="s">
        <v>47</v>
      </c>
      <c r="V93" s="72" t="s">
        <v>47</v>
      </c>
      <c r="W93" s="73"/>
      <c r="X93" s="73"/>
      <c r="Y93" s="65">
        <f>[5]COMERCIALIZADOS!H189</f>
        <v>61.02</v>
      </c>
      <c r="Z93" s="65">
        <f>[5]COMERCIALIZADOS!I189</f>
        <v>81.297455157831905</v>
      </c>
      <c r="AA93" s="65">
        <f>[5]COMERCIALIZADOS!J189</f>
        <v>53.021315340000008</v>
      </c>
      <c r="AB93" s="65">
        <f>[5]COMERCIALIZADOS!K189</f>
        <v>73.298858020509911</v>
      </c>
      <c r="AC93" s="65">
        <f>[5]COMERCIALIZADOS!L189</f>
        <v>56.2711185</v>
      </c>
      <c r="AD93" s="65">
        <f>[5]COMERCIALIZADOS!M189</f>
        <v>75.166062669644575</v>
      </c>
      <c r="AE93" s="65">
        <f>[5]COMERCIALIZADOS!N189</f>
        <v>60.173530560000003</v>
      </c>
      <c r="AF93" s="65">
        <f>[5]COMERCIALIZADOS!O189</f>
        <v>80.20677733495063</v>
      </c>
      <c r="AG93" s="65">
        <f>[5]COMERCIALIZADOS!P189</f>
        <v>60.593775300000004</v>
      </c>
      <c r="AH93" s="65">
        <f>[5]COMERCIALIZADOS!Q189</f>
        <v>80.748419247283465</v>
      </c>
      <c r="AI93" s="65">
        <f>[5]COMERCIALIZADOS!R189</f>
        <v>62.78665104000001</v>
      </c>
      <c r="AJ93" s="65">
        <f>[5]COMERCIALIZADOS!S189</f>
        <v>83.571123818042437</v>
      </c>
      <c r="AK93" s="65">
        <f>[5]COMERCIALIZADOS!T189</f>
        <v>52.382496960000005</v>
      </c>
      <c r="AL93" s="65">
        <f>[5]COMERCIALIZADOS!U189</f>
        <v>72.41572908573626</v>
      </c>
      <c r="AM93" s="65">
        <f>[5]COMERCIALIZADOS!V189</f>
        <v>52.699984020000002</v>
      </c>
      <c r="AN93" s="65">
        <f>[5]COMERCIALIZADOS!W189</f>
        <v>72.854636321157727</v>
      </c>
      <c r="AO93" s="165" t="s">
        <v>427</v>
      </c>
      <c r="AP93" s="163">
        <f>Y93/[6]REVISTAS!Y93*100-100</f>
        <v>1.362126245847179</v>
      </c>
      <c r="AQ93" s="163">
        <f>Z93/[6]REVISTAS!Z93*100-100</f>
        <v>1.362126245847179</v>
      </c>
      <c r="AR93" s="163">
        <f>AA93/[6]REVISTAS!AA93*100-100</f>
        <v>1.3621262458471932</v>
      </c>
      <c r="AS93" s="163">
        <f>AB93/[6]REVISTAS!AB93*100-100</f>
        <v>1.362126245847179</v>
      </c>
      <c r="AT93" s="163">
        <f>AC93/[6]REVISTAS!AC93*100-100</f>
        <v>1.362126245847179</v>
      </c>
      <c r="AU93" s="163">
        <f>AD93/[6]REVISTAS!AD93*100-100</f>
        <v>1.362126245847179</v>
      </c>
      <c r="AV93" s="163">
        <f>AE93/[6]REVISTAS!AE93*100-100</f>
        <v>1.362126245847179</v>
      </c>
      <c r="AW93" s="163">
        <f>AF93/[6]REVISTAS!AF93*100-100</f>
        <v>1.3621262458471932</v>
      </c>
      <c r="AX93" s="163">
        <f>AG93/[6]REVISTAS!AG93*100-100</f>
        <v>1.3621262458471932</v>
      </c>
      <c r="AY93" s="163">
        <f>AH93/[6]REVISTAS!AH93*100-100</f>
        <v>1.3621262458471932</v>
      </c>
      <c r="AZ93" s="167">
        <f>AI93/[6]REVISTAS!AI93*100-100</f>
        <v>1.362126245847179</v>
      </c>
      <c r="BA93" s="163">
        <f>AJ93/[6]REVISTAS!AJ93*100-100</f>
        <v>1.362126245847179</v>
      </c>
      <c r="BB93" s="163">
        <f>AK93/[6]REVISTAS!AK93*100-100</f>
        <v>1.362126245847179</v>
      </c>
      <c r="BC93" s="163">
        <f>AL93/[6]REVISTAS!AL93*100-100</f>
        <v>1.3621262458471932</v>
      </c>
      <c r="BD93" s="163">
        <f>AM93/[6]REVISTAS!AM93*100-100</f>
        <v>1.3621262458471932</v>
      </c>
      <c r="BE93" s="163">
        <f>AN93/[6]REVISTAS!AN93*100-100</f>
        <v>1.3621262458471932</v>
      </c>
    </row>
    <row r="94" spans="1:57" ht="12.75" customHeight="1" x14ac:dyDescent="0.3">
      <c r="A94" s="105">
        <v>7896641810084</v>
      </c>
      <c r="B94" s="93">
        <v>1063902720108</v>
      </c>
      <c r="C94" s="93">
        <v>501115110025705</v>
      </c>
      <c r="D94" s="104" t="s">
        <v>233</v>
      </c>
      <c r="E94" s="99" t="s">
        <v>399</v>
      </c>
      <c r="F94" s="72" t="s">
        <v>234</v>
      </c>
      <c r="G94" s="71" t="s">
        <v>38</v>
      </c>
      <c r="H94" s="71" t="s">
        <v>46</v>
      </c>
      <c r="I94" s="73"/>
      <c r="J94" s="71" t="s">
        <v>40</v>
      </c>
      <c r="K94" s="71" t="s">
        <v>41</v>
      </c>
      <c r="L94" s="71" t="s">
        <v>42</v>
      </c>
      <c r="M94" s="73" t="s">
        <v>52</v>
      </c>
      <c r="N94" s="74" t="s">
        <v>63</v>
      </c>
      <c r="O94" s="73"/>
      <c r="P94" s="80"/>
      <c r="Q94" s="71" t="s">
        <v>235</v>
      </c>
      <c r="R94" s="73"/>
      <c r="S94" s="72" t="s">
        <v>46</v>
      </c>
      <c r="T94" s="73"/>
      <c r="U94" s="72" t="s">
        <v>47</v>
      </c>
      <c r="V94" s="72" t="s">
        <v>47</v>
      </c>
      <c r="W94" s="73"/>
      <c r="X94" s="73"/>
      <c r="Y94" s="65">
        <f>[5]COMERCIALIZADOS!H190</f>
        <v>65.69</v>
      </c>
      <c r="Z94" s="65">
        <f>[5]COMERCIALIZADOS!I190</f>
        <v>87.519335124843948</v>
      </c>
      <c r="AA94" s="65">
        <f>[5]COMERCIALIZADOS!J190</f>
        <v>57.079157729999999</v>
      </c>
      <c r="AB94" s="65">
        <f>[5]COMERCIALIZADOS!K190</f>
        <v>78.908587075832443</v>
      </c>
      <c r="AC94" s="65">
        <f>[5]COMERCIALIZADOS!L190</f>
        <v>60.577675749999997</v>
      </c>
      <c r="AD94" s="65">
        <f>[5]COMERCIALIZADOS!M190</f>
        <v>80.918693162388593</v>
      </c>
      <c r="AE94" s="65">
        <f>[5]COMERCIALIZADOS!N190</f>
        <v>64.778748319999991</v>
      </c>
      <c r="AF94" s="65">
        <f>[5]COMERCIALIZADOS!O190</f>
        <v>86.345185236527456</v>
      </c>
      <c r="AG94" s="65">
        <f>[5]COMERCIALIZADOS!P190</f>
        <v>65.231155349999995</v>
      </c>
      <c r="AH94" s="65">
        <f>[5]COMERCIALIZADOS!Q190</f>
        <v>86.928280241790389</v>
      </c>
      <c r="AI94" s="65">
        <f>[5]COMERCIALIZADOS!R190</f>
        <v>67.591856880000009</v>
      </c>
      <c r="AJ94" s="65">
        <f>[5]COMERCIALIZADOS!S190</f>
        <v>89.967012841809364</v>
      </c>
      <c r="AK94" s="65">
        <f>[5]COMERCIALIZADOS!T190</f>
        <v>56.391449119999997</v>
      </c>
      <c r="AL94" s="65">
        <f>[5]COMERCIALIZADOS!U190</f>
        <v>77.957870266175263</v>
      </c>
      <c r="AM94" s="65">
        <f>[5]COMERCIALIZADOS!V190</f>
        <v>56.733234189999997</v>
      </c>
      <c r="AN94" s="65">
        <f>[5]COMERCIALIZADOS!W190</f>
        <v>78.430368075005745</v>
      </c>
      <c r="AO94" s="165" t="s">
        <v>427</v>
      </c>
      <c r="AP94" s="163">
        <f>Y94/[6]REVISTAS!Y94*100-100</f>
        <v>1.3578151519827202</v>
      </c>
      <c r="AQ94" s="163">
        <f>Z94/[6]REVISTAS!Z94*100-100</f>
        <v>1.3578151519827202</v>
      </c>
      <c r="AR94" s="163">
        <f>AA94/[6]REVISTAS!AA94*100-100</f>
        <v>1.357815151982706</v>
      </c>
      <c r="AS94" s="163">
        <f>AB94/[6]REVISTAS!AB94*100-100</f>
        <v>1.357815151982706</v>
      </c>
      <c r="AT94" s="163">
        <f>AC94/[6]REVISTAS!AC94*100-100</f>
        <v>1.3578151519827202</v>
      </c>
      <c r="AU94" s="163">
        <f>AD94/[6]REVISTAS!AD94*100-100</f>
        <v>1.357815151982706</v>
      </c>
      <c r="AV94" s="163">
        <f>AE94/[6]REVISTAS!AE94*100-100</f>
        <v>1.357815151982706</v>
      </c>
      <c r="AW94" s="163">
        <f>AF94/[6]REVISTAS!AF94*100-100</f>
        <v>1.357815151982706</v>
      </c>
      <c r="AX94" s="163">
        <f>AG94/[6]REVISTAS!AG94*100-100</f>
        <v>1.3578151519827202</v>
      </c>
      <c r="AY94" s="163">
        <f>AH94/[6]REVISTAS!AH94*100-100</f>
        <v>1.3578151519827202</v>
      </c>
      <c r="AZ94" s="167">
        <f>AI94/[6]REVISTAS!AI94*100-100</f>
        <v>1.3578151519827202</v>
      </c>
      <c r="BA94" s="163">
        <f>AJ94/[6]REVISTAS!AJ94*100-100</f>
        <v>1.357815151982706</v>
      </c>
      <c r="BB94" s="163">
        <f>AK94/[6]REVISTAS!AK94*100-100</f>
        <v>1.357815151982706</v>
      </c>
      <c r="BC94" s="163">
        <f>AL94/[6]REVISTAS!AL94*100-100</f>
        <v>1.3578151519827202</v>
      </c>
      <c r="BD94" s="163">
        <f>AM94/[6]REVISTAS!AM94*100-100</f>
        <v>1.3578151519827202</v>
      </c>
      <c r="BE94" s="163">
        <f>AN94/[6]REVISTAS!AN94*100-100</f>
        <v>1.3578151519827202</v>
      </c>
    </row>
    <row r="95" spans="1:57" ht="12.75" customHeight="1" x14ac:dyDescent="0.3">
      <c r="A95" s="105">
        <v>7896641810015</v>
      </c>
      <c r="B95" s="93">
        <v>1063902720035</v>
      </c>
      <c r="C95" s="93">
        <v>501115110025205</v>
      </c>
      <c r="D95" s="104" t="s">
        <v>233</v>
      </c>
      <c r="E95" s="99" t="s">
        <v>400</v>
      </c>
      <c r="F95" s="72" t="s">
        <v>234</v>
      </c>
      <c r="G95" s="71" t="s">
        <v>38</v>
      </c>
      <c r="H95" s="71" t="s">
        <v>46</v>
      </c>
      <c r="I95" s="73"/>
      <c r="J95" s="71" t="s">
        <v>40</v>
      </c>
      <c r="K95" s="71" t="s">
        <v>41</v>
      </c>
      <c r="L95" s="71" t="s">
        <v>42</v>
      </c>
      <c r="M95" s="73" t="s">
        <v>52</v>
      </c>
      <c r="N95" s="74" t="s">
        <v>63</v>
      </c>
      <c r="O95" s="73"/>
      <c r="P95" s="80"/>
      <c r="Q95" s="71" t="s">
        <v>235</v>
      </c>
      <c r="R95" s="73"/>
      <c r="S95" s="72" t="s">
        <v>46</v>
      </c>
      <c r="T95" s="73"/>
      <c r="U95" s="72" t="s">
        <v>47</v>
      </c>
      <c r="V95" s="72" t="s">
        <v>47</v>
      </c>
      <c r="W95" s="73"/>
      <c r="X95" s="73"/>
      <c r="Y95" s="65">
        <f>[5]COMERCIALIZADOS!H191</f>
        <v>65.69</v>
      </c>
      <c r="Z95" s="65">
        <f>[5]COMERCIALIZADOS!I191</f>
        <v>87.519335124843948</v>
      </c>
      <c r="AA95" s="65">
        <f>[5]COMERCIALIZADOS!J191</f>
        <v>57.079157729999999</v>
      </c>
      <c r="AB95" s="65">
        <f>[5]COMERCIALIZADOS!K191</f>
        <v>78.908587075832443</v>
      </c>
      <c r="AC95" s="65">
        <f>[5]COMERCIALIZADOS!L191</f>
        <v>60.577675749999997</v>
      </c>
      <c r="AD95" s="65">
        <f>[5]COMERCIALIZADOS!M191</f>
        <v>80.918693162388593</v>
      </c>
      <c r="AE95" s="65">
        <f>[5]COMERCIALIZADOS!N191</f>
        <v>64.778748319999991</v>
      </c>
      <c r="AF95" s="65">
        <f>[5]COMERCIALIZADOS!O191</f>
        <v>86.345185236527456</v>
      </c>
      <c r="AG95" s="65">
        <f>[5]COMERCIALIZADOS!P191</f>
        <v>65.231155349999995</v>
      </c>
      <c r="AH95" s="65">
        <f>[5]COMERCIALIZADOS!Q191</f>
        <v>86.928280241790389</v>
      </c>
      <c r="AI95" s="65">
        <f>[5]COMERCIALIZADOS!R191</f>
        <v>67.591856880000009</v>
      </c>
      <c r="AJ95" s="65">
        <f>[5]COMERCIALIZADOS!S191</f>
        <v>89.967012841809364</v>
      </c>
      <c r="AK95" s="65">
        <f>[5]COMERCIALIZADOS!T191</f>
        <v>56.391449119999997</v>
      </c>
      <c r="AL95" s="65">
        <f>[5]COMERCIALIZADOS!U191</f>
        <v>77.957870266175263</v>
      </c>
      <c r="AM95" s="65">
        <f>[5]COMERCIALIZADOS!V191</f>
        <v>56.733234189999997</v>
      </c>
      <c r="AN95" s="65">
        <f>[5]COMERCIALIZADOS!W191</f>
        <v>78.430368075005745</v>
      </c>
      <c r="AO95" s="165" t="s">
        <v>427</v>
      </c>
      <c r="AP95" s="163">
        <f>Y95/[6]REVISTAS!Y95*100-100</f>
        <v>1.3578151519827202</v>
      </c>
      <c r="AQ95" s="163">
        <f>Z95/[6]REVISTAS!Z95*100-100</f>
        <v>1.3578151519827202</v>
      </c>
      <c r="AR95" s="163">
        <f>AA95/[6]REVISTAS!AA95*100-100</f>
        <v>1.357815151982706</v>
      </c>
      <c r="AS95" s="163">
        <f>AB95/[6]REVISTAS!AB95*100-100</f>
        <v>1.357815151982706</v>
      </c>
      <c r="AT95" s="163">
        <f>AC95/[6]REVISTAS!AC95*100-100</f>
        <v>1.3578151519827202</v>
      </c>
      <c r="AU95" s="163">
        <f>AD95/[6]REVISTAS!AD95*100-100</f>
        <v>1.357815151982706</v>
      </c>
      <c r="AV95" s="163">
        <f>AE95/[6]REVISTAS!AE95*100-100</f>
        <v>1.357815151982706</v>
      </c>
      <c r="AW95" s="163">
        <f>AF95/[6]REVISTAS!AF95*100-100</f>
        <v>1.357815151982706</v>
      </c>
      <c r="AX95" s="163">
        <f>AG95/[6]REVISTAS!AG95*100-100</f>
        <v>1.3578151519827202</v>
      </c>
      <c r="AY95" s="163">
        <f>AH95/[6]REVISTAS!AH95*100-100</f>
        <v>1.3578151519827202</v>
      </c>
      <c r="AZ95" s="167">
        <f>AI95/[6]REVISTAS!AI95*100-100</f>
        <v>1.3578151519827202</v>
      </c>
      <c r="BA95" s="163">
        <f>AJ95/[6]REVISTAS!AJ95*100-100</f>
        <v>1.357815151982706</v>
      </c>
      <c r="BB95" s="163">
        <f>AK95/[6]REVISTAS!AK95*100-100</f>
        <v>1.357815151982706</v>
      </c>
      <c r="BC95" s="163">
        <f>AL95/[6]REVISTAS!AL95*100-100</f>
        <v>1.3578151519827202</v>
      </c>
      <c r="BD95" s="163">
        <f>AM95/[6]REVISTAS!AM95*100-100</f>
        <v>1.3578151519827202</v>
      </c>
      <c r="BE95" s="163">
        <f>AN95/[6]REVISTAS!AN95*100-100</f>
        <v>1.3578151519827202</v>
      </c>
    </row>
    <row r="96" spans="1:57" ht="12.75" customHeight="1" x14ac:dyDescent="0.3">
      <c r="A96" s="105">
        <v>7896641810367</v>
      </c>
      <c r="B96" s="93">
        <v>1063902720175</v>
      </c>
      <c r="C96" s="93">
        <v>501115110026305</v>
      </c>
      <c r="D96" s="104" t="s">
        <v>233</v>
      </c>
      <c r="E96" s="99" t="s">
        <v>401</v>
      </c>
      <c r="F96" s="72" t="s">
        <v>234</v>
      </c>
      <c r="G96" s="71" t="s">
        <v>38</v>
      </c>
      <c r="H96" s="71" t="s">
        <v>46</v>
      </c>
      <c r="I96" s="73"/>
      <c r="J96" s="71" t="s">
        <v>40</v>
      </c>
      <c r="K96" s="71" t="s">
        <v>41</v>
      </c>
      <c r="L96" s="71" t="s">
        <v>42</v>
      </c>
      <c r="M96" s="73" t="s">
        <v>52</v>
      </c>
      <c r="N96" s="74" t="s">
        <v>63</v>
      </c>
      <c r="O96" s="73"/>
      <c r="P96" s="80"/>
      <c r="Q96" s="71" t="s">
        <v>235</v>
      </c>
      <c r="R96" s="73"/>
      <c r="S96" s="72" t="s">
        <v>46</v>
      </c>
      <c r="T96" s="73"/>
      <c r="U96" s="72" t="s">
        <v>47</v>
      </c>
      <c r="V96" s="72" t="s">
        <v>47</v>
      </c>
      <c r="W96" s="73"/>
      <c r="X96" s="73"/>
      <c r="Y96" s="65">
        <f>[5]COMERCIALIZADOS!H192</f>
        <v>65.69</v>
      </c>
      <c r="Z96" s="65">
        <f>[5]COMERCIALIZADOS!I192</f>
        <v>87.519335124843948</v>
      </c>
      <c r="AA96" s="65">
        <f>[5]COMERCIALIZADOS!J192</f>
        <v>57.079157729999999</v>
      </c>
      <c r="AB96" s="65">
        <f>[5]COMERCIALIZADOS!K192</f>
        <v>78.908587075832443</v>
      </c>
      <c r="AC96" s="65">
        <f>[5]COMERCIALIZADOS!L192</f>
        <v>60.577675749999997</v>
      </c>
      <c r="AD96" s="65">
        <f>[5]COMERCIALIZADOS!M192</f>
        <v>80.918693162388593</v>
      </c>
      <c r="AE96" s="65">
        <f>[5]COMERCIALIZADOS!N192</f>
        <v>64.778748319999991</v>
      </c>
      <c r="AF96" s="65">
        <f>[5]COMERCIALIZADOS!O192</f>
        <v>86.345185236527456</v>
      </c>
      <c r="AG96" s="65">
        <f>[5]COMERCIALIZADOS!P192</f>
        <v>65.231155349999995</v>
      </c>
      <c r="AH96" s="65">
        <f>[5]COMERCIALIZADOS!Q192</f>
        <v>86.928280241790389</v>
      </c>
      <c r="AI96" s="65">
        <f>[5]COMERCIALIZADOS!R192</f>
        <v>67.591856880000009</v>
      </c>
      <c r="AJ96" s="65">
        <f>[5]COMERCIALIZADOS!S192</f>
        <v>89.967012841809364</v>
      </c>
      <c r="AK96" s="65">
        <f>[5]COMERCIALIZADOS!T192</f>
        <v>56.391449119999997</v>
      </c>
      <c r="AL96" s="65">
        <f>[5]COMERCIALIZADOS!U192</f>
        <v>77.957870266175263</v>
      </c>
      <c r="AM96" s="65">
        <f>[5]COMERCIALIZADOS!V192</f>
        <v>56.733234189999997</v>
      </c>
      <c r="AN96" s="65">
        <f>[5]COMERCIALIZADOS!W192</f>
        <v>78.430368075005745</v>
      </c>
      <c r="AO96" s="165" t="s">
        <v>427</v>
      </c>
      <c r="AP96" s="163">
        <f>Y96/[6]REVISTAS!Y96*100-100</f>
        <v>1.3578151519827202</v>
      </c>
      <c r="AQ96" s="163">
        <f>Z96/[6]REVISTAS!Z96*100-100</f>
        <v>1.3578151519827202</v>
      </c>
      <c r="AR96" s="163">
        <f>AA96/[6]REVISTAS!AA96*100-100</f>
        <v>1.357815151982706</v>
      </c>
      <c r="AS96" s="163">
        <f>AB96/[6]REVISTAS!AB96*100-100</f>
        <v>1.357815151982706</v>
      </c>
      <c r="AT96" s="163">
        <f>AC96/[6]REVISTAS!AC96*100-100</f>
        <v>1.3578151519827202</v>
      </c>
      <c r="AU96" s="163">
        <f>AD96/[6]REVISTAS!AD96*100-100</f>
        <v>1.357815151982706</v>
      </c>
      <c r="AV96" s="163">
        <f>AE96/[6]REVISTAS!AE96*100-100</f>
        <v>1.357815151982706</v>
      </c>
      <c r="AW96" s="163">
        <f>AF96/[6]REVISTAS!AF96*100-100</f>
        <v>1.357815151982706</v>
      </c>
      <c r="AX96" s="163">
        <f>AG96/[6]REVISTAS!AG96*100-100</f>
        <v>1.3578151519827202</v>
      </c>
      <c r="AY96" s="163">
        <f>AH96/[6]REVISTAS!AH96*100-100</f>
        <v>1.3578151519827202</v>
      </c>
      <c r="AZ96" s="167">
        <f>AI96/[6]REVISTAS!AI96*100-100</f>
        <v>1.3578151519827202</v>
      </c>
      <c r="BA96" s="163">
        <f>AJ96/[6]REVISTAS!AJ96*100-100</f>
        <v>1.357815151982706</v>
      </c>
      <c r="BB96" s="163">
        <f>AK96/[6]REVISTAS!AK96*100-100</f>
        <v>1.357815151982706</v>
      </c>
      <c r="BC96" s="163">
        <f>AL96/[6]REVISTAS!AL96*100-100</f>
        <v>1.3578151519827202</v>
      </c>
      <c r="BD96" s="163">
        <f>AM96/[6]REVISTAS!AM96*100-100</f>
        <v>1.3578151519827202</v>
      </c>
      <c r="BE96" s="163">
        <f>AN96/[6]REVISTAS!AN96*100-100</f>
        <v>1.3578151519827202</v>
      </c>
    </row>
    <row r="97" spans="1:57" ht="12.75" customHeight="1" x14ac:dyDescent="0.3">
      <c r="A97" s="105">
        <v>7896641812293</v>
      </c>
      <c r="B97" s="93">
        <v>1063902740028</v>
      </c>
      <c r="C97" s="93">
        <v>501116070027205</v>
      </c>
      <c r="D97" s="148" t="s">
        <v>408</v>
      </c>
      <c r="E97" s="148" t="s">
        <v>409</v>
      </c>
      <c r="F97" s="166" t="s">
        <v>428</v>
      </c>
      <c r="G97" s="71" t="s">
        <v>38</v>
      </c>
      <c r="H97" s="71" t="s">
        <v>46</v>
      </c>
      <c r="I97" s="73"/>
      <c r="J97" s="71" t="s">
        <v>40</v>
      </c>
      <c r="K97" s="71" t="s">
        <v>41</v>
      </c>
      <c r="L97" s="71" t="s">
        <v>42</v>
      </c>
      <c r="M97" s="73" t="s">
        <v>52</v>
      </c>
      <c r="N97" s="74" t="s">
        <v>63</v>
      </c>
      <c r="O97" s="73"/>
      <c r="P97" s="80"/>
      <c r="Q97" s="71" t="s">
        <v>235</v>
      </c>
      <c r="R97" s="73"/>
      <c r="S97" s="72" t="s">
        <v>46</v>
      </c>
      <c r="T97" s="73"/>
      <c r="U97" s="72" t="s">
        <v>47</v>
      </c>
      <c r="V97" s="72" t="s">
        <v>47</v>
      </c>
      <c r="W97" s="73"/>
      <c r="X97" s="73"/>
      <c r="Y97" s="65">
        <f>[5]COMERCIALIZADOS!H193</f>
        <v>99</v>
      </c>
      <c r="Z97" s="65">
        <f>[5]COMERCIALIZADOS!I193</f>
        <v>131.89852606727891</v>
      </c>
      <c r="AA97" s="65">
        <f>[5]COMERCIALIZADOS!J193</f>
        <v>86.022783000000004</v>
      </c>
      <c r="AB97" s="65">
        <f>[5]COMERCIALIZADOS!K193</f>
        <v>118.92145106572404</v>
      </c>
      <c r="AC97" s="65">
        <f>[5]COMERCIALIZADOS!L193</f>
        <v>91.295324999999991</v>
      </c>
      <c r="AD97" s="65">
        <f>[5]COMERCIALIZADOS!M193</f>
        <v>121.95083913954134</v>
      </c>
      <c r="AE97" s="65">
        <f>[5]COMERCIALIZADOS!N193</f>
        <v>97.626671999999999</v>
      </c>
      <c r="AF97" s="65">
        <f>[5]COMERCIALIZADOS!O193</f>
        <v>130.12898977646856</v>
      </c>
      <c r="AG97" s="65">
        <f>[5]COMERCIALIZADOS!P193</f>
        <v>98.308485000000005</v>
      </c>
      <c r="AH97" s="65">
        <f>[5]COMERCIALIZADOS!Q193</f>
        <v>131.00775984072538</v>
      </c>
      <c r="AI97" s="65">
        <f>[5]COMERCIALIZADOS!R193</f>
        <v>101.86624800000001</v>
      </c>
      <c r="AJ97" s="65">
        <f>[5]COMERCIALIZADOS!S193</f>
        <v>135.58736902632253</v>
      </c>
      <c r="AK97" s="65">
        <f>[5]COMERCIALIZADOS!T193</f>
        <v>84.986351999999997</v>
      </c>
      <c r="AL97" s="65">
        <f>[5]COMERCIALIZADOS!U193</f>
        <v>117.48864600930659</v>
      </c>
      <c r="AM97" s="65">
        <f>[5]COMERCIALIZADOS!V193</f>
        <v>85.501448999999994</v>
      </c>
      <c r="AN97" s="65">
        <f>[5]COMERCIALIZADOS!W193</f>
        <v>118.20073739420867</v>
      </c>
      <c r="AO97" s="165" t="s">
        <v>429</v>
      </c>
      <c r="AP97" s="163">
        <f>Y97/[6]REVISTAS!Y97*100-100</f>
        <v>0</v>
      </c>
      <c r="AQ97" s="163">
        <f>Z97/[6]REVISTAS!Z97*100-100</f>
        <v>-1.117462260111779E-3</v>
      </c>
      <c r="AR97" s="163">
        <f>AA97/[6]REVISTAS!AA97*100-100</f>
        <v>3.2352941176583272E-3</v>
      </c>
      <c r="AS97" s="163">
        <f>AB97/[6]REVISTAS!AB97*100-100</f>
        <v>1.2202032661008388E-3</v>
      </c>
      <c r="AT97" s="163">
        <f>AC97/[6]REVISTAS!AC97*100-100</f>
        <v>-5.1204819277188562E-3</v>
      </c>
      <c r="AU97" s="163">
        <f>AD97/[6]REVISTAS!AD97*100-100</f>
        <v>6.8810130491669952E-4</v>
      </c>
      <c r="AV97" s="163">
        <f>AE97/[6]REVISTAS!AE97*100-100</f>
        <v>-3.4087882822859683E-3</v>
      </c>
      <c r="AW97" s="163">
        <f>AF97/[6]REVISTAS!AF97*100-100</f>
        <v>-7.7631870547634207E-4</v>
      </c>
      <c r="AX97" s="163">
        <f>AG97/[6]REVISTAS!AG97*100-100</f>
        <v>-1.5410436374736491E-3</v>
      </c>
      <c r="AY97" s="163">
        <f>AH97/[6]REVISTAS!AH97*100-100</f>
        <v>-1.7099147199530762E-3</v>
      </c>
      <c r="AZ97" s="167">
        <f>AI97/[6]REVISTAS!AI97*100-100</f>
        <v>-3.6831255521718731E-3</v>
      </c>
      <c r="BA97" s="163">
        <f>AJ97/[6]REVISTAS!AJ97*100-100</f>
        <v>-1.9403891713665189E-3</v>
      </c>
      <c r="BB97" s="163">
        <f>AK97/[6]REVISTAS!AK97*100-100</f>
        <v>-4.2922696787854875E-3</v>
      </c>
      <c r="BC97" s="163">
        <f>AL97/[6]REVISTAS!AL97*100-100</f>
        <v>-1.1524305842129934E-3</v>
      </c>
      <c r="BD97" s="163">
        <f>AM97/[6]REVISTAS!AM97*100-100</f>
        <v>1.6947368421114106E-3</v>
      </c>
      <c r="BE97" s="163">
        <f>AN97/[6]REVISTAS!AN97*100-100</f>
        <v>6.2385296841682703E-4</v>
      </c>
    </row>
    <row r="98" spans="1:57" ht="12.75" customHeight="1" x14ac:dyDescent="0.3">
      <c r="A98" s="105">
        <v>7896641811616</v>
      </c>
      <c r="B98" s="93">
        <v>1063902740095</v>
      </c>
      <c r="C98" s="93">
        <v>501116070027605</v>
      </c>
      <c r="D98" s="148" t="s">
        <v>408</v>
      </c>
      <c r="E98" s="148" t="s">
        <v>410</v>
      </c>
      <c r="F98" s="166" t="s">
        <v>428</v>
      </c>
      <c r="G98" s="71" t="s">
        <v>38</v>
      </c>
      <c r="H98" s="71" t="s">
        <v>46</v>
      </c>
      <c r="I98" s="73"/>
      <c r="J98" s="71" t="s">
        <v>40</v>
      </c>
      <c r="K98" s="71" t="s">
        <v>41</v>
      </c>
      <c r="L98" s="71" t="s">
        <v>42</v>
      </c>
      <c r="M98" s="73" t="s">
        <v>52</v>
      </c>
      <c r="N98" s="74" t="s">
        <v>63</v>
      </c>
      <c r="O98" s="73"/>
      <c r="P98" s="80"/>
      <c r="Q98" s="71" t="s">
        <v>235</v>
      </c>
      <c r="R98" s="73"/>
      <c r="S98" s="72" t="s">
        <v>46</v>
      </c>
      <c r="T98" s="73"/>
      <c r="U98" s="72" t="s">
        <v>47</v>
      </c>
      <c r="V98" s="72" t="s">
        <v>47</v>
      </c>
      <c r="W98" s="73"/>
      <c r="X98" s="73"/>
      <c r="Y98" s="65">
        <f>[5]COMERCIALIZADOS!H195</f>
        <v>99</v>
      </c>
      <c r="Z98" s="65">
        <f>[5]COMERCIALIZADOS!I195</f>
        <v>131.89852606727891</v>
      </c>
      <c r="AA98" s="65">
        <f>[5]COMERCIALIZADOS!J195</f>
        <v>86.022783000000004</v>
      </c>
      <c r="AB98" s="65">
        <f>[5]COMERCIALIZADOS!K195</f>
        <v>118.92145106572404</v>
      </c>
      <c r="AC98" s="65">
        <f>[5]COMERCIALIZADOS!L195</f>
        <v>91.295324999999991</v>
      </c>
      <c r="AD98" s="65">
        <f>[5]COMERCIALIZADOS!M195</f>
        <v>121.95083913954134</v>
      </c>
      <c r="AE98" s="65">
        <f>[5]COMERCIALIZADOS!N195</f>
        <v>97.626671999999999</v>
      </c>
      <c r="AF98" s="65">
        <f>[5]COMERCIALIZADOS!O195</f>
        <v>130.12898977646856</v>
      </c>
      <c r="AG98" s="65">
        <f>[5]COMERCIALIZADOS!P195</f>
        <v>98.308485000000005</v>
      </c>
      <c r="AH98" s="65">
        <f>[5]COMERCIALIZADOS!Q195</f>
        <v>131.00775984072538</v>
      </c>
      <c r="AI98" s="65">
        <f>[5]COMERCIALIZADOS!R195</f>
        <v>101.86624800000001</v>
      </c>
      <c r="AJ98" s="65">
        <f>[5]COMERCIALIZADOS!S195</f>
        <v>135.58736902632253</v>
      </c>
      <c r="AK98" s="65">
        <f>[5]COMERCIALIZADOS!T195</f>
        <v>84.986351999999997</v>
      </c>
      <c r="AL98" s="65">
        <f>[5]COMERCIALIZADOS!U195</f>
        <v>117.48864600930659</v>
      </c>
      <c r="AM98" s="65">
        <f>[5]COMERCIALIZADOS!V195</f>
        <v>85.501448999999994</v>
      </c>
      <c r="AN98" s="65">
        <f>[5]COMERCIALIZADOS!W195</f>
        <v>118.20073739420867</v>
      </c>
      <c r="AO98" s="165" t="s">
        <v>429</v>
      </c>
      <c r="AP98" s="163">
        <f>Y98/[6]REVISTAS!Y98*100-100</f>
        <v>0</v>
      </c>
      <c r="AQ98" s="163">
        <f>Z98/[6]REVISTAS!Z98*100-100</f>
        <v>-1.117462260111779E-3</v>
      </c>
      <c r="AR98" s="163">
        <f>AA98/[6]REVISTAS!AA98*100-100</f>
        <v>3.2352941176583272E-3</v>
      </c>
      <c r="AS98" s="163">
        <f>AB98/[6]REVISTAS!AB98*100-100</f>
        <v>1.2202032661008388E-3</v>
      </c>
      <c r="AT98" s="163">
        <f>AC98/[6]REVISTAS!AC98*100-100</f>
        <v>-5.1204819277188562E-3</v>
      </c>
      <c r="AU98" s="163">
        <f>AD98/[6]REVISTAS!AD98*100-100</f>
        <v>6.8810130491669952E-4</v>
      </c>
      <c r="AV98" s="163">
        <f>AE98/[6]REVISTAS!AE98*100-100</f>
        <v>-3.4087882822859683E-3</v>
      </c>
      <c r="AW98" s="163">
        <f>AF98/[6]REVISTAS!AF98*100-100</f>
        <v>-7.7631870547634207E-4</v>
      </c>
      <c r="AX98" s="163">
        <f>AG98/[6]REVISTAS!AG98*100-100</f>
        <v>-1.5410436374736491E-3</v>
      </c>
      <c r="AY98" s="163">
        <f>AH98/[6]REVISTAS!AH98*100-100</f>
        <v>-1.7099147199530762E-3</v>
      </c>
      <c r="AZ98" s="167">
        <f>AI98/[6]REVISTAS!AI98*100-100</f>
        <v>-3.6831255521718731E-3</v>
      </c>
      <c r="BA98" s="163">
        <f>AJ98/[6]REVISTAS!AJ98*100-100</f>
        <v>-1.9403891713665189E-3</v>
      </c>
      <c r="BB98" s="163">
        <f>AK98/[6]REVISTAS!AK98*100-100</f>
        <v>-4.2922696787854875E-3</v>
      </c>
      <c r="BC98" s="163">
        <f>AL98/[6]REVISTAS!AL98*100-100</f>
        <v>-1.1524305842129934E-3</v>
      </c>
      <c r="BD98" s="163">
        <f>AM98/[6]REVISTAS!AM98*100-100</f>
        <v>1.6947368421114106E-3</v>
      </c>
      <c r="BE98" s="163">
        <f>AN98/[6]REVISTAS!AN98*100-100</f>
        <v>6.2385296841682703E-4</v>
      </c>
    </row>
    <row r="99" spans="1:57" ht="12.75" customHeight="1" x14ac:dyDescent="0.3">
      <c r="A99" s="100">
        <v>7896641801839</v>
      </c>
      <c r="B99" s="93">
        <v>1063900990248</v>
      </c>
      <c r="C99" s="93">
        <v>501102203156419</v>
      </c>
      <c r="D99" s="107" t="s">
        <v>80</v>
      </c>
      <c r="E99" s="70" t="s">
        <v>236</v>
      </c>
      <c r="F99" s="71" t="s">
        <v>237</v>
      </c>
      <c r="G99" s="71" t="s">
        <v>38</v>
      </c>
      <c r="H99" s="71" t="s">
        <v>46</v>
      </c>
      <c r="I99" s="73"/>
      <c r="J99" s="71" t="s">
        <v>40</v>
      </c>
      <c r="K99" s="71" t="s">
        <v>41</v>
      </c>
      <c r="L99" s="71" t="s">
        <v>42</v>
      </c>
      <c r="M99" s="73" t="str">
        <f>VLOOKUP(A99,[1]Planilha!$A$14:$AB$239,17,FALSE)</f>
        <v>Injeções</v>
      </c>
      <c r="N99" s="74" t="s">
        <v>83</v>
      </c>
      <c r="O99" s="73" t="s">
        <v>194</v>
      </c>
      <c r="P99" s="75">
        <v>9459</v>
      </c>
      <c r="Q99" s="71" t="s">
        <v>238</v>
      </c>
      <c r="R99" s="73"/>
      <c r="S99" s="72" t="s">
        <v>46</v>
      </c>
      <c r="T99" s="73"/>
      <c r="U99" s="72" t="s">
        <v>47</v>
      </c>
      <c r="V99" s="72" t="s">
        <v>47</v>
      </c>
      <c r="W99" s="73"/>
      <c r="X99" s="73"/>
      <c r="Y99" s="65">
        <f>VLOOKUP($C99,[5]COMERCIALIZADOS!$F$17:$W$195,3,FALSE)</f>
        <v>51.23</v>
      </c>
      <c r="Z99" s="65">
        <f>VLOOKUP($C99,[5]COMERCIALIZADOS!$F$17:$W$195,4,FALSE)</f>
        <v>68.25</v>
      </c>
      <c r="AA99" s="65">
        <f>VLOOKUP($C99,[5]COMERCIALIZADOS!$F$17:$W$195,5,FALSE)</f>
        <v>44.514617909999998</v>
      </c>
      <c r="AB99" s="65">
        <f>VLOOKUP($C99,[5]COMERCIALIZADOS!$F$17:$W$195,6,FALSE)</f>
        <v>61.538847859566083</v>
      </c>
      <c r="AC99" s="65">
        <f>VLOOKUP($C99,[5]COMERCIALIZADOS!$F$17:$W$195,7,FALSE)</f>
        <v>47.24</v>
      </c>
      <c r="AD99" s="65">
        <f>VLOOKUP($C99,[5]COMERCIALIZADOS!$F$17:$W$195,8,FALSE)</f>
        <v>63.1</v>
      </c>
      <c r="AE99" s="65">
        <f>VLOOKUP($C99,[5]COMERCIALIZADOS!$F$17:$W$195,9,FALSE)</f>
        <v>50.52</v>
      </c>
      <c r="AF99" s="65">
        <f>VLOOKUP($C99,[5]COMERCIALIZADOS!$F$17:$W$195,10,FALSE)</f>
        <v>67.34</v>
      </c>
      <c r="AG99" s="65">
        <f>VLOOKUP($C99,[5]COMERCIALIZADOS!$F$17:$W$195,11,FALSE)</f>
        <v>50.87</v>
      </c>
      <c r="AH99" s="65">
        <f>VLOOKUP($C99,[5]COMERCIALIZADOS!$F$17:$W$195,12,FALSE)</f>
        <v>67.790000000000006</v>
      </c>
      <c r="AI99" s="65">
        <f>VLOOKUP($C99,[5]COMERCIALIZADOS!$F$17:$W$195,13,FALSE)</f>
        <v>52.71</v>
      </c>
      <c r="AJ99" s="65">
        <f>VLOOKUP($C99,[5]COMERCIALIZADOS!$F$17:$W$195,14,FALSE)</f>
        <v>70.158765652951701</v>
      </c>
      <c r="AK99" s="65">
        <f>VLOOKUP($C99,[5]COMERCIALIZADOS!$F$17:$W$195,15,FALSE)</f>
        <v>43.98</v>
      </c>
      <c r="AL99" s="65">
        <f>VLOOKUP($C99,[5]COMERCIALIZADOS!$F$17:$W$195,16,FALSE)</f>
        <v>60.8</v>
      </c>
      <c r="AM99" s="65">
        <f>VLOOKUP($C99,[5]COMERCIALIZADOS!$F$17:$W$195,17,FALSE)</f>
        <v>44.244840729999993</v>
      </c>
      <c r="AN99" s="65">
        <f>VLOOKUP($C99,[5]COMERCIALIZADOS!$F$17:$W$195,18,FALSE)</f>
        <v>61.165896734397073</v>
      </c>
      <c r="AP99" s="163">
        <f>Y99/[6]REVISTAS!Y99*100-100</f>
        <v>1.3853156540668721</v>
      </c>
      <c r="AQ99" s="163">
        <f>Z99/[6]REVISTAS!Z99*100-100</f>
        <v>1.381461675579331</v>
      </c>
      <c r="AR99" s="163">
        <f>AA99/[6]REVISTAS!AA99*100-100</f>
        <v>1.3853156540668721</v>
      </c>
      <c r="AS99" s="163">
        <f>AB99/[6]REVISTAS!AB99*100-100</f>
        <v>1.3853156540668721</v>
      </c>
      <c r="AT99" s="163">
        <f>AC99/[6]REVISTAS!AC99*100-100</f>
        <v>1.3733905579399277</v>
      </c>
      <c r="AU99" s="163">
        <f>AD99/[6]REVISTAS!AD99*100-100</f>
        <v>1.3654618473895681</v>
      </c>
      <c r="AV99" s="163">
        <f>AE99/[6]REVISTAS!AE99*100-100</f>
        <v>1.3847080072245603</v>
      </c>
      <c r="AW99" s="163">
        <f>AF99/[6]REVISTAS!AF99*100-100</f>
        <v>1.3851249623607345</v>
      </c>
      <c r="AX99" s="163">
        <f>AG99/[6]REVISTAS!AG99*100-100</f>
        <v>1.3810139860968036</v>
      </c>
      <c r="AY99" s="163">
        <f>AH99/[6]REVISTAS!AH99*100-100</f>
        <v>1.3805188991792789</v>
      </c>
      <c r="AZ99" s="164">
        <f>AI99/[6]REVISTAS!AI99*100-100</f>
        <v>1.3791398930532068</v>
      </c>
      <c r="BA99" s="163">
        <f>AJ99/[6]REVISTAS!AJ99*100-100</f>
        <v>1.3791398930532068</v>
      </c>
      <c r="BB99" s="163">
        <f>AK99/[6]REVISTAS!AK99*100-100</f>
        <v>1.4065021904542334</v>
      </c>
      <c r="BC99" s="163">
        <f>AL99/[6]REVISTAS!AL99*100-100</f>
        <v>1.417848206839011</v>
      </c>
      <c r="BD99" s="163">
        <f>AM99/[6]REVISTAS!AM99*100-100</f>
        <v>1.3853156540668721</v>
      </c>
      <c r="BE99" s="163">
        <f>AN99/[6]REVISTAS!AN99*100-100</f>
        <v>1.3853156540668721</v>
      </c>
    </row>
    <row r="100" spans="1:57" ht="12.75" customHeight="1" x14ac:dyDescent="0.3">
      <c r="A100" s="100">
        <v>7896641807633</v>
      </c>
      <c r="B100" s="93">
        <v>1063900990353</v>
      </c>
      <c r="C100" s="93">
        <v>501112110020003</v>
      </c>
      <c r="D100" s="98" t="s">
        <v>80</v>
      </c>
      <c r="E100" s="146" t="s">
        <v>239</v>
      </c>
      <c r="F100" s="71" t="s">
        <v>237</v>
      </c>
      <c r="G100" s="71" t="s">
        <v>38</v>
      </c>
      <c r="H100" s="71" t="s">
        <v>46</v>
      </c>
      <c r="I100" s="73"/>
      <c r="J100" s="71" t="s">
        <v>40</v>
      </c>
      <c r="K100" s="71" t="s">
        <v>41</v>
      </c>
      <c r="L100" s="71" t="s">
        <v>42</v>
      </c>
      <c r="M100" s="73" t="str">
        <f>VLOOKUP(A100,[1]Planilha!$A$14:$AB$239,17,FALSE)</f>
        <v>Sólido</v>
      </c>
      <c r="N100" s="74" t="s">
        <v>63</v>
      </c>
      <c r="O100" s="73" t="s">
        <v>194</v>
      </c>
      <c r="P100" s="75">
        <v>9459</v>
      </c>
      <c r="Q100" s="71" t="s">
        <v>238</v>
      </c>
      <c r="R100" s="73"/>
      <c r="S100" s="72" t="s">
        <v>46</v>
      </c>
      <c r="T100" s="73"/>
      <c r="U100" s="72" t="s">
        <v>47</v>
      </c>
      <c r="V100" s="72" t="s">
        <v>47</v>
      </c>
      <c r="W100" s="73"/>
      <c r="X100" s="73"/>
      <c r="Y100" s="65">
        <f>VLOOKUP($C100,'[5]NÃO COMERCIALIZADOS'!$F$16:$W$186,3,FALSE)</f>
        <v>12.94</v>
      </c>
      <c r="Z100" s="65">
        <f>VLOOKUP($C100,'[5]NÃO COMERCIALIZADOS'!$F$16:$W$186,4,FALSE)</f>
        <v>17.239999999999998</v>
      </c>
      <c r="AA100" s="65">
        <f>VLOOKUP($C100,'[5]NÃO COMERCIALIZADOS'!$F$16:$W$186,5,FALSE)</f>
        <v>11.24378598</v>
      </c>
      <c r="AB100" s="65">
        <f>VLOOKUP($C100,'[5]NÃO COMERCIALIZADOS'!$F$16:$W$186,6,FALSE)</f>
        <v>15.543874513035041</v>
      </c>
      <c r="AC100" s="65">
        <f>VLOOKUP($C100,'[5]NÃO COMERCIALIZADOS'!$F$16:$W$186,7,FALSE)</f>
        <v>11.94</v>
      </c>
      <c r="AD100" s="65">
        <f>VLOOKUP($C100,'[5]NÃO COMERCIALIZADOS'!$F$16:$W$186,8,FALSE)</f>
        <v>15.95</v>
      </c>
      <c r="AE100" s="65">
        <f>VLOOKUP($C100,'[5]NÃO COMERCIALIZADOS'!$F$16:$W$186,9,FALSE)</f>
        <v>12.76</v>
      </c>
      <c r="AF100" s="65">
        <f>VLOOKUP($C100,'[5]NÃO COMERCIALIZADOS'!$F$16:$W$186,10,FALSE)</f>
        <v>17.010000000000002</v>
      </c>
      <c r="AG100" s="65">
        <f>VLOOKUP($C100,'[5]NÃO COMERCIALIZADOS'!$F$16:$W$186,11,FALSE)</f>
        <v>12.85</v>
      </c>
      <c r="AH100" s="65">
        <f>VLOOKUP($C100,'[5]NÃO COMERCIALIZADOS'!$F$16:$W$186,12,FALSE)</f>
        <v>17.12</v>
      </c>
      <c r="AI100" s="65">
        <f>VLOOKUP($C100,'[5]NÃO COMERCIALIZADOS'!$F$16:$W$186,13,FALSE)</f>
        <v>13.31463888</v>
      </c>
      <c r="AJ100" s="65">
        <f>VLOOKUP($C100,'[5]NÃO COMERCIALIZADOS'!$F$16:$W$186,14,FALSE)</f>
        <v>17.722227830309226</v>
      </c>
      <c r="AK100" s="65">
        <f>VLOOKUP($C100,'[5]NÃO COMERCIALIZADOS'!$F$16:$W$186,15,FALSE)</f>
        <v>11.11</v>
      </c>
      <c r="AL100" s="65">
        <f>VLOOKUP($C100,'[5]NÃO COMERCIALIZADOS'!$F$16:$W$186,16,FALSE)</f>
        <v>15.36</v>
      </c>
      <c r="AM100" s="65">
        <f>VLOOKUP($C100,'[5]NÃO COMERCIALIZADOS'!$F$16:$W$186,17,FALSE)</f>
        <v>11.175643939999999</v>
      </c>
      <c r="AN100" s="65">
        <f>VLOOKUP($C100,'[5]NÃO COMERCIALIZADOS'!$F$16:$W$186,18,FALSE)</f>
        <v>15.44967214021273</v>
      </c>
      <c r="AP100" s="163">
        <f>Y100/[6]REVISTAS!Y100*100-100</f>
        <v>1.3312451057165191</v>
      </c>
      <c r="AQ100" s="163">
        <f>Z100/[6]REVISTAS!Z100*100-100</f>
        <v>1.3521457965902215</v>
      </c>
      <c r="AR100" s="163">
        <f>AA100/[6]REVISTAS!AA100*100-100</f>
        <v>1.3312451057165333</v>
      </c>
      <c r="AS100" s="163">
        <f>AB100/[6]REVISTAS!AB100*100-100</f>
        <v>1.2630261435507606</v>
      </c>
      <c r="AT100" s="163">
        <f>AC100/[6]REVISTAS!AC100*100-100</f>
        <v>1.3582342954159543</v>
      </c>
      <c r="AU100" s="163">
        <f>AD100/[6]REVISTAS!AD100*100-100</f>
        <v>1.3341804320203181</v>
      </c>
      <c r="AV100" s="163">
        <f>AE100/[6]REVISTAS!AE100*100-100</f>
        <v>1.3502779984114284</v>
      </c>
      <c r="AW100" s="163">
        <f>AF100/[6]REVISTAS!AF100*100-100</f>
        <v>1.3706793802145398</v>
      </c>
      <c r="AX100" s="163">
        <f>AG100/[6]REVISTAS!AG100*100-100</f>
        <v>1.3342882887399128</v>
      </c>
      <c r="AY100" s="163">
        <f>AH100/[6]REVISTAS!AH100*100-100</f>
        <v>1.309701830323192</v>
      </c>
      <c r="AZ100" s="164">
        <f>AI100/[6]REVISTAS!AI100*100-100</f>
        <v>1.3312451057165191</v>
      </c>
      <c r="BA100" s="163">
        <f>AJ100/[6]REVISTAS!AJ100*100-100</f>
        <v>1.3312451057165191</v>
      </c>
      <c r="BB100" s="163">
        <f>AK100/[6]REVISTAS!AK100*100-100</f>
        <v>1.3686131386861291</v>
      </c>
      <c r="BC100" s="163">
        <f>AL100/[6]REVISTAS!AL100*100-100</f>
        <v>1.3861386138613909</v>
      </c>
      <c r="BD100" s="163">
        <f>AM100/[6]REVISTAS!AM100*100-100</f>
        <v>1.3312451057165191</v>
      </c>
      <c r="BE100" s="163">
        <f>AN100/[6]REVISTAS!AN100*100-100</f>
        <v>1.3312451057165333</v>
      </c>
    </row>
    <row r="101" spans="1:57" ht="12.75" customHeight="1" x14ac:dyDescent="0.3">
      <c r="A101" s="100">
        <v>7896641805912</v>
      </c>
      <c r="B101" s="68">
        <v>1063900990290</v>
      </c>
      <c r="C101" s="68">
        <v>501102209111417</v>
      </c>
      <c r="D101" s="98" t="s">
        <v>80</v>
      </c>
      <c r="E101" s="99" t="s">
        <v>240</v>
      </c>
      <c r="F101" s="71" t="s">
        <v>237</v>
      </c>
      <c r="G101" s="71" t="s">
        <v>38</v>
      </c>
      <c r="H101" s="71" t="s">
        <v>46</v>
      </c>
      <c r="I101" s="73"/>
      <c r="J101" s="71" t="s">
        <v>40</v>
      </c>
      <c r="K101" s="71" t="s">
        <v>41</v>
      </c>
      <c r="L101" s="71" t="s">
        <v>42</v>
      </c>
      <c r="M101" s="73" t="str">
        <f>VLOOKUP(A101,[1]Planilha!$A$14:$AB$239,17,FALSE)</f>
        <v>Sólido</v>
      </c>
      <c r="N101" s="74" t="s">
        <v>63</v>
      </c>
      <c r="O101" s="73" t="s">
        <v>194</v>
      </c>
      <c r="P101" s="75">
        <v>9459</v>
      </c>
      <c r="Q101" s="71" t="s">
        <v>238</v>
      </c>
      <c r="R101" s="73"/>
      <c r="S101" s="72" t="s">
        <v>46</v>
      </c>
      <c r="T101" s="73"/>
      <c r="U101" s="72" t="s">
        <v>47</v>
      </c>
      <c r="V101" s="72" t="s">
        <v>47</v>
      </c>
      <c r="W101" s="73"/>
      <c r="X101" s="73"/>
      <c r="Y101" s="65">
        <f>VLOOKUP($C101,[5]COMERCIALIZADOS!$F$17:$W$195,3,FALSE)</f>
        <v>38.82</v>
      </c>
      <c r="Z101" s="65">
        <f>VLOOKUP($C101,[5]COMERCIALIZADOS!$F$17:$W$195,4,FALSE)</f>
        <v>51.72</v>
      </c>
      <c r="AA101" s="65">
        <f>VLOOKUP($C101,[5]COMERCIALIZADOS!$F$17:$W$195,5,FALSE)</f>
        <v>33.731357940000002</v>
      </c>
      <c r="AB101" s="65">
        <f>VLOOKUP($C101,[5]COMERCIALIZADOS!$F$17:$W$195,6,FALSE)</f>
        <v>46.631623539105128</v>
      </c>
      <c r="AC101" s="65">
        <f>VLOOKUP($C101,[5]COMERCIALIZADOS!$F$17:$W$195,7,FALSE)</f>
        <v>35.799999999999997</v>
      </c>
      <c r="AD101" s="65">
        <f>VLOOKUP($C101,[5]COMERCIALIZADOS!$F$17:$W$195,8,FALSE)</f>
        <v>47.82</v>
      </c>
      <c r="AE101" s="65">
        <f>VLOOKUP($C101,[5]COMERCIALIZADOS!$F$17:$W$195,9,FALSE)</f>
        <v>38.28</v>
      </c>
      <c r="AF101" s="65">
        <f>VLOOKUP($C101,[5]COMERCIALIZADOS!$F$17:$W$195,10,FALSE)</f>
        <v>51.02</v>
      </c>
      <c r="AG101" s="65">
        <f>VLOOKUP($C101,[5]COMERCIALIZADOS!$F$17:$W$195,11,FALSE)</f>
        <v>38.549999999999997</v>
      </c>
      <c r="AH101" s="65">
        <f>VLOOKUP($C101,[5]COMERCIALIZADOS!$F$17:$W$195,12,FALSE)</f>
        <v>51.37</v>
      </c>
      <c r="AI101" s="65">
        <f>VLOOKUP($C101,[5]COMERCIALIZADOS!$F$17:$W$195,13,FALSE)</f>
        <v>39.94</v>
      </c>
      <c r="AJ101" s="65">
        <f>VLOOKUP($C101,[5]COMERCIALIZADOS!$F$17:$W$195,14,FALSE)</f>
        <v>53.161470312633099</v>
      </c>
      <c r="AK101" s="65">
        <f>VLOOKUP($C101,[5]COMERCIALIZADOS!$F$17:$W$195,15,FALSE)</f>
        <v>33.32</v>
      </c>
      <c r="AL101" s="65">
        <f>VLOOKUP($C101,[5]COMERCIALIZADOS!$F$17:$W$195,16,FALSE)</f>
        <v>46.06</v>
      </c>
      <c r="AM101" s="65">
        <f>VLOOKUP($C101,[5]COMERCIALIZADOS!$F$17:$W$195,17,FALSE)</f>
        <v>33.526931820000001</v>
      </c>
      <c r="AN101" s="65">
        <f>VLOOKUP($C101,[5]COMERCIALIZADOS!$F$17:$W$195,18,FALSE)</f>
        <v>46.349016420638193</v>
      </c>
      <c r="AP101" s="163">
        <f>Y101/[6]REVISTAS!Y101*100-100</f>
        <v>1.3841734134238664</v>
      </c>
      <c r="AQ101" s="163">
        <f>Z101/[6]REVISTAS!Z101*100-100</f>
        <v>1.3918839443246327</v>
      </c>
      <c r="AR101" s="163">
        <f>AA101/[6]REVISTAS!AA101*100-100</f>
        <v>1.3841734134238664</v>
      </c>
      <c r="AS101" s="163">
        <f>AB101/[6]REVISTAS!AB101*100-100</f>
        <v>1.3841734134238948</v>
      </c>
      <c r="AT101" s="163">
        <f>AC101/[6]REVISTAS!AC101*100-100</f>
        <v>1.3877088643443614</v>
      </c>
      <c r="AU101" s="163">
        <f>AD101/[6]REVISTAS!AD101*100-100</f>
        <v>1.377994488022054</v>
      </c>
      <c r="AV101" s="163">
        <f>AE101/[6]REVISTAS!AE101*100-100</f>
        <v>1.3771186440677923</v>
      </c>
      <c r="AW101" s="163">
        <f>AF101/[6]REVISTAS!AF101*100-100</f>
        <v>1.3709517186568689</v>
      </c>
      <c r="AX101" s="163">
        <f>AG101/[6]REVISTAS!AG101*100-100</f>
        <v>1.3872181859918129</v>
      </c>
      <c r="AY101" s="163">
        <f>AH101/[6]REVISTAS!AH101*100-100</f>
        <v>1.3823545977401182</v>
      </c>
      <c r="AZ101" s="164">
        <f>AI101/[6]REVISTAS!AI101*100-100</f>
        <v>1.3742323424833955</v>
      </c>
      <c r="BA101" s="163">
        <f>AJ101/[6]REVISTAS!AJ101*100-100</f>
        <v>1.3742323424833955</v>
      </c>
      <c r="BB101" s="163">
        <f>AK101/[6]REVISTAS!AK101*100-100</f>
        <v>1.3690295101916661</v>
      </c>
      <c r="BC101" s="163">
        <f>AL101/[6]REVISTAS!AL101*100-100</f>
        <v>1.3644366197183189</v>
      </c>
      <c r="BD101" s="163">
        <f>AM101/[6]REVISTAS!AM101*100-100</f>
        <v>1.3841734134238664</v>
      </c>
      <c r="BE101" s="163">
        <f>AN101/[6]REVISTAS!AN101*100-100</f>
        <v>1.3841734134238664</v>
      </c>
    </row>
    <row r="102" spans="1:57" ht="12.75" customHeight="1" x14ac:dyDescent="0.3">
      <c r="A102" s="100">
        <v>7896641805936</v>
      </c>
      <c r="B102" s="93">
        <v>1063900990300</v>
      </c>
      <c r="C102" s="93">
        <v>501102208131414</v>
      </c>
      <c r="D102" s="98" t="s">
        <v>80</v>
      </c>
      <c r="E102" s="99" t="s">
        <v>241</v>
      </c>
      <c r="F102" s="71" t="s">
        <v>237</v>
      </c>
      <c r="G102" s="71" t="s">
        <v>38</v>
      </c>
      <c r="H102" s="71" t="s">
        <v>46</v>
      </c>
      <c r="I102" s="73"/>
      <c r="J102" s="71" t="s">
        <v>40</v>
      </c>
      <c r="K102" s="71" t="s">
        <v>41</v>
      </c>
      <c r="L102" s="71" t="s">
        <v>42</v>
      </c>
      <c r="M102" s="73" t="str">
        <f>VLOOKUP(A102,[1]Planilha!$A$14:$AB$239,17,FALSE)</f>
        <v>Líquidos</v>
      </c>
      <c r="N102" s="74" t="s">
        <v>43</v>
      </c>
      <c r="O102" s="73" t="s">
        <v>194</v>
      </c>
      <c r="P102" s="75">
        <v>9459</v>
      </c>
      <c r="Q102" s="71" t="s">
        <v>238</v>
      </c>
      <c r="R102" s="73"/>
      <c r="S102" s="72" t="s">
        <v>46</v>
      </c>
      <c r="T102" s="73"/>
      <c r="U102" s="72" t="s">
        <v>47</v>
      </c>
      <c r="V102" s="72" t="s">
        <v>47</v>
      </c>
      <c r="W102" s="73"/>
      <c r="X102" s="73"/>
      <c r="Y102" s="65">
        <f>VLOOKUP($C102,[5]COMERCIALIZADOS!$F$17:$W$195,3,FALSE)</f>
        <v>18.54</v>
      </c>
      <c r="Z102" s="65">
        <f>VLOOKUP($C102,[5]COMERCIALIZADOS!$F$17:$W$195,4,FALSE)</f>
        <v>24.7</v>
      </c>
      <c r="AA102" s="65">
        <f>VLOOKUP($C102,[5]COMERCIALIZADOS!$F$17:$W$195,5,FALSE)</f>
        <v>16.109721180000001</v>
      </c>
      <c r="AB102" s="65">
        <f>VLOOKUP($C102,[5]COMERCIALIZADOS!$F$17:$W$195,6,FALSE)</f>
        <v>22.270744472308319</v>
      </c>
      <c r="AC102" s="65">
        <f>VLOOKUP($C102,[5]COMERCIALIZADOS!$F$17:$W$195,7,FALSE)</f>
        <v>17.100000000000001</v>
      </c>
      <c r="AD102" s="65">
        <f>VLOOKUP($C102,[5]COMERCIALIZADOS!$F$17:$W$195,8,FALSE)</f>
        <v>22.84</v>
      </c>
      <c r="AE102" s="65">
        <f>VLOOKUP($C102,[5]COMERCIALIZADOS!$F$17:$W$195,9,FALSE)</f>
        <v>18.28</v>
      </c>
      <c r="AF102" s="65">
        <f>VLOOKUP($C102,[5]COMERCIALIZADOS!$F$17:$W$195,10,FALSE)</f>
        <v>24.37</v>
      </c>
      <c r="AG102" s="65">
        <f>VLOOKUP($C102,[5]COMERCIALIZADOS!$F$17:$W$195,11,FALSE)</f>
        <v>18.41</v>
      </c>
      <c r="AH102" s="65">
        <f>VLOOKUP($C102,[5]COMERCIALIZADOS!$F$17:$W$195,12,FALSE)</f>
        <v>24.53</v>
      </c>
      <c r="AI102" s="65">
        <f>VLOOKUP($C102,[5]COMERCIALIZADOS!$F$17:$W$195,13,FALSE)</f>
        <v>19.079999999999998</v>
      </c>
      <c r="AJ102" s="65">
        <f>VLOOKUP($C102,[5]COMERCIALIZADOS!$F$17:$W$195,14,FALSE)</f>
        <v>25.39611551239458</v>
      </c>
      <c r="AK102" s="65">
        <f>VLOOKUP($C102,[5]COMERCIALIZADOS!$F$17:$W$195,15,FALSE)</f>
        <v>15.91</v>
      </c>
      <c r="AL102" s="65">
        <f>VLOOKUP($C102,[5]COMERCIALIZADOS!$F$17:$W$195,16,FALSE)</f>
        <v>21.99</v>
      </c>
      <c r="AM102" s="65">
        <f>VLOOKUP($C102,[5]COMERCIALIZADOS!$F$17:$W$195,17,FALSE)</f>
        <v>16.012089539999998</v>
      </c>
      <c r="AN102" s="65">
        <f>VLOOKUP($C102,[5]COMERCIALIZADOS!$F$17:$W$195,18,FALSE)</f>
        <v>22.135774457460897</v>
      </c>
      <c r="AP102" s="163">
        <f>Y102/[6]REVISTAS!Y102*100-100</f>
        <v>1.3668671405139463</v>
      </c>
      <c r="AQ102" s="163">
        <f>Z102/[6]REVISTAS!Z102*100-100</f>
        <v>1.3541239228559618</v>
      </c>
      <c r="AR102" s="163">
        <f>AA102/[6]REVISTAS!AA102*100-100</f>
        <v>1.3668671405139463</v>
      </c>
      <c r="AS102" s="163">
        <f>AB102/[6]REVISTAS!AB102*100-100</f>
        <v>1.3668671405139321</v>
      </c>
      <c r="AT102" s="163">
        <f>AC102/[6]REVISTAS!AC102*100-100</f>
        <v>1.3633669235328938</v>
      </c>
      <c r="AU102" s="163">
        <f>AD102/[6]REVISTAS!AD102*100-100</f>
        <v>1.3309671694764944</v>
      </c>
      <c r="AV102" s="163">
        <f>AE102/[6]REVISTAS!AE102*100-100</f>
        <v>1.3303769401330499</v>
      </c>
      <c r="AW102" s="163">
        <f>AF102/[6]REVISTAS!AF102*100-100</f>
        <v>1.3305613305613235</v>
      </c>
      <c r="AX102" s="163">
        <f>AG102/[6]REVISTAS!AG102*100-100</f>
        <v>1.3641246380434353</v>
      </c>
      <c r="AY102" s="163">
        <f>AH102/[6]REVISTAS!AH102*100-100</f>
        <v>1.3495948258178885</v>
      </c>
      <c r="AZ102" s="164">
        <f>AI102/[6]REVISTAS!AI102*100-100</f>
        <v>1.3840297351324722</v>
      </c>
      <c r="BA102" s="163">
        <f>AJ102/[6]REVISTAS!AJ102*100-100</f>
        <v>1.3840297351324722</v>
      </c>
      <c r="BB102" s="163">
        <f>AK102/[6]REVISTAS!AK102*100-100</f>
        <v>1.3375796178344075</v>
      </c>
      <c r="BC102" s="163">
        <f>AL102/[6]REVISTAS!AL102*100-100</f>
        <v>1.3364055299539075</v>
      </c>
      <c r="BD102" s="163">
        <f>AM102/[6]REVISTAS!AM102*100-100</f>
        <v>1.3668671405139321</v>
      </c>
      <c r="BE102" s="163">
        <f>AN102/[6]REVISTAS!AN102*100-100</f>
        <v>1.3668671405139463</v>
      </c>
    </row>
    <row r="103" spans="1:57" ht="12.75" customHeight="1" x14ac:dyDescent="0.3">
      <c r="A103" s="100">
        <v>7896641805479</v>
      </c>
      <c r="B103" s="93">
        <v>1063900990264</v>
      </c>
      <c r="C103" s="93">
        <v>501102210136411</v>
      </c>
      <c r="D103" s="98" t="s">
        <v>80</v>
      </c>
      <c r="E103" s="99" t="s">
        <v>242</v>
      </c>
      <c r="F103" s="71" t="s">
        <v>237</v>
      </c>
      <c r="G103" s="71" t="s">
        <v>38</v>
      </c>
      <c r="H103" s="71" t="s">
        <v>46</v>
      </c>
      <c r="I103" s="73"/>
      <c r="J103" s="71" t="s">
        <v>40</v>
      </c>
      <c r="K103" s="71" t="s">
        <v>41</v>
      </c>
      <c r="L103" s="71" t="s">
        <v>42</v>
      </c>
      <c r="M103" s="73" t="str">
        <f>VLOOKUP(A103,[1]Planilha!$A$14:$AB$239,17,FALSE)</f>
        <v>Líquidos</v>
      </c>
      <c r="N103" s="74" t="s">
        <v>43</v>
      </c>
      <c r="O103" s="73" t="s">
        <v>194</v>
      </c>
      <c r="P103" s="75">
        <v>9459</v>
      </c>
      <c r="Q103" s="71" t="s">
        <v>238</v>
      </c>
      <c r="R103" s="73"/>
      <c r="S103" s="72" t="s">
        <v>46</v>
      </c>
      <c r="T103" s="73"/>
      <c r="U103" s="72" t="s">
        <v>47</v>
      </c>
      <c r="V103" s="72" t="s">
        <v>47</v>
      </c>
      <c r="W103" s="73"/>
      <c r="X103" s="73"/>
      <c r="Y103" s="65">
        <f>VLOOKUP($C103,[5]COMERCIALIZADOS!$F$17:$W$195,3,FALSE)</f>
        <v>24.41</v>
      </c>
      <c r="Z103" s="65">
        <f>VLOOKUP($C103,[5]COMERCIALIZADOS!$F$17:$W$195,4,FALSE)</f>
        <v>32.520000000000003</v>
      </c>
      <c r="AA103" s="65">
        <f>VLOOKUP($C103,[5]COMERCIALIZADOS!$F$17:$W$195,5,FALSE)</f>
        <v>21.21026397</v>
      </c>
      <c r="AB103" s="65">
        <f>VLOOKUP($C103,[5]COMERCIALIZADOS!$F$17:$W$195,6,FALSE)</f>
        <v>29.321945661760846</v>
      </c>
      <c r="AC103" s="65">
        <f>VLOOKUP($C103,[5]COMERCIALIZADOS!$F$17:$W$195,7,FALSE)</f>
        <v>22.51</v>
      </c>
      <c r="AD103" s="65">
        <f>VLOOKUP($C103,[5]COMERCIALIZADOS!$F$17:$W$195,8,FALSE)</f>
        <v>30.07</v>
      </c>
      <c r="AE103" s="65">
        <f>VLOOKUP($C103,[5]COMERCIALIZADOS!$F$17:$W$195,9,FALSE)</f>
        <v>24.07</v>
      </c>
      <c r="AF103" s="65">
        <f>VLOOKUP($C103,[5]COMERCIALIZADOS!$F$17:$W$195,10,FALSE)</f>
        <v>32.08</v>
      </c>
      <c r="AG103" s="65">
        <f>VLOOKUP($C103,[5]COMERCIALIZADOS!$F$17:$W$195,11,FALSE)</f>
        <v>24.24</v>
      </c>
      <c r="AH103" s="65">
        <f>VLOOKUP($C103,[5]COMERCIALIZADOS!$F$17:$W$195,12,FALSE)</f>
        <v>32.299999999999997</v>
      </c>
      <c r="AI103" s="65">
        <f>VLOOKUP($C103,[5]COMERCIALIZADOS!$F$17:$W$195,13,FALSE)</f>
        <v>25.12</v>
      </c>
      <c r="AJ103" s="65">
        <f>VLOOKUP($C103,[5]COMERCIALIZADOS!$F$17:$W$195,14,FALSE)</f>
        <v>33.43555669137065</v>
      </c>
      <c r="AK103" s="65">
        <f>VLOOKUP($C103,[5]COMERCIALIZADOS!$F$17:$W$195,15,FALSE)</f>
        <v>20.95</v>
      </c>
      <c r="AL103" s="65">
        <f>VLOOKUP($C103,[5]COMERCIALIZADOS!$F$17:$W$195,16,FALSE)</f>
        <v>28.96</v>
      </c>
      <c r="AM103" s="65">
        <f>VLOOKUP($C103,[5]COMERCIALIZADOS!$F$17:$W$195,17,FALSE)</f>
        <v>21.081720909999998</v>
      </c>
      <c r="AN103" s="65">
        <f>VLOOKUP($C103,[5]COMERCIALIZADOS!$F$17:$W$195,18,FALSE)</f>
        <v>29.144242422147816</v>
      </c>
      <c r="AP103" s="163">
        <f>Y103/[6]REVISTAS!Y103*100-100</f>
        <v>1.4125467386788557</v>
      </c>
      <c r="AQ103" s="163">
        <f>Z103/[6]REVISTAS!Z103*100-100</f>
        <v>1.4031805425631489</v>
      </c>
      <c r="AR103" s="163">
        <f>AA103/[6]REVISTAS!AA103*100-100</f>
        <v>1.4125467386788273</v>
      </c>
      <c r="AS103" s="163">
        <f>AB103/[6]REVISTAS!AB103*100-100</f>
        <v>1.4125467386788273</v>
      </c>
      <c r="AT103" s="163">
        <f>AC103/[6]REVISTAS!AC103*100-100</f>
        <v>1.3963963963964119</v>
      </c>
      <c r="AU103" s="163">
        <f>AD103/[6]REVISTAS!AD103*100-100</f>
        <v>1.3823331085637278</v>
      </c>
      <c r="AV103" s="163">
        <f>AE103/[6]REVISTAS!AE103*100-100</f>
        <v>1.3900589721988439</v>
      </c>
      <c r="AW103" s="163">
        <f>AF103/[6]REVISTAS!AF103*100-100</f>
        <v>1.3906447534766073</v>
      </c>
      <c r="AX103" s="163">
        <f>AG103/[6]REVISTAS!AG103*100-100</f>
        <v>1.4146547326469516</v>
      </c>
      <c r="AY103" s="163">
        <f>AH103/[6]REVISTAS!AH103*100-100</f>
        <v>1.4062227567745111</v>
      </c>
      <c r="AZ103" s="164">
        <f>AI103/[6]REVISTAS!AI103*100-100</f>
        <v>1.4257970177217487</v>
      </c>
      <c r="BA103" s="163">
        <f>AJ103/[6]REVISTAS!AJ103*100-100</f>
        <v>1.4257970177217487</v>
      </c>
      <c r="BB103" s="163">
        <f>AK103/[6]REVISTAS!AK103*100-100</f>
        <v>1.4036786060019182</v>
      </c>
      <c r="BC103" s="163">
        <f>AL103/[6]REVISTAS!AL103*100-100</f>
        <v>1.4005602240896593</v>
      </c>
      <c r="BD103" s="163">
        <f>AM103/[6]REVISTAS!AM103*100-100</f>
        <v>1.4125467386788273</v>
      </c>
      <c r="BE103" s="163">
        <f>AN103/[6]REVISTAS!AN103*100-100</f>
        <v>1.4125467386788273</v>
      </c>
    </row>
    <row r="104" spans="1:57" ht="12.75" customHeight="1" x14ac:dyDescent="0.3">
      <c r="A104" s="100">
        <v>7896641805929</v>
      </c>
      <c r="B104" s="93">
        <v>1063901310089</v>
      </c>
      <c r="C104" s="93">
        <v>501104301112412</v>
      </c>
      <c r="D104" s="104" t="s">
        <v>243</v>
      </c>
      <c r="E104" s="99" t="s">
        <v>244</v>
      </c>
      <c r="F104" s="71" t="s">
        <v>245</v>
      </c>
      <c r="G104" s="71" t="s">
        <v>38</v>
      </c>
      <c r="H104" s="71" t="s">
        <v>46</v>
      </c>
      <c r="I104" s="73"/>
      <c r="J104" s="71" t="s">
        <v>40</v>
      </c>
      <c r="K104" s="71" t="s">
        <v>41</v>
      </c>
      <c r="L104" s="71" t="s">
        <v>42</v>
      </c>
      <c r="M104" s="73" t="str">
        <f>VLOOKUP(A104,[1]Planilha!$A$14:$AB$239,17,FALSE)</f>
        <v>Sólido</v>
      </c>
      <c r="N104" s="74" t="s">
        <v>43</v>
      </c>
      <c r="O104" s="73" t="s">
        <v>246</v>
      </c>
      <c r="P104" s="80">
        <v>194.09459000000001</v>
      </c>
      <c r="Q104" s="71" t="s">
        <v>247</v>
      </c>
      <c r="R104" s="73"/>
      <c r="S104" s="72" t="s">
        <v>46</v>
      </c>
      <c r="T104" s="73"/>
      <c r="U104" s="72" t="s">
        <v>47</v>
      </c>
      <c r="V104" s="72" t="s">
        <v>47</v>
      </c>
      <c r="W104" s="73"/>
      <c r="X104" s="73"/>
      <c r="Y104" s="65">
        <f>VLOOKUP($C104,[5]COMERCIALIZADOS!$F$17:$W$195,3,FALSE)</f>
        <v>40.54</v>
      </c>
      <c r="Z104" s="65">
        <f>VLOOKUP($C104,[5]COMERCIALIZADOS!$F$17:$W$195,4,FALSE)</f>
        <v>54.02</v>
      </c>
      <c r="AA104" s="65">
        <f>VLOOKUP($C104,[5]COMERCIALIZADOS!$F$17:$W$195,5,FALSE)</f>
        <v>35.225895180000002</v>
      </c>
      <c r="AB104" s="65">
        <f>VLOOKUP($C104,[5]COMERCIALIZADOS!$F$17:$W$195,6,FALSE)</f>
        <v>48.697733598024776</v>
      </c>
      <c r="AC104" s="65">
        <f>VLOOKUP($C104,[5]COMERCIALIZADOS!$F$17:$W$195,7,FALSE)</f>
        <v>37.39</v>
      </c>
      <c r="AD104" s="65">
        <f>VLOOKUP($C104,[5]COMERCIALIZADOS!$F$17:$W$195,8,FALSE)</f>
        <v>49.94</v>
      </c>
      <c r="AE104" s="65">
        <f>VLOOKUP($C104,[5]COMERCIALIZADOS!$F$17:$W$195,9,FALSE)</f>
        <v>39.979999999999997</v>
      </c>
      <c r="AF104" s="65">
        <f>VLOOKUP($C104,[5]COMERCIALIZADOS!$F$17:$W$195,10,FALSE)</f>
        <v>53.29</v>
      </c>
      <c r="AG104" s="65">
        <f>VLOOKUP($C104,[5]COMERCIALIZADOS!$F$17:$W$195,11,FALSE)</f>
        <v>40.26</v>
      </c>
      <c r="AH104" s="65">
        <f>VLOOKUP($C104,[5]COMERCIALIZADOS!$F$17:$W$195,12,FALSE)</f>
        <v>53.65</v>
      </c>
      <c r="AI104" s="65">
        <f>VLOOKUP($C104,[5]COMERCIALIZADOS!$F$17:$W$195,13,FALSE)</f>
        <v>41.71</v>
      </c>
      <c r="AJ104" s="65">
        <f>VLOOKUP($C104,[5]COMERCIALIZADOS!$F$17:$W$195,14,FALSE)</f>
        <v>55.51739926739927</v>
      </c>
      <c r="AK104" s="65">
        <f>VLOOKUP($C104,[5]COMERCIALIZADOS!$F$17:$W$195,15,FALSE)</f>
        <v>34.799999999999997</v>
      </c>
      <c r="AL104" s="65">
        <f>VLOOKUP($C104,[5]COMERCIALIZADOS!$F$17:$W$195,16,FALSE)</f>
        <v>48.11</v>
      </c>
      <c r="AM104" s="65">
        <f>VLOOKUP($C104,[5]COMERCIALIZADOS!$F$17:$W$195,17,FALSE)</f>
        <v>35.012411539999995</v>
      </c>
      <c r="AN104" s="65">
        <f>VLOOKUP($C104,[5]COMERCIALIZADOS!$F$17:$W$195,18,FALSE)</f>
        <v>48.402604989507267</v>
      </c>
      <c r="AP104" s="163">
        <f>Y104/[6]REVISTAS!Y104*100-100</f>
        <v>3.0503304524656727</v>
      </c>
      <c r="AQ104" s="163">
        <f>Z104/[6]REVISTAS!Z104*100-100</f>
        <v>3.0660130655821121</v>
      </c>
      <c r="AR104" s="163">
        <f>AA104/[6]REVISTAS!AA104*100-100</f>
        <v>3.0503304524656585</v>
      </c>
      <c r="AS104" s="163">
        <f>AB104/[6]REVISTAS!AB104*100-100</f>
        <v>3.0503304524656727</v>
      </c>
      <c r="AT104" s="163">
        <f>AC104/[6]REVISTAS!AC104*100-100</f>
        <v>3.0595369349503869</v>
      </c>
      <c r="AU104" s="163">
        <f>AD104/[6]REVISTAS!AD104*100-100</f>
        <v>3.0492904079382441</v>
      </c>
      <c r="AV104" s="163">
        <f>AE104/[6]REVISTAS!AE104*100-100</f>
        <v>3.0678009796339296</v>
      </c>
      <c r="AW104" s="163">
        <f>AF104/[6]REVISTAS!AF104*100-100</f>
        <v>3.0671737561227133</v>
      </c>
      <c r="AX104" s="163">
        <f>AG104/[6]REVISTAS!AG104*100-100</f>
        <v>3.0584499531464076</v>
      </c>
      <c r="AY104" s="163">
        <f>AH104/[6]REVISTAS!AH104*100-100</f>
        <v>3.056062406790943</v>
      </c>
      <c r="AZ104" s="164">
        <f>AI104/[6]REVISTAS!AI104*100-100</f>
        <v>3.0411551205689875</v>
      </c>
      <c r="BA104" s="163">
        <f>AJ104/[6]REVISTAS!AJ104*100-100</f>
        <v>3.0411551205689875</v>
      </c>
      <c r="BB104" s="163">
        <f>AK104/[6]REVISTAS!AK104*100-100</f>
        <v>3.0500444181225816</v>
      </c>
      <c r="BC104" s="163">
        <f>AL104/[6]REVISTAS!AL104*100-100</f>
        <v>3.0522753331358956</v>
      </c>
      <c r="BD104" s="163">
        <f>AM104/[6]REVISTAS!AM104*100-100</f>
        <v>3.0503304524656585</v>
      </c>
      <c r="BE104" s="163">
        <f>AN104/[6]REVISTAS!AN104*100-100</f>
        <v>3.0503304524656585</v>
      </c>
    </row>
    <row r="105" spans="1:57" ht="12.75" customHeight="1" x14ac:dyDescent="0.3">
      <c r="A105" s="108">
        <v>7896641807671</v>
      </c>
      <c r="B105" s="93">
        <v>1063901310097</v>
      </c>
      <c r="C105" s="93">
        <v>501112110019903</v>
      </c>
      <c r="D105" s="104" t="s">
        <v>243</v>
      </c>
      <c r="E105" s="146" t="s">
        <v>248</v>
      </c>
      <c r="F105" s="71" t="s">
        <v>245</v>
      </c>
      <c r="G105" s="71" t="s">
        <v>38</v>
      </c>
      <c r="H105" s="71" t="s">
        <v>46</v>
      </c>
      <c r="I105" s="73"/>
      <c r="J105" s="71" t="s">
        <v>40</v>
      </c>
      <c r="K105" s="71" t="s">
        <v>41</v>
      </c>
      <c r="L105" s="71" t="s">
        <v>42</v>
      </c>
      <c r="M105" s="73" t="str">
        <f>VLOOKUP(A105,[1]Planilha!$A$14:$AB$239,17,FALSE)</f>
        <v>Sólido</v>
      </c>
      <c r="N105" s="74" t="s">
        <v>43</v>
      </c>
      <c r="O105" s="73" t="s">
        <v>246</v>
      </c>
      <c r="P105" s="80">
        <v>194.09459000000001</v>
      </c>
      <c r="Q105" s="71" t="s">
        <v>247</v>
      </c>
      <c r="R105" s="73"/>
      <c r="S105" s="72" t="s">
        <v>46</v>
      </c>
      <c r="T105" s="73"/>
      <c r="U105" s="72" t="s">
        <v>47</v>
      </c>
      <c r="V105" s="72" t="s">
        <v>47</v>
      </c>
      <c r="W105" s="73"/>
      <c r="X105" s="73"/>
      <c r="Y105" s="65">
        <f>VLOOKUP($C105,'[5]NÃO COMERCIALIZADOS'!$F$16:$W$186,3,FALSE)</f>
        <v>13.52</v>
      </c>
      <c r="Z105" s="65">
        <f>VLOOKUP($C105,'[5]NÃO COMERCIALIZADOS'!$F$16:$W$186,4,FALSE)</f>
        <v>18.010000000000002</v>
      </c>
      <c r="AA105" s="65">
        <f>VLOOKUP($C105,'[5]NÃO COMERCIALIZADOS'!$F$16:$W$186,5,FALSE)</f>
        <v>11.74775784</v>
      </c>
      <c r="AB105" s="65">
        <f>VLOOKUP($C105,'[5]NÃO COMERCIALIZADOS'!$F$16:$W$186,6,FALSE)</f>
        <v>16.240586044531202</v>
      </c>
      <c r="AC105" s="65">
        <f>VLOOKUP($C105,'[5]NÃO COMERCIALIZADOS'!$F$16:$W$186,7,FALSE)</f>
        <v>12.47</v>
      </c>
      <c r="AD105" s="65">
        <f>VLOOKUP($C105,'[5]NÃO COMERCIALIZADOS'!$F$16:$W$186,8,FALSE)</f>
        <v>16.66</v>
      </c>
      <c r="AE105" s="65">
        <f>VLOOKUP($C105,'[5]NÃO COMERCIALIZADOS'!$F$16:$W$186,9,FALSE)</f>
        <v>13.33</v>
      </c>
      <c r="AF105" s="65">
        <f>VLOOKUP($C105,'[5]NÃO COMERCIALIZADOS'!$F$16:$W$186,10,FALSE)</f>
        <v>17.77</v>
      </c>
      <c r="AG105" s="65">
        <f>VLOOKUP($C105,'[5]NÃO COMERCIALIZADOS'!$F$16:$W$186,11,FALSE)</f>
        <v>13.43</v>
      </c>
      <c r="AH105" s="65">
        <f>VLOOKUP($C105,'[5]NÃO COMERCIALIZADOS'!$F$16:$W$186,12,FALSE)</f>
        <v>17.899999999999999</v>
      </c>
      <c r="AI105" s="65">
        <f>VLOOKUP($C105,'[5]NÃO COMERCIALIZADOS'!$F$16:$W$186,13,FALSE)</f>
        <v>13.91143104</v>
      </c>
      <c r="AJ105" s="65">
        <f>VLOOKUP($C105,'[5]NÃO COMERCIALIZADOS'!$F$16:$W$186,14,FALSE)</f>
        <v>18.5165780730897</v>
      </c>
      <c r="AK105" s="65">
        <f>VLOOKUP($C105,'[5]NÃO COMERCIALIZADOS'!$F$16:$W$186,15,FALSE)</f>
        <v>11.61</v>
      </c>
      <c r="AL105" s="65">
        <f>VLOOKUP($C105,'[5]NÃO COMERCIALIZADOS'!$F$16:$W$186,16,FALSE)</f>
        <v>16.05</v>
      </c>
      <c r="AM105" s="65">
        <f>VLOOKUP($C105,'[5]NÃO COMERCIALIZADOS'!$F$16:$W$186,17,FALSE)</f>
        <v>11.676561519999998</v>
      </c>
      <c r="AN105" s="65">
        <f>VLOOKUP($C105,'[5]NÃO COMERCIALIZADOS'!$F$16:$W$186,18,FALSE)</f>
        <v>16.142161308784861</v>
      </c>
      <c r="AP105" s="163">
        <f>Y105/[6]REVISTAS!Y105*100-100</f>
        <v>3.0487804878048763</v>
      </c>
      <c r="AQ105" s="163">
        <f>Z105/[6]REVISTAS!Z105*100-100</f>
        <v>3.0320366132723109</v>
      </c>
      <c r="AR105" s="163">
        <f>AA105/[6]REVISTAS!AA105*100-100</f>
        <v>3.0487804878048763</v>
      </c>
      <c r="AS105" s="163">
        <f>AB105/[6]REVISTAS!AB105*100-100</f>
        <v>3.0487804878048763</v>
      </c>
      <c r="AT105" s="163">
        <f>AC105/[6]REVISTAS!AC105*100-100</f>
        <v>3.0578512396694464</v>
      </c>
      <c r="AU105" s="163">
        <f>AD105/[6]REVISTAS!AD105*100-100</f>
        <v>3.0940594059405839</v>
      </c>
      <c r="AV105" s="163">
        <f>AE105/[6]REVISTAS!AE105*100-100</f>
        <v>3.0139103554868569</v>
      </c>
      <c r="AW105" s="163">
        <f>AF105/[6]REVISTAS!AF105*100-100</f>
        <v>3.0144927536231734</v>
      </c>
      <c r="AX105" s="163">
        <f>AG105/[6]REVISTAS!AG105*100-100</f>
        <v>3.082838505006265</v>
      </c>
      <c r="AY105" s="163">
        <f>AH105/[6]REVISTAS!AH105*100-100</f>
        <v>3.0996925107239974</v>
      </c>
      <c r="AZ105" s="164">
        <f>AI105/[6]REVISTAS!AI105*100-100</f>
        <v>3.0487804878048763</v>
      </c>
      <c r="BA105" s="163">
        <f>AJ105/[6]REVISTAS!AJ105*100-100</f>
        <v>3.0487804878048621</v>
      </c>
      <c r="BB105" s="163">
        <f>AK105/[6]REVISTAS!AK105*100-100</f>
        <v>3.1083481349911182</v>
      </c>
      <c r="BC105" s="163">
        <f>AL105/[6]REVISTAS!AL105*100-100</f>
        <v>3.0828516377649322</v>
      </c>
      <c r="BD105" s="163">
        <f>AM105/[6]REVISTAS!AM105*100-100</f>
        <v>3.0487804878048763</v>
      </c>
      <c r="BE105" s="163">
        <f>AN105/[6]REVISTAS!AN105*100-100</f>
        <v>3.0487804878048763</v>
      </c>
    </row>
    <row r="106" spans="1:57" ht="12.75" customHeight="1" x14ac:dyDescent="0.3">
      <c r="A106" s="68">
        <v>7896641803642</v>
      </c>
      <c r="B106" s="93">
        <v>1063901110071</v>
      </c>
      <c r="C106" s="93">
        <v>501102801169417</v>
      </c>
      <c r="D106" s="98" t="s">
        <v>249</v>
      </c>
      <c r="E106" s="99" t="s">
        <v>250</v>
      </c>
      <c r="F106" s="71" t="s">
        <v>251</v>
      </c>
      <c r="G106" s="71" t="s">
        <v>38</v>
      </c>
      <c r="H106" s="71" t="s">
        <v>46</v>
      </c>
      <c r="I106" s="73"/>
      <c r="J106" s="71" t="s">
        <v>134</v>
      </c>
      <c r="K106" s="71" t="s">
        <v>41</v>
      </c>
      <c r="L106" s="71" t="s">
        <v>42</v>
      </c>
      <c r="M106" s="73" t="str">
        <f>VLOOKUP(A106,[1]Planilha!$A$14:$AB$239,17,FALSE)</f>
        <v>Pomadas</v>
      </c>
      <c r="N106" s="74" t="s">
        <v>157</v>
      </c>
      <c r="O106" s="73" t="s">
        <v>252</v>
      </c>
      <c r="P106" s="80">
        <v>2092.07258</v>
      </c>
      <c r="Q106" s="71" t="s">
        <v>253</v>
      </c>
      <c r="R106" s="73"/>
      <c r="S106" s="72" t="s">
        <v>46</v>
      </c>
      <c r="T106" s="73"/>
      <c r="U106" s="72" t="s">
        <v>47</v>
      </c>
      <c r="V106" s="72" t="s">
        <v>47</v>
      </c>
      <c r="W106" s="73"/>
      <c r="X106" s="73"/>
      <c r="Y106" s="65">
        <f>VLOOKUP($C106,[5]COMERCIALIZADOS!$F$17:$W$195,3,FALSE)</f>
        <v>39.24</v>
      </c>
      <c r="Z106" s="65">
        <f>VLOOKUP($C106,[5]COMERCIALIZADOS!$F$17:$W$195,4,FALSE)</f>
        <v>52.27</v>
      </c>
      <c r="AA106" s="65">
        <f>VLOOKUP($C106,[5]COMERCIALIZADOS!$F$17:$W$195,5,FALSE)</f>
        <v>34.096303080000006</v>
      </c>
      <c r="AB106" s="65">
        <f>VLOOKUP($C106,[5]COMERCIALIZADOS!$F$17:$W$195,6,FALSE)</f>
        <v>47.136138786050623</v>
      </c>
      <c r="AC106" s="65">
        <f>VLOOKUP($C106,[5]COMERCIALIZADOS!$F$17:$W$195,7,FALSE)</f>
        <v>36.18</v>
      </c>
      <c r="AD106" s="65">
        <f>VLOOKUP($C106,[5]COMERCIALIZADOS!$F$17:$W$195,8,FALSE)</f>
        <v>48.33</v>
      </c>
      <c r="AE106" s="65">
        <f>VLOOKUP($C106,[5]COMERCIALIZADOS!$F$17:$W$195,9,FALSE)</f>
        <v>38.69</v>
      </c>
      <c r="AF106" s="65">
        <f>VLOOKUP($C106,[5]COMERCIALIZADOS!$F$17:$W$195,10,FALSE)</f>
        <v>51.57</v>
      </c>
      <c r="AG106" s="65">
        <f>VLOOKUP($C106,[5]COMERCIALIZADOS!$F$17:$W$195,11,FALSE)</f>
        <v>38.96</v>
      </c>
      <c r="AH106" s="65">
        <f>VLOOKUP($C106,[5]COMERCIALIZADOS!$F$17:$W$195,12,FALSE)</f>
        <v>51.92</v>
      </c>
      <c r="AI106" s="65">
        <f>VLOOKUP($C106,[5]COMERCIALIZADOS!$F$17:$W$195,13,FALSE)</f>
        <v>40.380000000000003</v>
      </c>
      <c r="AJ106" s="65">
        <f>VLOOKUP($C106,[5]COMERCIALIZADOS!$F$17:$W$195,14,FALSE)</f>
        <v>53.747124968055203</v>
      </c>
      <c r="AK106" s="65">
        <f>VLOOKUP($C106,[5]COMERCIALIZADOS!$F$17:$W$195,15,FALSE)</f>
        <v>33.68</v>
      </c>
      <c r="AL106" s="65">
        <f>VLOOKUP($C106,[5]COMERCIALIZADOS!$F$17:$W$195,16,FALSE)</f>
        <v>46.56</v>
      </c>
      <c r="AM106" s="65">
        <f>VLOOKUP($C106,[5]COMERCIALIZADOS!$F$17:$W$195,17,FALSE)</f>
        <v>33.889665239999999</v>
      </c>
      <c r="AN106" s="65">
        <f>VLOOKUP($C106,[5]COMERCIALIZADOS!$F$17:$W$195,18,FALSE)</f>
        <v>46.850474094431803</v>
      </c>
      <c r="AP106" s="163">
        <f>Y106/[6]REVISTAS!Y106*100-100</f>
        <v>1.3691552570395373</v>
      </c>
      <c r="AQ106" s="163">
        <f>Z106/[6]REVISTAS!Z106*100-100</f>
        <v>1.3573783207291115</v>
      </c>
      <c r="AR106" s="163">
        <f>AA106/[6]REVISTAS!AA106*100-100</f>
        <v>1.3691552570395373</v>
      </c>
      <c r="AS106" s="163">
        <f>AB106/[6]REVISTAS!AB106*100-100</f>
        <v>1.3691552570395373</v>
      </c>
      <c r="AT106" s="163">
        <f>AC106/[6]REVISTAS!AC106*100-100</f>
        <v>1.3445378151260456</v>
      </c>
      <c r="AU106" s="163">
        <f>AD106/[6]REVISTAS!AD106*100-100</f>
        <v>1.3420004193751396</v>
      </c>
      <c r="AV106" s="163">
        <f>AE106/[6]REVISTAS!AE106*100-100</f>
        <v>1.3623264343725339</v>
      </c>
      <c r="AW106" s="163">
        <f>AF106/[6]REVISTAS!AF106*100-100</f>
        <v>1.3561320754716917</v>
      </c>
      <c r="AX106" s="163">
        <f>AG106/[6]REVISTAS!AG106*100-100</f>
        <v>1.3537841336069789</v>
      </c>
      <c r="AY106" s="163">
        <f>AH106/[6]REVISTAS!AH106*100-100</f>
        <v>1.3560522106901232</v>
      </c>
      <c r="AZ106" s="164">
        <f>AI106/[6]REVISTAS!AI106*100-100</f>
        <v>1.3790057413536942</v>
      </c>
      <c r="BA106" s="163">
        <f>AJ106/[6]REVISTAS!AJ106*100-100</f>
        <v>1.37900574135368</v>
      </c>
      <c r="BB106" s="163">
        <f>AK106/[6]REVISTAS!AK106*100-100</f>
        <v>1.3541980138429039</v>
      </c>
      <c r="BC106" s="163">
        <f>AL106/[6]REVISTAS!AL106*100-100</f>
        <v>1.3495864170657512</v>
      </c>
      <c r="BD106" s="163">
        <f>AM106/[6]REVISTAS!AM106*100-100</f>
        <v>1.3691552570395373</v>
      </c>
      <c r="BE106" s="163">
        <f>AN106/[6]REVISTAS!AN106*100-100</f>
        <v>1.3691552570395373</v>
      </c>
    </row>
    <row r="107" spans="1:57" ht="12.75" customHeight="1" x14ac:dyDescent="0.3">
      <c r="A107" s="68">
        <v>7896641801792</v>
      </c>
      <c r="B107" s="93">
        <v>1063901110039</v>
      </c>
      <c r="C107" s="93">
        <v>501102802165415</v>
      </c>
      <c r="D107" s="98" t="s">
        <v>249</v>
      </c>
      <c r="E107" s="99" t="s">
        <v>254</v>
      </c>
      <c r="F107" s="71" t="s">
        <v>251</v>
      </c>
      <c r="G107" s="71" t="s">
        <v>38</v>
      </c>
      <c r="H107" s="71" t="s">
        <v>46</v>
      </c>
      <c r="I107" s="73"/>
      <c r="J107" s="71" t="s">
        <v>134</v>
      </c>
      <c r="K107" s="71" t="s">
        <v>41</v>
      </c>
      <c r="L107" s="71" t="s">
        <v>42</v>
      </c>
      <c r="M107" s="73" t="str">
        <f>VLOOKUP(A107,[1]Planilha!$A$14:$AB$239,17,FALSE)</f>
        <v>Pomadas</v>
      </c>
      <c r="N107" s="74" t="s">
        <v>157</v>
      </c>
      <c r="O107" s="73" t="s">
        <v>252</v>
      </c>
      <c r="P107" s="80">
        <v>2092.07258</v>
      </c>
      <c r="Q107" s="71" t="s">
        <v>253</v>
      </c>
      <c r="R107" s="73"/>
      <c r="S107" s="72" t="s">
        <v>46</v>
      </c>
      <c r="T107" s="73"/>
      <c r="U107" s="72" t="s">
        <v>47</v>
      </c>
      <c r="V107" s="72" t="s">
        <v>47</v>
      </c>
      <c r="W107" s="73"/>
      <c r="X107" s="73"/>
      <c r="Y107" s="65">
        <f>VLOOKUP($C107,[5]COMERCIALIZADOS!$F$17:$W$195,3,FALSE)</f>
        <v>39.24</v>
      </c>
      <c r="Z107" s="65">
        <f>VLOOKUP($C107,[5]COMERCIALIZADOS!$F$17:$W$195,4,FALSE)</f>
        <v>52.27</v>
      </c>
      <c r="AA107" s="65">
        <f>VLOOKUP($C107,[5]COMERCIALIZADOS!$F$17:$W$195,5,FALSE)</f>
        <v>34.096303080000006</v>
      </c>
      <c r="AB107" s="65">
        <f>VLOOKUP($C107,[5]COMERCIALIZADOS!$F$17:$W$195,6,FALSE)</f>
        <v>47.136138786050623</v>
      </c>
      <c r="AC107" s="65">
        <f>VLOOKUP($C107,[5]COMERCIALIZADOS!$F$17:$W$195,7,FALSE)</f>
        <v>36.18</v>
      </c>
      <c r="AD107" s="65">
        <f>VLOOKUP($C107,[5]COMERCIALIZADOS!$F$17:$W$195,8,FALSE)</f>
        <v>48.33</v>
      </c>
      <c r="AE107" s="65">
        <f>VLOOKUP($C107,[5]COMERCIALIZADOS!$F$17:$W$195,9,FALSE)</f>
        <v>38.69</v>
      </c>
      <c r="AF107" s="65">
        <f>VLOOKUP($C107,[5]COMERCIALIZADOS!$F$17:$W$195,10,FALSE)</f>
        <v>51.57</v>
      </c>
      <c r="AG107" s="65">
        <f>VLOOKUP($C107,[5]COMERCIALIZADOS!$F$17:$W$195,11,FALSE)</f>
        <v>38.96</v>
      </c>
      <c r="AH107" s="65">
        <f>VLOOKUP($C107,[5]COMERCIALIZADOS!$F$17:$W$195,12,FALSE)</f>
        <v>51.92</v>
      </c>
      <c r="AI107" s="65">
        <f>VLOOKUP($C107,[5]COMERCIALIZADOS!$F$17:$W$195,13,FALSE)</f>
        <v>40.380000000000003</v>
      </c>
      <c r="AJ107" s="65">
        <f>VLOOKUP($C107,[5]COMERCIALIZADOS!$F$17:$W$195,14,FALSE)</f>
        <v>53.747124968055203</v>
      </c>
      <c r="AK107" s="65">
        <f>VLOOKUP($C107,[5]COMERCIALIZADOS!$F$17:$W$195,15,FALSE)</f>
        <v>33.68</v>
      </c>
      <c r="AL107" s="65">
        <f>VLOOKUP($C107,[5]COMERCIALIZADOS!$F$17:$W$195,16,FALSE)</f>
        <v>46.56</v>
      </c>
      <c r="AM107" s="65">
        <f>VLOOKUP($C107,[5]COMERCIALIZADOS!$F$17:$W$195,17,FALSE)</f>
        <v>33.889665239999999</v>
      </c>
      <c r="AN107" s="65">
        <f>VLOOKUP($C107,[5]COMERCIALIZADOS!$F$17:$W$195,18,FALSE)</f>
        <v>46.850474094431803</v>
      </c>
      <c r="AP107" s="163">
        <f>Y107/[6]REVISTAS!Y107*100-100</f>
        <v>1.3691552570395373</v>
      </c>
      <c r="AQ107" s="163">
        <f>Z107/[6]REVISTAS!Z107*100-100</f>
        <v>1.3573783207291115</v>
      </c>
      <c r="AR107" s="163">
        <f>AA107/[6]REVISTAS!AA107*100-100</f>
        <v>1.3691552570395373</v>
      </c>
      <c r="AS107" s="163">
        <f>AB107/[6]REVISTAS!AB107*100-100</f>
        <v>1.3691552570395373</v>
      </c>
      <c r="AT107" s="163">
        <f>AC107/[6]REVISTAS!AC107*100-100</f>
        <v>1.3445378151260456</v>
      </c>
      <c r="AU107" s="163">
        <f>AD107/[6]REVISTAS!AD107*100-100</f>
        <v>1.3420004193751396</v>
      </c>
      <c r="AV107" s="163">
        <f>AE107/[6]REVISTAS!AE107*100-100</f>
        <v>1.3623264343725339</v>
      </c>
      <c r="AW107" s="163">
        <f>AF107/[6]REVISTAS!AF107*100-100</f>
        <v>1.3561320754716917</v>
      </c>
      <c r="AX107" s="163">
        <f>AG107/[6]REVISTAS!AG107*100-100</f>
        <v>1.3537841336069789</v>
      </c>
      <c r="AY107" s="163">
        <f>AH107/[6]REVISTAS!AH107*100-100</f>
        <v>1.3560522106901232</v>
      </c>
      <c r="AZ107" s="164">
        <f>AI107/[6]REVISTAS!AI107*100-100</f>
        <v>1.3790057413536942</v>
      </c>
      <c r="BA107" s="163">
        <f>AJ107/[6]REVISTAS!AJ107*100-100</f>
        <v>1.37900574135368</v>
      </c>
      <c r="BB107" s="163">
        <f>AK107/[6]REVISTAS!AK107*100-100</f>
        <v>1.3541980138429039</v>
      </c>
      <c r="BC107" s="163">
        <f>AL107/[6]REVISTAS!AL107*100-100</f>
        <v>1.3495864170657512</v>
      </c>
      <c r="BD107" s="163">
        <f>AM107/[6]REVISTAS!AM107*100-100</f>
        <v>1.3691552570395373</v>
      </c>
      <c r="BE107" s="163">
        <f>AN107/[6]REVISTAS!AN107*100-100</f>
        <v>1.3691552570395373</v>
      </c>
    </row>
    <row r="108" spans="1:57" ht="12.75" customHeight="1" x14ac:dyDescent="0.3">
      <c r="A108" s="109">
        <v>7896641805905</v>
      </c>
      <c r="B108" s="93">
        <v>1063901110111</v>
      </c>
      <c r="C108" s="93">
        <v>501102804141416</v>
      </c>
      <c r="D108" s="98" t="s">
        <v>249</v>
      </c>
      <c r="E108" s="99" t="s">
        <v>255</v>
      </c>
      <c r="F108" s="71" t="s">
        <v>251</v>
      </c>
      <c r="G108" s="71" t="s">
        <v>38</v>
      </c>
      <c r="H108" s="71" t="s">
        <v>46</v>
      </c>
      <c r="I108" s="73"/>
      <c r="J108" s="71" t="s">
        <v>134</v>
      </c>
      <c r="K108" s="71" t="s">
        <v>41</v>
      </c>
      <c r="L108" s="71" t="s">
        <v>42</v>
      </c>
      <c r="M108" s="73" t="s">
        <v>52</v>
      </c>
      <c r="N108" s="74" t="s">
        <v>256</v>
      </c>
      <c r="O108" s="73" t="s">
        <v>252</v>
      </c>
      <c r="P108" s="80">
        <v>2092.07258</v>
      </c>
      <c r="Q108" s="71" t="s">
        <v>253</v>
      </c>
      <c r="R108" s="73"/>
      <c r="S108" s="72" t="s">
        <v>46</v>
      </c>
      <c r="T108" s="73"/>
      <c r="U108" s="72" t="s">
        <v>47</v>
      </c>
      <c r="V108" s="72" t="s">
        <v>47</v>
      </c>
      <c r="W108" s="73"/>
      <c r="X108" s="73"/>
      <c r="Y108" s="65">
        <f>VLOOKUP($C108,[5]COMERCIALIZADOS!$F$17:$W$195,3,FALSE)</f>
        <v>42.14</v>
      </c>
      <c r="Z108" s="65">
        <f>VLOOKUP($C108,[5]COMERCIALIZADOS!$F$17:$W$195,4,FALSE)</f>
        <v>56.14</v>
      </c>
      <c r="AA108" s="65">
        <f>VLOOKUP($C108,[5]COMERCIALIZADOS!$F$17:$W$195,5,FALSE)</f>
        <v>36.616162380000006</v>
      </c>
      <c r="AB108" s="65">
        <f>VLOOKUP($C108,[5]COMERCIALIZADOS!$F$17:$W$195,6,FALSE)</f>
        <v>50.619696443531431</v>
      </c>
      <c r="AC108" s="65">
        <f>VLOOKUP($C108,[5]COMERCIALIZADOS!$F$17:$W$195,7,FALSE)</f>
        <v>38.86</v>
      </c>
      <c r="AD108" s="65">
        <f>VLOOKUP($C108,[5]COMERCIALIZADOS!$F$17:$W$195,8,FALSE)</f>
        <v>51.91</v>
      </c>
      <c r="AE108" s="65">
        <f>VLOOKUP($C108,[5]COMERCIALIZADOS!$F$17:$W$195,9,FALSE)</f>
        <v>41.55</v>
      </c>
      <c r="AF108" s="65">
        <f>VLOOKUP($C108,[5]COMERCIALIZADOS!$F$17:$W$195,10,FALSE)</f>
        <v>55.38</v>
      </c>
      <c r="AG108" s="65">
        <f>VLOOKUP($C108,[5]COMERCIALIZADOS!$F$17:$W$195,11,FALSE)</f>
        <v>41.84</v>
      </c>
      <c r="AH108" s="65">
        <f>VLOOKUP($C108,[5]COMERCIALIZADOS!$F$17:$W$195,12,FALSE)</f>
        <v>55.76</v>
      </c>
      <c r="AI108" s="65">
        <f>VLOOKUP($C108,[5]COMERCIALIZADOS!$F$17:$W$195,13,FALSE)</f>
        <v>43.36</v>
      </c>
      <c r="AJ108" s="65">
        <f>VLOOKUP($C108,[5]COMERCIALIZADOS!$F$17:$W$195,14,FALSE)</f>
        <v>57.713604225232132</v>
      </c>
      <c r="AK108" s="65">
        <f>VLOOKUP($C108,[5]COMERCIALIZADOS!$F$17:$W$195,15,FALSE)</f>
        <v>36.17</v>
      </c>
      <c r="AL108" s="65">
        <f>VLOOKUP($C108,[5]COMERCIALIZADOS!$F$17:$W$195,16,FALSE)</f>
        <v>50</v>
      </c>
      <c r="AM108" s="65">
        <f>VLOOKUP($C108,[5]COMERCIALIZADOS!$F$17:$W$195,17,FALSE)</f>
        <v>36.394253139999996</v>
      </c>
      <c r="AN108" s="65">
        <f>VLOOKUP($C108,[5]COMERCIALIZADOS!$F$17:$W$195,18,FALSE)</f>
        <v>50.312919937292463</v>
      </c>
      <c r="AP108" s="163">
        <f>Y108/[6]REVISTAS!Y108*100-100</f>
        <v>1.3711811402453691</v>
      </c>
      <c r="AQ108" s="163">
        <f>Z108/[6]REVISTAS!Z108*100-100</f>
        <v>1.3723365836041808</v>
      </c>
      <c r="AR108" s="163">
        <f>AA108/[6]REVISTAS!AA108*100-100</f>
        <v>1.3711811402453691</v>
      </c>
      <c r="AS108" s="163">
        <f>AB108/[6]REVISTAS!AB108*100-100</f>
        <v>1.3711811402453691</v>
      </c>
      <c r="AT108" s="163">
        <f>AC108/[6]REVISTAS!AC108*100-100</f>
        <v>1.3562858633280968</v>
      </c>
      <c r="AU108" s="163">
        <f>AD108/[6]REVISTAS!AD108*100-100</f>
        <v>1.3471300273330655</v>
      </c>
      <c r="AV108" s="163">
        <f>AE108/[6]REVISTAS!AE108*100-100</f>
        <v>1.3661868748475143</v>
      </c>
      <c r="AW108" s="163">
        <f>AF108/[6]REVISTAS!AF108*100-100</f>
        <v>1.354319180087856</v>
      </c>
      <c r="AX108" s="163">
        <f>AG108/[6]REVISTAS!AG108*100-100</f>
        <v>1.3574889159838648</v>
      </c>
      <c r="AY108" s="163">
        <f>AH108/[6]REVISTAS!AH108*100-100</f>
        <v>1.3633405183171732</v>
      </c>
      <c r="AZ108" s="164">
        <f>AI108/[6]REVISTAS!AI108*100-100</f>
        <v>1.3710939835483344</v>
      </c>
      <c r="BA108" s="163">
        <f>AJ108/[6]REVISTAS!AJ108*100-100</f>
        <v>1.3710939835483344</v>
      </c>
      <c r="BB108" s="163">
        <f>AK108/[6]REVISTAS!AK108*100-100</f>
        <v>1.3733183856502222</v>
      </c>
      <c r="BC108" s="163">
        <f>AL108/[6]REVISTAS!AL108*100-100</f>
        <v>1.3787510137875074</v>
      </c>
      <c r="BD108" s="163">
        <f>AM108/[6]REVISTAS!AM108*100-100</f>
        <v>1.3711811402453691</v>
      </c>
      <c r="BE108" s="163">
        <f>AN108/[6]REVISTAS!AN108*100-100</f>
        <v>1.3711811402453691</v>
      </c>
    </row>
    <row r="109" spans="1:57" ht="12.75" customHeight="1" x14ac:dyDescent="0.3">
      <c r="A109" s="68">
        <v>7896641804205</v>
      </c>
      <c r="B109" s="93">
        <v>1063900520187</v>
      </c>
      <c r="C109" s="93">
        <v>501103601171319</v>
      </c>
      <c r="D109" s="98" t="s">
        <v>257</v>
      </c>
      <c r="E109" s="99" t="s">
        <v>258</v>
      </c>
      <c r="F109" s="71" t="s">
        <v>259</v>
      </c>
      <c r="G109" s="71" t="s">
        <v>38</v>
      </c>
      <c r="H109" s="71" t="s">
        <v>46</v>
      </c>
      <c r="I109" s="73"/>
      <c r="J109" s="71" t="s">
        <v>134</v>
      </c>
      <c r="K109" s="71" t="s">
        <v>41</v>
      </c>
      <c r="L109" s="71" t="s">
        <v>42</v>
      </c>
      <c r="M109" s="73" t="str">
        <f>VLOOKUP(A109,[1]Planilha!$A$14:$AB$239,17,FALSE)</f>
        <v>Outros</v>
      </c>
      <c r="N109" s="74" t="s">
        <v>135</v>
      </c>
      <c r="O109" s="73" t="s">
        <v>260</v>
      </c>
      <c r="P109" s="80">
        <v>3510.0947700000002</v>
      </c>
      <c r="Q109" s="71" t="s">
        <v>261</v>
      </c>
      <c r="R109" s="73"/>
      <c r="S109" s="72" t="s">
        <v>46</v>
      </c>
      <c r="T109" s="73"/>
      <c r="U109" s="72" t="s">
        <v>47</v>
      </c>
      <c r="V109" s="72" t="s">
        <v>47</v>
      </c>
      <c r="W109" s="73"/>
      <c r="X109" s="73"/>
      <c r="Y109" s="65">
        <f>VLOOKUP($C109,[5]COMERCIALIZADOS!$F$17:$W$195,3,FALSE)</f>
        <v>14.25</v>
      </c>
      <c r="Z109" s="65">
        <f>VLOOKUP($C109,[5]COMERCIALIZADOS!$F$17:$W$195,4,FALSE)</f>
        <v>18.989999999999998</v>
      </c>
      <c r="AA109" s="65">
        <f>VLOOKUP($C109,[5]COMERCIALIZADOS!$F$17:$W$195,5,FALSE)</f>
        <v>12.38206725</v>
      </c>
      <c r="AB109" s="65">
        <f>VLOOKUP($C109,[5]COMERCIALIZADOS!$F$17:$W$195,6,FALSE)</f>
        <v>17.117481592793613</v>
      </c>
      <c r="AC109" s="65">
        <f>VLOOKUP($C109,[5]COMERCIALIZADOS!$F$17:$W$195,7,FALSE)</f>
        <v>13.14</v>
      </c>
      <c r="AD109" s="65">
        <f>VLOOKUP($C109,[5]COMERCIALIZADOS!$F$17:$W$195,8,FALSE)</f>
        <v>17.55</v>
      </c>
      <c r="AE109" s="65">
        <f>VLOOKUP($C109,[5]COMERCIALIZADOS!$F$17:$W$195,9,FALSE)</f>
        <v>14.05</v>
      </c>
      <c r="AF109" s="65">
        <f>VLOOKUP($C109,[5]COMERCIALIZADOS!$F$17:$W$195,10,FALSE)</f>
        <v>18.73</v>
      </c>
      <c r="AG109" s="65">
        <f>VLOOKUP($C109,[5]COMERCIALIZADOS!$F$17:$W$195,11,FALSE)</f>
        <v>14.15</v>
      </c>
      <c r="AH109" s="65">
        <f>VLOOKUP($C109,[5]COMERCIALIZADOS!$F$17:$W$195,12,FALSE)</f>
        <v>18.86</v>
      </c>
      <c r="AI109" s="65">
        <f>VLOOKUP($C109,[5]COMERCIALIZADOS!$F$17:$W$195,13,FALSE)</f>
        <v>14.66</v>
      </c>
      <c r="AJ109" s="65">
        <f>VLOOKUP($C109,[5]COMERCIALIZADOS!$F$17:$W$195,14,FALSE)</f>
        <v>19.512948292018059</v>
      </c>
      <c r="AK109" s="65">
        <f>VLOOKUP($C109,[5]COMERCIALIZADOS!$F$17:$W$195,15,FALSE)</f>
        <v>12.23</v>
      </c>
      <c r="AL109" s="65">
        <f>VLOOKUP($C109,[5]COMERCIALIZADOS!$F$17:$W$195,16,FALSE)</f>
        <v>16.91</v>
      </c>
      <c r="AM109" s="65">
        <f>VLOOKUP($C109,[5]COMERCIALIZADOS!$F$17:$W$195,17,FALSE)</f>
        <v>12.307026749999999</v>
      </c>
      <c r="AN109" s="65">
        <f>VLOOKUP($C109,[5]COMERCIALIZADOS!$F$17:$W$195,18,FALSE)</f>
        <v>17.013742503711853</v>
      </c>
      <c r="AP109" s="163">
        <f>Y109/[6]REVISTAS!Y109*100-100</f>
        <v>1.3513513513513402</v>
      </c>
      <c r="AQ109" s="163">
        <f>Z109/[6]REVISTAS!Z109*100-100</f>
        <v>1.3881473571809835</v>
      </c>
      <c r="AR109" s="163">
        <f>AA109/[6]REVISTAS!AA109*100-100</f>
        <v>1.3513513513513402</v>
      </c>
      <c r="AS109" s="163">
        <f>AB109/[6]REVISTAS!AB109*100-100</f>
        <v>1.3513513513513544</v>
      </c>
      <c r="AT109" s="163">
        <f>AC109/[6]REVISTAS!AC109*100-100</f>
        <v>1.3107170393215029</v>
      </c>
      <c r="AU109" s="163">
        <f>AD109/[6]REVISTAS!AD109*100-100</f>
        <v>1.269474899019059</v>
      </c>
      <c r="AV109" s="163">
        <f>AE109/[6]REVISTAS!AE109*100-100</f>
        <v>1.3708513708513834</v>
      </c>
      <c r="AW109" s="163">
        <f>AF109/[6]REVISTAS!AF109*100-100</f>
        <v>1.3528138528138527</v>
      </c>
      <c r="AX109" s="163">
        <f>AG109/[6]REVISTAS!AG109*100-100</f>
        <v>1.3480297860641883</v>
      </c>
      <c r="AY109" s="163">
        <f>AH109/[6]REVISTAS!AH109*100-100</f>
        <v>1.3665211101249213</v>
      </c>
      <c r="AZ109" s="164">
        <f>AI109/[6]REVISTAS!AI109*100-100</f>
        <v>1.3336145126856138</v>
      </c>
      <c r="BA109" s="163">
        <f>AJ109/[6]REVISTAS!AJ109*100-100</f>
        <v>1.3336145126856138</v>
      </c>
      <c r="BB109" s="163">
        <f>AK109/[6]REVISTAS!AK109*100-100</f>
        <v>1.3256006628003405</v>
      </c>
      <c r="BC109" s="163">
        <f>AL109/[6]REVISTAS!AL109*100-100</f>
        <v>1.3181545835829809</v>
      </c>
      <c r="BD109" s="163">
        <f>AM109/[6]REVISTAS!AM109*100-100</f>
        <v>1.3513513513513402</v>
      </c>
      <c r="BE109" s="163">
        <f>AN109/[6]REVISTAS!AN109*100-100</f>
        <v>1.3513513513513402</v>
      </c>
    </row>
    <row r="110" spans="1:57" ht="12.75" customHeight="1" x14ac:dyDescent="0.3">
      <c r="A110" s="68">
        <v>7896641804212</v>
      </c>
      <c r="B110" s="93">
        <v>1063900520195</v>
      </c>
      <c r="C110" s="93">
        <v>501102906173317</v>
      </c>
      <c r="D110" s="98" t="s">
        <v>257</v>
      </c>
      <c r="E110" s="99" t="s">
        <v>262</v>
      </c>
      <c r="F110" s="71" t="s">
        <v>259</v>
      </c>
      <c r="G110" s="71" t="s">
        <v>38</v>
      </c>
      <c r="H110" s="71" t="s">
        <v>46</v>
      </c>
      <c r="I110" s="73"/>
      <c r="J110" s="71" t="s">
        <v>134</v>
      </c>
      <c r="K110" s="71" t="s">
        <v>41</v>
      </c>
      <c r="L110" s="71" t="s">
        <v>42</v>
      </c>
      <c r="M110" s="73" t="str">
        <f>VLOOKUP(A110,[1]Planilha!$A$14:$AB$239,17,FALSE)</f>
        <v>Líquidos</v>
      </c>
      <c r="N110" s="74" t="s">
        <v>263</v>
      </c>
      <c r="O110" s="73" t="s">
        <v>260</v>
      </c>
      <c r="P110" s="80">
        <v>3510.0947700000002</v>
      </c>
      <c r="Q110" s="71" t="s">
        <v>261</v>
      </c>
      <c r="R110" s="73"/>
      <c r="S110" s="72" t="s">
        <v>46</v>
      </c>
      <c r="T110" s="73"/>
      <c r="U110" s="72" t="s">
        <v>47</v>
      </c>
      <c r="V110" s="72" t="s">
        <v>47</v>
      </c>
      <c r="W110" s="73"/>
      <c r="X110" s="73"/>
      <c r="Y110" s="65">
        <f>VLOOKUP($C110,[5]COMERCIALIZADOS!$F$17:$W$195,3,FALSE)</f>
        <v>38.049999999999997</v>
      </c>
      <c r="Z110" s="65">
        <f>VLOOKUP($C110,[5]COMERCIALIZADOS!$F$17:$W$195,4,FALSE)</f>
        <v>50.69</v>
      </c>
      <c r="AA110" s="65">
        <f>VLOOKUP($C110,[5]COMERCIALIZADOS!$F$17:$W$195,5,FALSE)</f>
        <v>33.062291850000001</v>
      </c>
      <c r="AB110" s="65">
        <f>VLOOKUP($C110,[5]COMERCIALIZADOS!$F$17:$W$195,6,FALSE)</f>
        <v>45.706678919705048</v>
      </c>
      <c r="AC110" s="65">
        <f>VLOOKUP($C110,[5]COMERCIALIZADOS!$F$17:$W$195,7,FALSE)</f>
        <v>35.090000000000003</v>
      </c>
      <c r="AD110" s="65">
        <f>VLOOKUP($C110,[5]COMERCIALIZADOS!$F$17:$W$195,8,FALSE)</f>
        <v>46.87</v>
      </c>
      <c r="AE110" s="65">
        <f>VLOOKUP($C110,[5]COMERCIALIZADOS!$F$17:$W$195,9,FALSE)</f>
        <v>37.520000000000003</v>
      </c>
      <c r="AF110" s="65">
        <f>VLOOKUP($C110,[5]COMERCIALIZADOS!$F$17:$W$195,10,FALSE)</f>
        <v>50.01</v>
      </c>
      <c r="AG110" s="65">
        <f>VLOOKUP($C110,[5]COMERCIALIZADOS!$F$17:$W$195,11,FALSE)</f>
        <v>37.78</v>
      </c>
      <c r="AH110" s="65">
        <f>VLOOKUP($C110,[5]COMERCIALIZADOS!$F$17:$W$195,12,FALSE)</f>
        <v>50.35</v>
      </c>
      <c r="AI110" s="65">
        <f>VLOOKUP($C110,[5]COMERCIALIZADOS!$F$17:$W$195,13,FALSE)</f>
        <v>39.15</v>
      </c>
      <c r="AJ110" s="65">
        <f>VLOOKUP($C110,[5]COMERCIALIZADOS!$F$17:$W$195,14,FALSE)</f>
        <v>52.109953999488887</v>
      </c>
      <c r="AK110" s="65">
        <f>VLOOKUP($C110,[5]COMERCIALIZADOS!$F$17:$W$195,15,FALSE)</f>
        <v>32.659999999999997</v>
      </c>
      <c r="AL110" s="65">
        <f>VLOOKUP($C110,[5]COMERCIALIZADOS!$F$17:$W$195,16,FALSE)</f>
        <v>45.15</v>
      </c>
      <c r="AM110" s="65">
        <f>VLOOKUP($C110,[5]COMERCIALIZADOS!$F$17:$W$195,17,FALSE)</f>
        <v>32.861920549999994</v>
      </c>
      <c r="AN110" s="65">
        <f>VLOOKUP($C110,[5]COMERCIALIZADOS!$F$17:$W$195,18,FALSE)</f>
        <v>45.429677352016562</v>
      </c>
      <c r="AP110" s="163">
        <f>Y110/[6]REVISTAS!Y110*100-100</f>
        <v>1.3585508790623351</v>
      </c>
      <c r="AQ110" s="163">
        <f>Z110/[6]REVISTAS!Z110*100-100</f>
        <v>1.3597280543891372</v>
      </c>
      <c r="AR110" s="163">
        <f>AA110/[6]REVISTAS!AA110*100-100</f>
        <v>1.3585508790623351</v>
      </c>
      <c r="AS110" s="163">
        <f>AB110/[6]REVISTAS!AB110*100-100</f>
        <v>1.3585508790623351</v>
      </c>
      <c r="AT110" s="163">
        <f>AC110/[6]REVISTAS!AC110*100-100</f>
        <v>1.357596764875808</v>
      </c>
      <c r="AU110" s="163">
        <f>AD110/[6]REVISTAS!AD110*100-100</f>
        <v>1.3405405405405304</v>
      </c>
      <c r="AV110" s="163">
        <f>AE110/[6]REVISTAS!AE110*100-100</f>
        <v>1.3506212857914619</v>
      </c>
      <c r="AW110" s="163">
        <f>AF110/[6]REVISTAS!AF110*100-100</f>
        <v>1.3373860182370692</v>
      </c>
      <c r="AX110" s="163">
        <f>AG110/[6]REVISTAS!AG110*100-100</f>
        <v>1.3472284514687232</v>
      </c>
      <c r="AY110" s="163">
        <f>AH110/[6]REVISTAS!AH110*100-100</f>
        <v>1.3545805517603355</v>
      </c>
      <c r="AZ110" s="164">
        <f>AI110/[6]REVISTAS!AI110*100-100</f>
        <v>1.3543475861187488</v>
      </c>
      <c r="BA110" s="163">
        <f>AJ110/[6]REVISTAS!AJ110*100-100</f>
        <v>1.3543475861187488</v>
      </c>
      <c r="BB110" s="163">
        <f>AK110/[6]REVISTAS!AK110*100-100</f>
        <v>1.3656114214773254</v>
      </c>
      <c r="BC110" s="163">
        <f>AL110/[6]REVISTAS!AL110*100-100</f>
        <v>1.3695554557700831</v>
      </c>
      <c r="BD110" s="163">
        <f>AM110/[6]REVISTAS!AM110*100-100</f>
        <v>1.3585508790623209</v>
      </c>
      <c r="BE110" s="163">
        <f>AN110/[6]REVISTAS!AN110*100-100</f>
        <v>1.3585508790623351</v>
      </c>
    </row>
    <row r="111" spans="1:57" ht="12.75" customHeight="1" x14ac:dyDescent="0.3">
      <c r="A111" s="68">
        <v>7896641800412</v>
      </c>
      <c r="B111" s="93">
        <v>1063901120476</v>
      </c>
      <c r="C111" s="93">
        <v>501103004130418</v>
      </c>
      <c r="D111" s="98" t="s">
        <v>264</v>
      </c>
      <c r="E111" s="99" t="s">
        <v>265</v>
      </c>
      <c r="F111" s="71" t="s">
        <v>266</v>
      </c>
      <c r="G111" s="71" t="s">
        <v>38</v>
      </c>
      <c r="H111" s="71" t="s">
        <v>46</v>
      </c>
      <c r="I111" s="73"/>
      <c r="J111" s="71" t="s">
        <v>134</v>
      </c>
      <c r="K111" s="71" t="s">
        <v>41</v>
      </c>
      <c r="L111" s="71" t="s">
        <v>42</v>
      </c>
      <c r="M111" s="73" t="str">
        <f>VLOOKUP(A111,[1]Planilha!$A$14:$AB$239,17,FALSE)</f>
        <v>Líquidos</v>
      </c>
      <c r="N111" s="74" t="s">
        <v>43</v>
      </c>
      <c r="O111" s="73" t="s">
        <v>267</v>
      </c>
      <c r="P111" s="75">
        <v>5483</v>
      </c>
      <c r="Q111" s="71" t="s">
        <v>268</v>
      </c>
      <c r="R111" s="73"/>
      <c r="S111" s="72" t="s">
        <v>46</v>
      </c>
      <c r="T111" s="73"/>
      <c r="U111" s="72" t="s">
        <v>47</v>
      </c>
      <c r="V111" s="72" t="s">
        <v>47</v>
      </c>
      <c r="W111" s="73"/>
      <c r="X111" s="73"/>
      <c r="Y111" s="65">
        <f>VLOOKUP($C111,[5]COMERCIALIZADOS!$F$17:$W$195,3,FALSE)</f>
        <v>17.75</v>
      </c>
      <c r="Z111" s="65">
        <f>VLOOKUP($C111,[5]COMERCIALIZADOS!$F$17:$W$195,4,FALSE)</f>
        <v>23.64</v>
      </c>
      <c r="AA111" s="65">
        <f>VLOOKUP($C111,[5]COMERCIALIZADOS!$F$17:$W$195,5,FALSE)</f>
        <v>15.423276750000001</v>
      </c>
      <c r="AB111" s="65">
        <f>VLOOKUP($C111,[5]COMERCIALIZADOS!$F$17:$W$195,6,FALSE)</f>
        <v>21.321775317339412</v>
      </c>
      <c r="AC111" s="65">
        <f>VLOOKUP($C111,[5]COMERCIALIZADOS!$F$17:$W$195,7,FALSE)</f>
        <v>16.36</v>
      </c>
      <c r="AD111" s="65">
        <f>VLOOKUP($C111,[5]COMERCIALIZADOS!$F$17:$W$195,8,FALSE)</f>
        <v>21.85</v>
      </c>
      <c r="AE111" s="65">
        <f>VLOOKUP($C111,[5]COMERCIALIZADOS!$F$17:$W$195,9,FALSE)</f>
        <v>17.5</v>
      </c>
      <c r="AF111" s="65">
        <f>VLOOKUP($C111,[5]COMERCIALIZADOS!$F$17:$W$195,10,FALSE)</f>
        <v>23.33</v>
      </c>
      <c r="AG111" s="65">
        <f>VLOOKUP($C111,[5]COMERCIALIZADOS!$F$17:$W$195,11,FALSE)</f>
        <v>17.62</v>
      </c>
      <c r="AH111" s="65">
        <f>VLOOKUP($C111,[5]COMERCIALIZADOS!$F$17:$W$195,12,FALSE)</f>
        <v>23.48</v>
      </c>
      <c r="AI111" s="65">
        <f>VLOOKUP($C111,[5]COMERCIALIZADOS!$F$17:$W$195,13,FALSE)</f>
        <v>18.260000000000002</v>
      </c>
      <c r="AJ111" s="65">
        <f>VLOOKUP($C111,[5]COMERCIALIZADOS!$F$17:$W$195,14,FALSE)</f>
        <v>24.304668200017041</v>
      </c>
      <c r="AK111" s="65">
        <f>VLOOKUP($C111,[5]COMERCIALIZADOS!$F$17:$W$195,15,FALSE)</f>
        <v>15.23</v>
      </c>
      <c r="AL111" s="65">
        <f>VLOOKUP($C111,[5]COMERCIALIZADOS!$F$17:$W$195,16,FALSE)</f>
        <v>21.05</v>
      </c>
      <c r="AM111" s="65">
        <f>VLOOKUP($C111,[5]COMERCIALIZADOS!$F$17:$W$195,17,FALSE)</f>
        <v>15.32980525</v>
      </c>
      <c r="AN111" s="65">
        <f>VLOOKUP($C111,[5]COMERCIALIZADOS!$F$17:$W$195,18,FALSE)</f>
        <v>21.192556451991962</v>
      </c>
      <c r="AP111" s="163">
        <f>Y111/[6]REVISTAS!Y111*100-100</f>
        <v>3.0778164924506513</v>
      </c>
      <c r="AQ111" s="163">
        <f>Z111/[6]REVISTAS!Z111*100-100</f>
        <v>3.0514385353094866</v>
      </c>
      <c r="AR111" s="163">
        <f>AA111/[6]REVISTAS!AA111*100-100</f>
        <v>3.0778164924506513</v>
      </c>
      <c r="AS111" s="163">
        <f>AB111/[6]REVISTAS!AB111*100-100</f>
        <v>3.0778164924506513</v>
      </c>
      <c r="AT111" s="163">
        <f>AC111/[6]REVISTAS!AC111*100-100</f>
        <v>3.0226700251889014</v>
      </c>
      <c r="AU111" s="163">
        <f>AD111/[6]REVISTAS!AD111*100-100</f>
        <v>3.0174446016030316</v>
      </c>
      <c r="AV111" s="163">
        <f>AE111/[6]REVISTAS!AE111*100-100</f>
        <v>3.0624263839811476</v>
      </c>
      <c r="AW111" s="163">
        <f>AF111/[6]REVISTAS!AF111*100-100</f>
        <v>3.0932390631904525</v>
      </c>
      <c r="AX111" s="163">
        <f>AG111/[6]REVISTAS!AG111*100-100</f>
        <v>3.0426331643135853</v>
      </c>
      <c r="AY111" s="163">
        <f>AH111/[6]REVISTAS!AH111*100-100</f>
        <v>3.0393521745911016</v>
      </c>
      <c r="AZ111" s="164">
        <f>AI111/[6]REVISTAS!AI111*100-100</f>
        <v>3.0558169538698081</v>
      </c>
      <c r="BA111" s="163">
        <f>AJ111/[6]REVISTAS!AJ111*100-100</f>
        <v>3.0558169538698081</v>
      </c>
      <c r="BB111" s="163">
        <f>AK111/[6]REVISTAS!AK111*100-100</f>
        <v>3.0446549391069055</v>
      </c>
      <c r="BC111" s="163">
        <f>AL111/[6]REVISTAS!AL111*100-100</f>
        <v>3.0347528144885132</v>
      </c>
      <c r="BD111" s="163">
        <f>AM111/[6]REVISTAS!AM111*100-100</f>
        <v>3.0778164924506513</v>
      </c>
      <c r="BE111" s="163">
        <f>AN111/[6]REVISTAS!AN111*100-100</f>
        <v>3.0778164924506513</v>
      </c>
    </row>
    <row r="112" spans="1:57" ht="12.75" customHeight="1" x14ac:dyDescent="0.3">
      <c r="A112" s="68">
        <v>7896641800733</v>
      </c>
      <c r="B112" s="93">
        <v>1063901120506</v>
      </c>
      <c r="C112" s="93">
        <v>501103002111416</v>
      </c>
      <c r="D112" s="98" t="s">
        <v>269</v>
      </c>
      <c r="E112" s="99" t="s">
        <v>270</v>
      </c>
      <c r="F112" s="71" t="s">
        <v>266</v>
      </c>
      <c r="G112" s="71" t="s">
        <v>38</v>
      </c>
      <c r="H112" s="71" t="s">
        <v>46</v>
      </c>
      <c r="I112" s="73"/>
      <c r="J112" s="71" t="s">
        <v>134</v>
      </c>
      <c r="K112" s="71" t="s">
        <v>41</v>
      </c>
      <c r="L112" s="71" t="s">
        <v>42</v>
      </c>
      <c r="M112" s="73" t="str">
        <f>VLOOKUP(A112,[1]Planilha!$A$14:$AB$239,17,FALSE)</f>
        <v>Sólido</v>
      </c>
      <c r="N112" s="74" t="s">
        <v>63</v>
      </c>
      <c r="O112" s="73" t="s">
        <v>271</v>
      </c>
      <c r="P112" s="80">
        <v>5483.0306399999999</v>
      </c>
      <c r="Q112" s="71" t="s">
        <v>268</v>
      </c>
      <c r="R112" s="73"/>
      <c r="S112" s="72" t="s">
        <v>46</v>
      </c>
      <c r="T112" s="73"/>
      <c r="U112" s="72" t="s">
        <v>47</v>
      </c>
      <c r="V112" s="72" t="s">
        <v>47</v>
      </c>
      <c r="W112" s="73"/>
      <c r="X112" s="73"/>
      <c r="Y112" s="65">
        <f>VLOOKUP($C112,[5]COMERCIALIZADOS!$F$17:$W$195,3,FALSE)</f>
        <v>22.31</v>
      </c>
      <c r="Z112" s="65">
        <f>VLOOKUP($C112,[5]COMERCIALIZADOS!$F$17:$W$195,4,FALSE)</f>
        <v>29.73</v>
      </c>
      <c r="AA112" s="65">
        <f>VLOOKUP($C112,[5]COMERCIALIZADOS!$F$17:$W$195,5,FALSE)</f>
        <v>19.385538270000001</v>
      </c>
      <c r="AB112" s="65">
        <f>VLOOKUP($C112,[5]COMERCIALIZADOS!$F$17:$W$195,6,FALSE)</f>
        <v>26.799369427033369</v>
      </c>
      <c r="AC112" s="65">
        <f>VLOOKUP($C112,[5]COMERCIALIZADOS!$F$17:$W$195,7,FALSE)</f>
        <v>20.58</v>
      </c>
      <c r="AD112" s="65">
        <f>VLOOKUP($C112,[5]COMERCIALIZADOS!$F$17:$W$195,8,FALSE)</f>
        <v>27.49</v>
      </c>
      <c r="AE112" s="65">
        <f>VLOOKUP($C112,[5]COMERCIALIZADOS!$F$17:$W$195,9,FALSE)</f>
        <v>22</v>
      </c>
      <c r="AF112" s="65">
        <f>VLOOKUP($C112,[5]COMERCIALIZADOS!$F$17:$W$195,10,FALSE)</f>
        <v>29.32</v>
      </c>
      <c r="AG112" s="65">
        <f>VLOOKUP($C112,[5]COMERCIALIZADOS!$F$17:$W$195,11,FALSE)</f>
        <v>22.16</v>
      </c>
      <c r="AH112" s="65">
        <f>VLOOKUP($C112,[5]COMERCIALIZADOS!$F$17:$W$195,12,FALSE)</f>
        <v>29.53</v>
      </c>
      <c r="AI112" s="65">
        <f>VLOOKUP($C112,[5]COMERCIALIZADOS!$F$17:$W$195,13,FALSE)</f>
        <v>22.96</v>
      </c>
      <c r="AJ112" s="65">
        <f>VLOOKUP($C112,[5]COMERCIALIZADOS!$F$17:$W$195,14,FALSE)</f>
        <v>30.560524746571261</v>
      </c>
      <c r="AK112" s="65">
        <f>VLOOKUP($C112,[5]COMERCIALIZADOS!$F$17:$W$195,15,FALSE)</f>
        <v>19.149999999999999</v>
      </c>
      <c r="AL112" s="65">
        <f>VLOOKUP($C112,[5]COMERCIALIZADOS!$F$17:$W$195,16,FALSE)</f>
        <v>26.47</v>
      </c>
      <c r="AM112" s="65">
        <f>VLOOKUP($C112,[5]COMERCIALIZADOS!$F$17:$W$195,17,FALSE)</f>
        <v>19.268053809999998</v>
      </c>
      <c r="AN112" s="65">
        <f>VLOOKUP($C112,[5]COMERCIALIZADOS!$F$17:$W$195,18,FALSE)</f>
        <v>26.636954053179753</v>
      </c>
      <c r="AP112" s="163">
        <f>Y112/[6]REVISTAS!Y112*100-100</f>
        <v>3.0961182994454646</v>
      </c>
      <c r="AQ112" s="163">
        <f>Z112/[6]REVISTAS!Z112*100-100</f>
        <v>3.1217481789802264</v>
      </c>
      <c r="AR112" s="163">
        <f>AA112/[6]REVISTAS!AA112*100-100</f>
        <v>3.0961182994454646</v>
      </c>
      <c r="AS112" s="163">
        <f>AB112/[6]REVISTAS!AB112*100-100</f>
        <v>3.0961182994454646</v>
      </c>
      <c r="AT112" s="163">
        <f>AC112/[6]REVISTAS!AC112*100-100</f>
        <v>3.1062124248497014</v>
      </c>
      <c r="AU112" s="163">
        <f>AD112/[6]REVISTAS!AD112*100-100</f>
        <v>3.1132783195798766</v>
      </c>
      <c r="AV112" s="163">
        <f>AE112/[6]REVISTAS!AE112*100-100</f>
        <v>3.0927835051546566</v>
      </c>
      <c r="AW112" s="163">
        <f>AF112/[6]REVISTAS!AF112*100-100</f>
        <v>3.0579964850615085</v>
      </c>
      <c r="AX112" s="163">
        <f>AG112/[6]REVISTAS!AG112*100-100</f>
        <v>3.1232735518967871</v>
      </c>
      <c r="AY112" s="163">
        <f>AH112/[6]REVISTAS!AH112*100-100</f>
        <v>3.1203467309731678</v>
      </c>
      <c r="AZ112" s="164">
        <f>AI112/[6]REVISTAS!AI112*100-100</f>
        <v>3.1144457245006976</v>
      </c>
      <c r="BA112" s="163">
        <f>AJ112/[6]REVISTAS!AJ112*100-100</f>
        <v>3.1144457245006976</v>
      </c>
      <c r="BB112" s="163">
        <f>AK112/[6]REVISTAS!AK112*100-100</f>
        <v>3.0678148546824673</v>
      </c>
      <c r="BC112" s="163">
        <f>AL112/[6]REVISTAS!AL112*100-100</f>
        <v>3.0763239875389417</v>
      </c>
      <c r="BD112" s="163">
        <f>AM112/[6]REVISTAS!AM112*100-100</f>
        <v>3.0961182994454646</v>
      </c>
      <c r="BE112" s="163">
        <f>AN112/[6]REVISTAS!AN112*100-100</f>
        <v>3.0961182994454646</v>
      </c>
    </row>
    <row r="113" spans="1:57" ht="12.75" customHeight="1" x14ac:dyDescent="0.3">
      <c r="A113" s="68">
        <v>7896641800740</v>
      </c>
      <c r="B113" s="93">
        <v>1063901120484</v>
      </c>
      <c r="C113" s="68">
        <v>501103003134411</v>
      </c>
      <c r="D113" s="98" t="s">
        <v>269</v>
      </c>
      <c r="E113" s="99" t="s">
        <v>272</v>
      </c>
      <c r="F113" s="71" t="s">
        <v>266</v>
      </c>
      <c r="G113" s="71" t="s">
        <v>38</v>
      </c>
      <c r="H113" s="71" t="s">
        <v>46</v>
      </c>
      <c r="I113" s="73"/>
      <c r="J113" s="71" t="s">
        <v>134</v>
      </c>
      <c r="K113" s="71" t="s">
        <v>41</v>
      </c>
      <c r="L113" s="71" t="s">
        <v>42</v>
      </c>
      <c r="M113" s="73" t="str">
        <f>VLOOKUP(A113,[1]Planilha!$A$14:$AB$239,17,FALSE)</f>
        <v>Líquidos</v>
      </c>
      <c r="N113" s="74" t="s">
        <v>135</v>
      </c>
      <c r="O113" s="73" t="s">
        <v>271</v>
      </c>
      <c r="P113" s="80">
        <v>5483.0306399999999</v>
      </c>
      <c r="Q113" s="71" t="s">
        <v>268</v>
      </c>
      <c r="R113" s="73"/>
      <c r="S113" s="72" t="s">
        <v>46</v>
      </c>
      <c r="T113" s="73"/>
      <c r="U113" s="72" t="s">
        <v>47</v>
      </c>
      <c r="V113" s="72" t="s">
        <v>47</v>
      </c>
      <c r="W113" s="73"/>
      <c r="X113" s="73"/>
      <c r="Y113" s="65">
        <f>VLOOKUP($C113,[5]COMERCIALIZADOS!$F$17:$W$195,3,FALSE)</f>
        <v>23.95</v>
      </c>
      <c r="Z113" s="65">
        <f>VLOOKUP($C113,[5]COMERCIALIZADOS!$F$17:$W$195,4,FALSE)</f>
        <v>31.91</v>
      </c>
      <c r="AA113" s="65">
        <f>VLOOKUP($C113,[5]COMERCIALIZADOS!$F$17:$W$195,5,FALSE)</f>
        <v>20.810562149999999</v>
      </c>
      <c r="AB113" s="65">
        <f>VLOOKUP($C113,[5]COMERCIALIZADOS!$F$17:$W$195,6,FALSE)</f>
        <v>28.769381343677683</v>
      </c>
      <c r="AC113" s="65">
        <f>VLOOKUP($C113,[5]COMERCIALIZADOS!$F$17:$W$195,7,FALSE)</f>
        <v>22.09</v>
      </c>
      <c r="AD113" s="65">
        <f>VLOOKUP($C113,[5]COMERCIALIZADOS!$F$17:$W$195,8,FALSE)</f>
        <v>29.51</v>
      </c>
      <c r="AE113" s="65">
        <f>VLOOKUP($C113,[5]COMERCIALIZADOS!$F$17:$W$195,9,FALSE)</f>
        <v>23.62</v>
      </c>
      <c r="AF113" s="65">
        <f>VLOOKUP($C113,[5]COMERCIALIZADOS!$F$17:$W$195,10,FALSE)</f>
        <v>31.48</v>
      </c>
      <c r="AG113" s="65">
        <f>VLOOKUP($C113,[5]COMERCIALIZADOS!$F$17:$W$195,11,FALSE)</f>
        <v>23.78</v>
      </c>
      <c r="AH113" s="65">
        <f>VLOOKUP($C113,[5]COMERCIALIZADOS!$F$17:$W$195,12,FALSE)</f>
        <v>31.69</v>
      </c>
      <c r="AI113" s="65">
        <f>VLOOKUP($C113,[5]COMERCIALIZADOS!$F$17:$W$195,13,FALSE)</f>
        <v>24.64</v>
      </c>
      <c r="AJ113" s="65">
        <f>VLOOKUP($C113,[5]COMERCIALIZADOS!$F$17:$W$195,14,FALSE)</f>
        <v>32.79666070363745</v>
      </c>
      <c r="AK113" s="65">
        <f>VLOOKUP($C113,[5]COMERCIALIZADOS!$F$17:$W$195,15,FALSE)</f>
        <v>20.56</v>
      </c>
      <c r="AL113" s="65">
        <f>VLOOKUP($C113,[5]COMERCIALIZADOS!$F$17:$W$195,16,FALSE)</f>
        <v>28.42</v>
      </c>
      <c r="AM113" s="65">
        <f>VLOOKUP($C113,[5]COMERCIALIZADOS!$F$17:$W$195,17,FALSE)</f>
        <v>20.684441449999998</v>
      </c>
      <c r="AN113" s="65">
        <f>VLOOKUP($C113,[5]COMERCIALIZADOS!$F$17:$W$195,18,FALSE)</f>
        <v>28.595026874659574</v>
      </c>
      <c r="AP113" s="163">
        <f>Y113/[6]REVISTAS!Y113*100-100</f>
        <v>3.0550774526678168</v>
      </c>
      <c r="AQ113" s="163">
        <f>Z113/[6]REVISTAS!Z113*100-100</f>
        <v>3.059002022375239</v>
      </c>
      <c r="AR113" s="163">
        <f>AA113/[6]REVISTAS!AA113*100-100</f>
        <v>3.0550774526678168</v>
      </c>
      <c r="AS113" s="163">
        <f>AB113/[6]REVISTAS!AB113*100-100</f>
        <v>3.0550774526678168</v>
      </c>
      <c r="AT113" s="163">
        <f>AC113/[6]REVISTAS!AC113*100-100</f>
        <v>3.0797946803546381</v>
      </c>
      <c r="AU113" s="163">
        <f>AD113/[6]REVISTAS!AD113*100-100</f>
        <v>3.0886338777415006</v>
      </c>
      <c r="AV113" s="163">
        <f>AE113/[6]REVISTAS!AE113*100-100</f>
        <v>3.0541012216404937</v>
      </c>
      <c r="AW113" s="163">
        <f>AF113/[6]REVISTAS!AF113*100-100</f>
        <v>3.042061082024432</v>
      </c>
      <c r="AX113" s="163">
        <f>AG113/[6]REVISTAS!AG113*100-100</f>
        <v>3.0433377485973807</v>
      </c>
      <c r="AY113" s="163">
        <f>AH113/[6]REVISTAS!AH113*100-100</f>
        <v>3.0443750284203475</v>
      </c>
      <c r="AZ113" s="164">
        <f>AI113/[6]REVISTAS!AI113*100-100</f>
        <v>3.0408574797873769</v>
      </c>
      <c r="BA113" s="163">
        <f>AJ113/[6]REVISTAS!AJ113*100-100</f>
        <v>3.0408574797873769</v>
      </c>
      <c r="BB113" s="163">
        <f>AK113/[6]REVISTAS!AK113*100-100</f>
        <v>3.0576441102756888</v>
      </c>
      <c r="BC113" s="163">
        <f>AL113/[6]REVISTAS!AL113*100-100</f>
        <v>3.0467887719298261</v>
      </c>
      <c r="BD113" s="163">
        <f>AM113/[6]REVISTAS!AM113*100-100</f>
        <v>3.0550774526678168</v>
      </c>
      <c r="BE113" s="163">
        <f>AN113/[6]REVISTAS!AN113*100-100</f>
        <v>3.0550774526678168</v>
      </c>
    </row>
    <row r="114" spans="1:57" ht="12.75" customHeight="1" x14ac:dyDescent="0.3">
      <c r="A114" s="68">
        <v>7896641806360</v>
      </c>
      <c r="B114" s="93">
        <v>1063902540037</v>
      </c>
      <c r="C114" s="68">
        <v>501104801115410</v>
      </c>
      <c r="D114" s="98" t="s">
        <v>273</v>
      </c>
      <c r="E114" s="99" t="s">
        <v>274</v>
      </c>
      <c r="F114" s="71" t="s">
        <v>275</v>
      </c>
      <c r="G114" s="71" t="s">
        <v>38</v>
      </c>
      <c r="H114" s="71" t="s">
        <v>46</v>
      </c>
      <c r="I114" s="73"/>
      <c r="J114" s="71" t="s">
        <v>40</v>
      </c>
      <c r="K114" s="71" t="s">
        <v>41</v>
      </c>
      <c r="L114" s="71" t="s">
        <v>42</v>
      </c>
      <c r="M114" s="73" t="str">
        <f>VLOOKUP(A114,[1]Planilha!$A$14:$AB$239,17,FALSE)</f>
        <v>Sólido</v>
      </c>
      <c r="N114" s="74" t="s">
        <v>63</v>
      </c>
      <c r="O114" s="73" t="s">
        <v>276</v>
      </c>
      <c r="P114" s="75">
        <v>1430</v>
      </c>
      <c r="Q114" s="71" t="s">
        <v>277</v>
      </c>
      <c r="R114" s="73"/>
      <c r="S114" s="72" t="s">
        <v>46</v>
      </c>
      <c r="T114" s="73"/>
      <c r="U114" s="72" t="s">
        <v>47</v>
      </c>
      <c r="V114" s="72" t="s">
        <v>47</v>
      </c>
      <c r="W114" s="73"/>
      <c r="X114" s="73"/>
      <c r="Y114" s="65">
        <f>VLOOKUP($C114,[5]COMERCIALIZADOS!$F$17:$W$195,3,FALSE)</f>
        <v>48.76</v>
      </c>
      <c r="Z114" s="65">
        <f>VLOOKUP($C114,[5]COMERCIALIZADOS!$F$17:$W$195,4,FALSE)</f>
        <v>64.959999999999994</v>
      </c>
      <c r="AA114" s="65">
        <f>VLOOKUP($C114,[5]COMERCIALIZADOS!$F$17:$W$195,5,FALSE)</f>
        <v>42.368392919999998</v>
      </c>
      <c r="AB114" s="65">
        <f>VLOOKUP($C114,[5]COMERCIALIZADOS!$F$17:$W$195,6,FALSE)</f>
        <v>58.57181771681519</v>
      </c>
      <c r="AC114" s="65">
        <f>VLOOKUP($C114,[5]COMERCIALIZADOS!$F$17:$W$195,7,FALSE)</f>
        <v>44.96</v>
      </c>
      <c r="AD114" s="65">
        <f>VLOOKUP($C114,[5]COMERCIALIZADOS!$F$17:$W$195,8,FALSE)</f>
        <v>60.06</v>
      </c>
      <c r="AE114" s="65">
        <f>VLOOKUP($C114,[5]COMERCIALIZADOS!$F$17:$W$195,9,FALSE)</f>
        <v>48.08</v>
      </c>
      <c r="AF114" s="65">
        <f>VLOOKUP($C114,[5]COMERCIALIZADOS!$F$17:$W$195,10,FALSE)</f>
        <v>64.09</v>
      </c>
      <c r="AG114" s="65">
        <f>VLOOKUP($C114,[5]COMERCIALIZADOS!$F$17:$W$195,11,FALSE)</f>
        <v>48.42</v>
      </c>
      <c r="AH114" s="65">
        <f>VLOOKUP($C114,[5]COMERCIALIZADOS!$F$17:$W$195,12,FALSE)</f>
        <v>64.53</v>
      </c>
      <c r="AI114" s="65">
        <f>VLOOKUP($C114,[5]COMERCIALIZADOS!$F$17:$W$195,13,FALSE)</f>
        <v>50.17</v>
      </c>
      <c r="AJ114" s="65">
        <f>VLOOKUP($C114,[5]COMERCIALIZADOS!$F$17:$W$195,14,FALSE)</f>
        <v>66.777941051196876</v>
      </c>
      <c r="AK114" s="65">
        <f>VLOOKUP($C114,[5]COMERCIALIZADOS!$F$17:$W$195,15,FALSE)</f>
        <v>41.86</v>
      </c>
      <c r="AL114" s="65">
        <f>VLOOKUP($C114,[5]COMERCIALIZADOS!$F$17:$W$195,16,FALSE)</f>
        <v>57.87</v>
      </c>
      <c r="AM114" s="65">
        <f>VLOOKUP($C114,[5]COMERCIALIZADOS!$F$17:$W$195,17,FALSE)</f>
        <v>42.111622759999996</v>
      </c>
      <c r="AN114" s="65">
        <f>VLOOKUP($C114,[5]COMERCIALIZADOS!$F$17:$W$195,18,FALSE)</f>
        <v>58.216848033753685</v>
      </c>
      <c r="AP114" s="163">
        <f>Y114/[6]REVISTAS!Y114*100-100</f>
        <v>3.0648911435214359</v>
      </c>
      <c r="AQ114" s="163">
        <f>Z114/[6]REVISTAS!Z114*100-100</f>
        <v>3.0595686324244298</v>
      </c>
      <c r="AR114" s="163">
        <f>AA114/[6]REVISTAS!AA114*100-100</f>
        <v>3.0648911435214359</v>
      </c>
      <c r="AS114" s="163">
        <f>AB114/[6]REVISTAS!AB114*100-100</f>
        <v>3.0648911435214359</v>
      </c>
      <c r="AT114" s="163">
        <f>AC114/[6]REVISTAS!AC114*100-100</f>
        <v>3.0483612193444856</v>
      </c>
      <c r="AU114" s="163">
        <f>AD114/[6]REVISTAS!AD114*100-100</f>
        <v>3.0537644739857797</v>
      </c>
      <c r="AV114" s="163">
        <f>AE114/[6]REVISTAS!AE114*100-100</f>
        <v>3.0653804930332171</v>
      </c>
      <c r="AW114" s="163">
        <f>AF114/[6]REVISTAS!AF114*100-100</f>
        <v>3.0701837084673258</v>
      </c>
      <c r="AX114" s="163">
        <f>AG114/[6]REVISTAS!AG114*100-100</f>
        <v>3.0661440293615101</v>
      </c>
      <c r="AY114" s="163">
        <f>AH114/[6]REVISTAS!AH114*100-100</f>
        <v>3.0734686222069172</v>
      </c>
      <c r="AZ114" s="164">
        <f>AI114/[6]REVISTAS!AI114*100-100</f>
        <v>3.0613999154890621</v>
      </c>
      <c r="BA114" s="163">
        <f>AJ114/[6]REVISTAS!AJ114*100-100</f>
        <v>3.0613999154890763</v>
      </c>
      <c r="BB114" s="163">
        <f>AK114/[6]REVISTAS!AK114*100-100</f>
        <v>3.0780595912336821</v>
      </c>
      <c r="BC114" s="163">
        <f>AL114/[6]REVISTAS!AL114*100-100</f>
        <v>3.0798509234178653</v>
      </c>
      <c r="BD114" s="163">
        <f>AM114/[6]REVISTAS!AM114*100-100</f>
        <v>3.0648911435214359</v>
      </c>
      <c r="BE114" s="163">
        <f>AN114/[6]REVISTAS!AN114*100-100</f>
        <v>3.0648911435214359</v>
      </c>
    </row>
    <row r="115" spans="1:57" ht="12.75" customHeight="1" x14ac:dyDescent="0.3">
      <c r="A115" s="68">
        <v>7896641806384</v>
      </c>
      <c r="B115" s="93">
        <v>1063902540053</v>
      </c>
      <c r="C115" s="68">
        <v>501104802111419</v>
      </c>
      <c r="D115" s="98" t="s">
        <v>273</v>
      </c>
      <c r="E115" s="146" t="s">
        <v>278</v>
      </c>
      <c r="F115" s="71" t="s">
        <v>275</v>
      </c>
      <c r="G115" s="71" t="s">
        <v>38</v>
      </c>
      <c r="H115" s="71" t="s">
        <v>46</v>
      </c>
      <c r="I115" s="73"/>
      <c r="J115" s="71" t="s">
        <v>40</v>
      </c>
      <c r="K115" s="71" t="s">
        <v>41</v>
      </c>
      <c r="L115" s="71" t="s">
        <v>42</v>
      </c>
      <c r="M115" s="73" t="str">
        <f>VLOOKUP(A115,[1]Planilha!$A$14:$AB$239,17,FALSE)</f>
        <v>Sólido</v>
      </c>
      <c r="N115" s="74" t="s">
        <v>63</v>
      </c>
      <c r="O115" s="73" t="s">
        <v>276</v>
      </c>
      <c r="P115" s="75">
        <v>1430</v>
      </c>
      <c r="Q115" s="71" t="s">
        <v>277</v>
      </c>
      <c r="R115" s="73"/>
      <c r="S115" s="72" t="s">
        <v>46</v>
      </c>
      <c r="T115" s="73"/>
      <c r="U115" s="72" t="s">
        <v>47</v>
      </c>
      <c r="V115" s="72" t="s">
        <v>47</v>
      </c>
      <c r="W115" s="73"/>
      <c r="X115" s="73"/>
      <c r="Y115" s="65">
        <f>VLOOKUP($C115,'[5]NÃO COMERCIALIZADOS'!$F$16:$W$186,3,FALSE)</f>
        <v>18.57</v>
      </c>
      <c r="Z115" s="65">
        <f>VLOOKUP($C115,'[5]NÃO COMERCIALIZADOS'!$F$16:$W$186,4,FALSE)</f>
        <v>24.74</v>
      </c>
      <c r="AA115" s="65">
        <f>VLOOKUP($C115,'[5]NÃO COMERCIALIZADOS'!$F$16:$W$186,5,FALSE)</f>
        <v>16.135788690000002</v>
      </c>
      <c r="AB115" s="65">
        <f>VLOOKUP($C115,'[5]NÃO COMERCIALIZADOS'!$F$16:$W$186,6,FALSE)</f>
        <v>22.306781275661571</v>
      </c>
      <c r="AC115" s="65">
        <f>VLOOKUP($C115,'[5]NÃO COMERCIALIZADOS'!$F$16:$W$186,7,FALSE)</f>
        <v>17.13</v>
      </c>
      <c r="AD115" s="65">
        <f>VLOOKUP($C115,'[5]NÃO COMERCIALIZADOS'!$F$16:$W$186,8,FALSE)</f>
        <v>22.88</v>
      </c>
      <c r="AE115" s="65">
        <f>VLOOKUP($C115,'[5]NÃO COMERCIALIZADOS'!$F$16:$W$186,9,FALSE)</f>
        <v>18.309999999999999</v>
      </c>
      <c r="AF115" s="65">
        <f>VLOOKUP($C115,'[5]NÃO COMERCIALIZADOS'!$F$16:$W$186,10,FALSE)</f>
        <v>24.41</v>
      </c>
      <c r="AG115" s="65">
        <f>VLOOKUP($C115,'[5]NÃO COMERCIALIZADOS'!$F$16:$W$186,11,FALSE)</f>
        <v>18.440000000000001</v>
      </c>
      <c r="AH115" s="65">
        <f>VLOOKUP($C115,'[5]NÃO COMERCIALIZADOS'!$F$16:$W$186,12,FALSE)</f>
        <v>24.57</v>
      </c>
      <c r="AI115" s="65">
        <f>VLOOKUP($C115,'[5]NÃO COMERCIALIZADOS'!$F$16:$W$186,13,FALSE)</f>
        <v>19.107638640000001</v>
      </c>
      <c r="AJ115" s="65">
        <f>VLOOKUP($C115,'[5]NÃO COMERCIALIZADOS'!$F$16:$W$186,14,FALSE)</f>
        <v>25.432903462816256</v>
      </c>
      <c r="AK115" s="65">
        <f>VLOOKUP($C115,'[5]NÃO COMERCIALIZADOS'!$F$16:$W$186,15,FALSE)</f>
        <v>15.94</v>
      </c>
      <c r="AL115" s="65">
        <f>VLOOKUP($C115,'[5]NÃO COMERCIALIZADOS'!$F$16:$W$186,16,FALSE)</f>
        <v>22.04</v>
      </c>
      <c r="AM115" s="65">
        <f>VLOOKUP($C115,'[5]NÃO COMERCIALIZADOS'!$F$16:$W$186,17,FALSE)</f>
        <v>16.037999069999998</v>
      </c>
      <c r="AN115" s="65">
        <f>VLOOKUP($C115,'[5]NÃO COMERCIALIZADOS'!$F$16:$W$186,18,FALSE)</f>
        <v>22.17159286273187</v>
      </c>
      <c r="AP115" s="163">
        <f>Y115/[6]REVISTAS!Y115*100-100</f>
        <v>3.0521642619311962</v>
      </c>
      <c r="AQ115" s="163">
        <f>Z115/[6]REVISTAS!Z115*100-100</f>
        <v>3.0481408435072126</v>
      </c>
      <c r="AR115" s="163">
        <f>AA115/[6]REVISTAS!AA115*100-100</f>
        <v>3.0521642619311962</v>
      </c>
      <c r="AS115" s="163">
        <f>AB115/[6]REVISTAS!AB115*100-100</f>
        <v>3.052164261931182</v>
      </c>
      <c r="AT115" s="163">
        <f>AC115/[6]REVISTAS!AC115*100-100</f>
        <v>3.0685920577617054</v>
      </c>
      <c r="AU115" s="163">
        <f>AD115/[6]REVISTAS!AD115*100-100</f>
        <v>3.0596697954271832</v>
      </c>
      <c r="AV115" s="163">
        <f>AE115/[6]REVISTAS!AE115*100-100</f>
        <v>3.038829487900955</v>
      </c>
      <c r="AW115" s="163">
        <f>AF115/[6]REVISTAS!AF115*100-100</f>
        <v>3.05635509285311</v>
      </c>
      <c r="AX115" s="163">
        <f>AG115/[6]REVISTAS!AG115*100-100</f>
        <v>3.0505517219800282</v>
      </c>
      <c r="AY115" s="163">
        <f>AH115/[6]REVISTAS!AH115*100-100</f>
        <v>3.0358940663352598</v>
      </c>
      <c r="AZ115" s="164">
        <f>AI115/[6]REVISTAS!AI115*100-100</f>
        <v>3.0521642619311962</v>
      </c>
      <c r="BA115" s="163">
        <f>AJ115/[6]REVISTAS!AJ115*100-100</f>
        <v>3.052164261931182</v>
      </c>
      <c r="BB115" s="163">
        <f>AK115/[6]REVISTAS!AK115*100-100</f>
        <v>3.0381383322559685</v>
      </c>
      <c r="BC115" s="163">
        <f>AL115/[6]REVISTAS!AL115*100-100</f>
        <v>3.0563045895280965</v>
      </c>
      <c r="BD115" s="163">
        <f>AM115/[6]REVISTAS!AM115*100-100</f>
        <v>3.052164261931182</v>
      </c>
      <c r="BE115" s="163">
        <f>AN115/[6]REVISTAS!AN115*100-100</f>
        <v>3.0521642619311962</v>
      </c>
    </row>
    <row r="116" spans="1:57" ht="12.75" customHeight="1" x14ac:dyDescent="0.3">
      <c r="A116" s="68">
        <v>7896641806407</v>
      </c>
      <c r="B116" s="68">
        <v>1063902540071</v>
      </c>
      <c r="C116" s="68">
        <v>501104803118417</v>
      </c>
      <c r="D116" s="98" t="s">
        <v>273</v>
      </c>
      <c r="E116" s="99" t="s">
        <v>279</v>
      </c>
      <c r="F116" s="71" t="s">
        <v>275</v>
      </c>
      <c r="G116" s="71" t="s">
        <v>38</v>
      </c>
      <c r="H116" s="71" t="s">
        <v>46</v>
      </c>
      <c r="I116" s="73"/>
      <c r="J116" s="71" t="s">
        <v>40</v>
      </c>
      <c r="K116" s="71" t="s">
        <v>41</v>
      </c>
      <c r="L116" s="71" t="s">
        <v>42</v>
      </c>
      <c r="M116" s="73" t="str">
        <f>VLOOKUP(A116,[1]Planilha!$A$14:$AB$239,17,FALSE)</f>
        <v>Sólido</v>
      </c>
      <c r="N116" s="74" t="s">
        <v>63</v>
      </c>
      <c r="O116" s="73" t="s">
        <v>276</v>
      </c>
      <c r="P116" s="75">
        <v>1430</v>
      </c>
      <c r="Q116" s="71" t="s">
        <v>277</v>
      </c>
      <c r="R116" s="73"/>
      <c r="S116" s="72" t="s">
        <v>46</v>
      </c>
      <c r="T116" s="73"/>
      <c r="U116" s="72" t="s">
        <v>47</v>
      </c>
      <c r="V116" s="72" t="s">
        <v>47</v>
      </c>
      <c r="W116" s="73"/>
      <c r="X116" s="73"/>
      <c r="Y116" s="65">
        <f>VLOOKUP($C116,[5]COMERCIALIZADOS!$F$17:$W$195,3,FALSE)</f>
        <v>55.73</v>
      </c>
      <c r="Z116" s="65">
        <f>VLOOKUP($C116,[5]COMERCIALIZADOS!$F$17:$W$195,4,FALSE)</f>
        <v>74.25</v>
      </c>
      <c r="AA116" s="65">
        <f>VLOOKUP($C116,[5]COMERCIALIZADOS!$F$17:$W$195,5,FALSE)</f>
        <v>48.424744410000002</v>
      </c>
      <c r="AB116" s="65">
        <f>VLOOKUP($C116,[5]COMERCIALIZADOS!$F$17:$W$195,6,FALSE)</f>
        <v>66.944368362553547</v>
      </c>
      <c r="AC116" s="65">
        <f>VLOOKUP($C116,[5]COMERCIALIZADOS!$F$17:$W$195,7,FALSE)</f>
        <v>51.4</v>
      </c>
      <c r="AD116" s="65">
        <f>VLOOKUP($C116,[5]COMERCIALIZADOS!$F$17:$W$195,8,FALSE)</f>
        <v>68.66</v>
      </c>
      <c r="AE116" s="65">
        <f>VLOOKUP($C116,[5]COMERCIALIZADOS!$F$17:$W$195,9,FALSE)</f>
        <v>54.96</v>
      </c>
      <c r="AF116" s="65">
        <f>VLOOKUP($C116,[5]COMERCIALIZADOS!$F$17:$W$195,10,FALSE)</f>
        <v>73.260000000000005</v>
      </c>
      <c r="AG116" s="65">
        <f>VLOOKUP($C116,[5]COMERCIALIZADOS!$F$17:$W$195,11,FALSE)</f>
        <v>55.34</v>
      </c>
      <c r="AH116" s="65">
        <f>VLOOKUP($C116,[5]COMERCIALIZADOS!$F$17:$W$195,12,FALSE)</f>
        <v>73.75</v>
      </c>
      <c r="AI116" s="65">
        <f>VLOOKUP($C116,[5]COMERCIALIZADOS!$F$17:$W$195,13,FALSE)</f>
        <v>57.34</v>
      </c>
      <c r="AJ116" s="65">
        <f>VLOOKUP($C116,[5]COMERCIALIZADOS!$F$17:$W$195,14,FALSE)</f>
        <v>76.321449867961505</v>
      </c>
      <c r="AK116" s="65">
        <f>VLOOKUP($C116,[5]COMERCIALIZADOS!$F$17:$W$195,15,FALSE)</f>
        <v>47.84</v>
      </c>
      <c r="AL116" s="65">
        <f>VLOOKUP($C116,[5]COMERCIALIZADOS!$F$17:$W$195,16,FALSE)</f>
        <v>66.14</v>
      </c>
      <c r="AM116" s="65">
        <f>VLOOKUP($C116,[5]COMERCIALIZADOS!$F$17:$W$195,17,FALSE)</f>
        <v>48.131270229999991</v>
      </c>
      <c r="AN116" s="65">
        <f>VLOOKUP($C116,[5]COMERCIALIZADOS!$F$17:$W$195,18,FALSE)</f>
        <v>66.538657525042922</v>
      </c>
      <c r="AP116" s="163">
        <f>Y116/[6]REVISTAS!Y116*100-100</f>
        <v>3.0510355029585696</v>
      </c>
      <c r="AQ116" s="163">
        <f>Z116/[6]REVISTAS!Z116*100-100</f>
        <v>3.0516683616863958</v>
      </c>
      <c r="AR116" s="163">
        <f>AA116/[6]REVISTAS!AA116*100-100</f>
        <v>3.0510355029585696</v>
      </c>
      <c r="AS116" s="163">
        <f>AB116/[6]REVISTAS!AB116*100-100</f>
        <v>3.0510355029585696</v>
      </c>
      <c r="AT116" s="163">
        <f>AC116/[6]REVISTAS!AC116*100-100</f>
        <v>3.0679767395227771</v>
      </c>
      <c r="AU116" s="163">
        <f>AD116/[6]REVISTAS!AD116*100-100</f>
        <v>3.0690271505915376</v>
      </c>
      <c r="AV116" s="163">
        <f>AE116/[6]REVISTAS!AE116*100-100</f>
        <v>3.0564410275642331</v>
      </c>
      <c r="AW116" s="163">
        <f>AF116/[6]REVISTAS!AF116*100-100</f>
        <v>3.0599096193512025</v>
      </c>
      <c r="AX116" s="163">
        <f>AG116/[6]REVISTAS!AG116*100-100</f>
        <v>3.0496836974313055</v>
      </c>
      <c r="AY116" s="163">
        <f>AH116/[6]REVISTAS!AH116*100-100</f>
        <v>3.0536825986914948</v>
      </c>
      <c r="AZ116" s="164">
        <f>AI116/[6]REVISTAS!AI116*100-100</f>
        <v>3.0447547688091845</v>
      </c>
      <c r="BA116" s="163">
        <f>AJ116/[6]REVISTAS!AJ116*100-100</f>
        <v>3.0447547688091845</v>
      </c>
      <c r="BB116" s="163">
        <f>AK116/[6]REVISTAS!AK116*100-100</f>
        <v>3.0590262817751039</v>
      </c>
      <c r="BC116" s="163">
        <f>AL116/[6]REVISTAS!AL116*100-100</f>
        <v>3.0652695389917994</v>
      </c>
      <c r="BD116" s="163">
        <f>AM116/[6]REVISTAS!AM116*100-100</f>
        <v>3.0510355029585696</v>
      </c>
      <c r="BE116" s="163">
        <f>AN116/[6]REVISTAS!AN116*100-100</f>
        <v>3.0510355029585696</v>
      </c>
    </row>
    <row r="117" spans="1:57" ht="12.75" customHeight="1" x14ac:dyDescent="0.3">
      <c r="A117" s="68">
        <v>7896641806414</v>
      </c>
      <c r="B117" s="68">
        <v>1063902540088</v>
      </c>
      <c r="C117" s="68">
        <v>501104804114415</v>
      </c>
      <c r="D117" s="69" t="s">
        <v>273</v>
      </c>
      <c r="E117" s="70" t="s">
        <v>280</v>
      </c>
      <c r="F117" s="71" t="s">
        <v>275</v>
      </c>
      <c r="G117" s="71" t="s">
        <v>38</v>
      </c>
      <c r="H117" s="71" t="s">
        <v>46</v>
      </c>
      <c r="I117" s="73"/>
      <c r="J117" s="71" t="s">
        <v>40</v>
      </c>
      <c r="K117" s="71" t="s">
        <v>41</v>
      </c>
      <c r="L117" s="71" t="s">
        <v>42</v>
      </c>
      <c r="M117" s="73" t="str">
        <f>VLOOKUP(A117,[1]Planilha!$A$14:$AB$239,17,FALSE)</f>
        <v>Sólido</v>
      </c>
      <c r="N117" s="74" t="s">
        <v>63</v>
      </c>
      <c r="O117" s="73" t="s">
        <v>276</v>
      </c>
      <c r="P117" s="75">
        <v>1430</v>
      </c>
      <c r="Q117" s="71" t="s">
        <v>277</v>
      </c>
      <c r="R117" s="73"/>
      <c r="S117" s="72" t="s">
        <v>46</v>
      </c>
      <c r="T117" s="73"/>
      <c r="U117" s="72" t="s">
        <v>47</v>
      </c>
      <c r="V117" s="72" t="s">
        <v>47</v>
      </c>
      <c r="W117" s="73"/>
      <c r="X117" s="73"/>
      <c r="Y117" s="65">
        <f>VLOOKUP($C117,[5]COMERCIALIZADOS!$F$17:$W$195,3,FALSE)</f>
        <v>101.28</v>
      </c>
      <c r="Z117" s="65">
        <f>VLOOKUP($C117,[5]COMERCIALIZADOS!$F$17:$W$195,4,FALSE)</f>
        <v>134.93</v>
      </c>
      <c r="AA117" s="65">
        <f>VLOOKUP($C117,[5]COMERCIALIZADOS!$F$17:$W$195,5,FALSE)</f>
        <v>88.003913760000003</v>
      </c>
      <c r="AB117" s="65">
        <f>VLOOKUP($C117,[5]COMERCIALIZADOS!$F$17:$W$195,6,FALSE)</f>
        <v>121.66024812057101</v>
      </c>
      <c r="AC117" s="65">
        <f>VLOOKUP($C117,[5]COMERCIALIZADOS!$F$17:$W$195,7,FALSE)</f>
        <v>93.4</v>
      </c>
      <c r="AD117" s="65">
        <f>VLOOKUP($C117,[5]COMERCIALIZADOS!$F$17:$W$195,8,FALSE)</f>
        <v>124.76</v>
      </c>
      <c r="AE117" s="65">
        <f>VLOOKUP($C117,[5]COMERCIALIZADOS!$F$17:$W$195,9,FALSE)</f>
        <v>99.87</v>
      </c>
      <c r="AF117" s="65">
        <f>VLOOKUP($C117,[5]COMERCIALIZADOS!$F$17:$W$195,10,FALSE)</f>
        <v>133.12</v>
      </c>
      <c r="AG117" s="65">
        <f>VLOOKUP($C117,[5]COMERCIALIZADOS!$F$17:$W$195,11,FALSE)</f>
        <v>100.57</v>
      </c>
      <c r="AH117" s="65">
        <f>VLOOKUP($C117,[5]COMERCIALIZADOS!$F$17:$W$195,12,FALSE)</f>
        <v>134.02000000000001</v>
      </c>
      <c r="AI117" s="65">
        <f>VLOOKUP($C117,[5]COMERCIALIZADOS!$F$17:$W$195,13,FALSE)</f>
        <v>104.21</v>
      </c>
      <c r="AJ117" s="65">
        <f>VLOOKUP($C117,[5]COMERCIALIZADOS!$F$17:$W$195,14,FALSE)</f>
        <v>138.70698100349264</v>
      </c>
      <c r="AK117" s="65">
        <f>VLOOKUP($C117,[5]COMERCIALIZADOS!$F$17:$W$195,15,FALSE)</f>
        <v>86.94</v>
      </c>
      <c r="AL117" s="65">
        <f>VLOOKUP($C117,[5]COMERCIALIZADOS!$F$17:$W$195,16,FALSE)</f>
        <v>120.19</v>
      </c>
      <c r="AM117" s="65">
        <f>VLOOKUP($C117,[5]COMERCIALIZADOS!$F$17:$W$195,17,FALSE)</f>
        <v>87.470573279999996</v>
      </c>
      <c r="AN117" s="65">
        <f>VLOOKUP($C117,[5]COMERCIALIZADOS!$F$17:$W$195,18,FALSE)</f>
        <v>120.92293619480257</v>
      </c>
      <c r="AP117" s="163">
        <f>Y117/[6]REVISTAS!Y117*100-100</f>
        <v>3.0629897221939615</v>
      </c>
      <c r="AQ117" s="163">
        <f>Z117/[6]REVISTAS!Z117*100-100</f>
        <v>3.0629391995111774</v>
      </c>
      <c r="AR117" s="163">
        <f>AA117/[6]REVISTAS!AA117*100-100</f>
        <v>3.0629897221939615</v>
      </c>
      <c r="AS117" s="163">
        <f>AB117/[6]REVISTAS!AB117*100-100</f>
        <v>3.0629897221939473</v>
      </c>
      <c r="AT117" s="163">
        <f>AC117/[6]REVISTAS!AC117*100-100</f>
        <v>3.0677554623703429</v>
      </c>
      <c r="AU117" s="163">
        <f>AD117/[6]REVISTAS!AD117*100-100</f>
        <v>3.0648492358529467</v>
      </c>
      <c r="AV117" s="163">
        <f>AE117/[6]REVISTAS!AE117*100-100</f>
        <v>3.0650154798761662</v>
      </c>
      <c r="AW117" s="163">
        <f>AF117/[6]REVISTAS!AF117*100-100</f>
        <v>3.057985600371623</v>
      </c>
      <c r="AX117" s="163">
        <f>AG117/[6]REVISTAS!AG117*100-100</f>
        <v>3.0603671499396938</v>
      </c>
      <c r="AY117" s="163">
        <f>AH117/[6]REVISTAS!AH117*100-100</f>
        <v>3.0592153578519827</v>
      </c>
      <c r="AZ117" s="164">
        <f>AI117/[6]REVISTAS!AI117*100-100</f>
        <v>3.0607560699414762</v>
      </c>
      <c r="BA117" s="163">
        <f>AJ117/[6]REVISTAS!AJ117*100-100</f>
        <v>3.0607560699414904</v>
      </c>
      <c r="BB117" s="163">
        <f>AK117/[6]REVISTAS!AK117*100-100</f>
        <v>3.0705394190871544</v>
      </c>
      <c r="BC117" s="163">
        <f>AL117/[6]REVISTAS!AL117*100-100</f>
        <v>3.0789022298456388</v>
      </c>
      <c r="BD117" s="163">
        <f>AM117/[6]REVISTAS!AM117*100-100</f>
        <v>3.0629897221939615</v>
      </c>
      <c r="BE117" s="163">
        <f>AN117/[6]REVISTAS!AN117*100-100</f>
        <v>3.0629897221939615</v>
      </c>
    </row>
    <row r="118" spans="1:57" ht="12.75" customHeight="1" x14ac:dyDescent="0.3">
      <c r="A118" s="68">
        <v>7896641807053</v>
      </c>
      <c r="B118" s="109">
        <v>1063902560054</v>
      </c>
      <c r="C118" s="109">
        <v>501105005118418</v>
      </c>
      <c r="D118" s="91" t="s">
        <v>281</v>
      </c>
      <c r="E118" s="146" t="s">
        <v>402</v>
      </c>
      <c r="F118" s="71" t="s">
        <v>282</v>
      </c>
      <c r="G118" s="71" t="s">
        <v>38</v>
      </c>
      <c r="H118" s="71" t="s">
        <v>46</v>
      </c>
      <c r="I118" s="73"/>
      <c r="J118" s="71" t="s">
        <v>40</v>
      </c>
      <c r="K118" s="71" t="s">
        <v>41</v>
      </c>
      <c r="L118" s="71" t="s">
        <v>42</v>
      </c>
      <c r="M118" s="73" t="str">
        <f>VLOOKUP(A118,[1]Planilha!$A$14:$AB$239,17,FALSE)</f>
        <v>Sólido</v>
      </c>
      <c r="N118" s="74" t="s">
        <v>63</v>
      </c>
      <c r="O118" s="73" t="s">
        <v>92</v>
      </c>
      <c r="P118" s="75">
        <v>6818</v>
      </c>
      <c r="Q118" s="71" t="s">
        <v>93</v>
      </c>
      <c r="R118" s="73"/>
      <c r="S118" s="72" t="s">
        <v>46</v>
      </c>
      <c r="T118" s="73"/>
      <c r="U118" s="72" t="s">
        <v>47</v>
      </c>
      <c r="V118" s="72" t="s">
        <v>47</v>
      </c>
      <c r="W118" s="73"/>
      <c r="X118" s="73"/>
      <c r="Y118" s="65">
        <v>182.38</v>
      </c>
      <c r="Z118" s="65">
        <v>242.98639579949824</v>
      </c>
      <c r="AA118" s="65">
        <v>158.47308246</v>
      </c>
      <c r="AB118" s="65">
        <v>219.07973985218939</v>
      </c>
      <c r="AC118" s="65">
        <v>168.18627649999999</v>
      </c>
      <c r="AD118" s="65">
        <v>224.66054588151061</v>
      </c>
      <c r="AE118" s="65">
        <v>179.85002463999999</v>
      </c>
      <c r="AF118" s="65">
        <v>239.72651672153873</v>
      </c>
      <c r="AG118" s="65">
        <v>181.10607569999999</v>
      </c>
      <c r="AH118" s="65">
        <v>241.34540646213628</v>
      </c>
      <c r="AI118" s="65">
        <v>187.66026576000002</v>
      </c>
      <c r="AJ118" s="65">
        <v>249.7820642729364</v>
      </c>
      <c r="AK118" s="65">
        <v>156.56374624</v>
      </c>
      <c r="AL118" s="65">
        <v>216.44019453714483</v>
      </c>
      <c r="AM118" s="65">
        <v>157.51266937999998</v>
      </c>
      <c r="AN118" s="65">
        <v>217.75202511066442</v>
      </c>
      <c r="AO118" s="165" t="s">
        <v>427</v>
      </c>
      <c r="AP118" s="163">
        <f>Y118/[6]REVISTAS!Y118*100-100</f>
        <v>5.9979077066139723</v>
      </c>
      <c r="AQ118" s="163">
        <f>Z118/[6]REVISTAS!Z118*100-100</f>
        <v>5.9979077066139723</v>
      </c>
      <c r="AR118" s="163">
        <f>AA118/[6]REVISTAS!AA118*100-100</f>
        <v>5.9979077066139723</v>
      </c>
      <c r="AS118" s="163">
        <f>AB118/[6]REVISTAS!AB118*100-100</f>
        <v>5.9979077066139723</v>
      </c>
      <c r="AT118" s="163">
        <f>AC118/[6]REVISTAS!AC118*100-100</f>
        <v>5.9979077066139723</v>
      </c>
      <c r="AU118" s="163">
        <f>AD118/[6]REVISTAS!AD118*100-100</f>
        <v>5.9979077066139439</v>
      </c>
      <c r="AV118" s="163">
        <f>AE118/[6]REVISTAS!AE118*100-100</f>
        <v>5.9979077066139723</v>
      </c>
      <c r="AW118" s="163">
        <f>AF118/[6]REVISTAS!AF118*100-100</f>
        <v>5.9979077066139723</v>
      </c>
      <c r="AX118" s="163">
        <f>AG118/[6]REVISTAS!AG118*100-100</f>
        <v>5.9979077066139723</v>
      </c>
      <c r="AY118" s="163">
        <f>AH118/[6]REVISTAS!AH118*100-100</f>
        <v>5.9979077066139723</v>
      </c>
      <c r="AZ118" s="164">
        <f>AI118/[6]REVISTAS!AI118*100-100</f>
        <v>5.9979077066139723</v>
      </c>
      <c r="BA118" s="163">
        <f>AJ118/[6]REVISTAS!AJ118*100-100</f>
        <v>5.9979077066139723</v>
      </c>
      <c r="BB118" s="163">
        <f>AK118/[6]REVISTAS!AK118*100-100</f>
        <v>5.9979077066139723</v>
      </c>
      <c r="BC118" s="163">
        <f>AL118/[6]REVISTAS!AL118*100-100</f>
        <v>5.9979077066139723</v>
      </c>
      <c r="BD118" s="163">
        <f>AM118/[6]REVISTAS!AM118*100-100</f>
        <v>5.9979077066139439</v>
      </c>
      <c r="BE118" s="163">
        <f>AN118/[6]REVISTAS!AN118*100-100</f>
        <v>5.9979077066139439</v>
      </c>
    </row>
    <row r="119" spans="1:57" ht="12.75" customHeight="1" x14ac:dyDescent="0.3">
      <c r="A119" s="68">
        <v>7896641808432</v>
      </c>
      <c r="B119" s="109">
        <v>1063902560062</v>
      </c>
      <c r="C119" s="109">
        <v>501105006114416</v>
      </c>
      <c r="D119" s="91" t="s">
        <v>281</v>
      </c>
      <c r="E119" s="70" t="s">
        <v>403</v>
      </c>
      <c r="F119" s="71" t="s">
        <v>282</v>
      </c>
      <c r="G119" s="71" t="s">
        <v>38</v>
      </c>
      <c r="H119" s="71" t="s">
        <v>46</v>
      </c>
      <c r="I119" s="73"/>
      <c r="J119" s="71" t="s">
        <v>40</v>
      </c>
      <c r="K119" s="71" t="s">
        <v>41</v>
      </c>
      <c r="L119" s="71" t="s">
        <v>42</v>
      </c>
      <c r="M119" s="73" t="str">
        <f>VLOOKUP(A119,[1]Planilha!$A$14:$AB$239,17,FALSE)</f>
        <v>Sólido</v>
      </c>
      <c r="N119" s="74" t="s">
        <v>63</v>
      </c>
      <c r="O119" s="73" t="s">
        <v>92</v>
      </c>
      <c r="P119" s="75">
        <v>6818</v>
      </c>
      <c r="Q119" s="71" t="s">
        <v>93</v>
      </c>
      <c r="R119" s="73"/>
      <c r="S119" s="72" t="s">
        <v>46</v>
      </c>
      <c r="T119" s="73"/>
      <c r="U119" s="72" t="s">
        <v>47</v>
      </c>
      <c r="V119" s="72" t="s">
        <v>47</v>
      </c>
      <c r="W119" s="73"/>
      <c r="X119" s="73"/>
      <c r="Y119" s="65">
        <v>195.53</v>
      </c>
      <c r="Z119" s="65">
        <v>260.5062505245964</v>
      </c>
      <c r="AA119" s="65">
        <v>169.89934101</v>
      </c>
      <c r="AB119" s="65">
        <v>234.87587198869718</v>
      </c>
      <c r="AC119" s="65">
        <v>180.31287774999998</v>
      </c>
      <c r="AD119" s="65">
        <v>240.85906643388404</v>
      </c>
      <c r="AE119" s="65">
        <v>192.81760783999999</v>
      </c>
      <c r="AF119" s="65">
        <v>257.01132697972622</v>
      </c>
      <c r="AG119" s="65">
        <v>194.16422295000001</v>
      </c>
      <c r="AH119" s="65">
        <v>258.74694223895995</v>
      </c>
      <c r="AI119" s="65">
        <v>201.19098456000003</v>
      </c>
      <c r="AJ119" s="65">
        <v>267.79190167390755</v>
      </c>
      <c r="AK119" s="65">
        <v>167.85233743999999</v>
      </c>
      <c r="AL119" s="65">
        <v>232.04600963838098</v>
      </c>
      <c r="AM119" s="65">
        <v>168.86968002999998</v>
      </c>
      <c r="AN119" s="65">
        <v>233.45242608777397</v>
      </c>
      <c r="AO119" s="165" t="s">
        <v>427</v>
      </c>
      <c r="AP119" s="163">
        <f>Y119/[6]REVISTAS!Y119*100-100</f>
        <v>6.0013010950883654</v>
      </c>
      <c r="AQ119" s="163">
        <f>Z119/[6]REVISTAS!Z119*100-100</f>
        <v>6.0013010950883654</v>
      </c>
      <c r="AR119" s="163">
        <f>AA119/[6]REVISTAS!AA119*100-100</f>
        <v>6.001301095088337</v>
      </c>
      <c r="AS119" s="163">
        <f>AB119/[6]REVISTAS!AB119*100-100</f>
        <v>6.0013010950883654</v>
      </c>
      <c r="AT119" s="163">
        <f>AC119/[6]REVISTAS!AC119*100-100</f>
        <v>6.0013010950883654</v>
      </c>
      <c r="AU119" s="163">
        <f>AD119/[6]REVISTAS!AD119*100-100</f>
        <v>6.0013010950883654</v>
      </c>
      <c r="AV119" s="163">
        <f>AE119/[6]REVISTAS!AE119*100-100</f>
        <v>6.0013010950883654</v>
      </c>
      <c r="AW119" s="163">
        <f>AF119/[6]REVISTAS!AF119*100-100</f>
        <v>6.0013010950883654</v>
      </c>
      <c r="AX119" s="163">
        <f>AG119/[6]REVISTAS!AG119*100-100</f>
        <v>6.0013010950883654</v>
      </c>
      <c r="AY119" s="163">
        <f>AH119/[6]REVISTAS!AH119*100-100</f>
        <v>6.0013010950883654</v>
      </c>
      <c r="AZ119" s="164">
        <f>AI119/[6]REVISTAS!AI119*100-100</f>
        <v>6.0013010950883654</v>
      </c>
      <c r="BA119" s="163">
        <f>AJ119/[6]REVISTAS!AJ119*100-100</f>
        <v>6.0013010950883654</v>
      </c>
      <c r="BB119" s="163">
        <f>AK119/[6]REVISTAS!AK119*100-100</f>
        <v>6.001301095088337</v>
      </c>
      <c r="BC119" s="163">
        <f>AL119/[6]REVISTAS!AL119*100-100</f>
        <v>6.001301095088337</v>
      </c>
      <c r="BD119" s="163">
        <f>AM119/[6]REVISTAS!AM119*100-100</f>
        <v>6.0013010950883654</v>
      </c>
      <c r="BE119" s="163">
        <f>AN119/[6]REVISTAS!AN119*100-100</f>
        <v>6.0013010950883654</v>
      </c>
    </row>
    <row r="120" spans="1:57" ht="12.75" customHeight="1" x14ac:dyDescent="0.3">
      <c r="A120" s="68">
        <v>7896641808456</v>
      </c>
      <c r="B120" s="68">
        <v>1063902560089</v>
      </c>
      <c r="C120" s="109">
        <v>501105007110414</v>
      </c>
      <c r="D120" s="91" t="s">
        <v>281</v>
      </c>
      <c r="E120" s="70" t="s">
        <v>404</v>
      </c>
      <c r="F120" s="71" t="s">
        <v>282</v>
      </c>
      <c r="G120" s="71" t="s">
        <v>38</v>
      </c>
      <c r="H120" s="71" t="s">
        <v>46</v>
      </c>
      <c r="I120" s="73"/>
      <c r="J120" s="71" t="s">
        <v>40</v>
      </c>
      <c r="K120" s="71" t="s">
        <v>41</v>
      </c>
      <c r="L120" s="71" t="s">
        <v>42</v>
      </c>
      <c r="M120" s="73" t="str">
        <f>VLOOKUP(A120,[1]Planilha!$A$14:$AB$239,17,FALSE)</f>
        <v>Sólido</v>
      </c>
      <c r="N120" s="74" t="s">
        <v>63</v>
      </c>
      <c r="O120" s="73" t="s">
        <v>92</v>
      </c>
      <c r="P120" s="75">
        <v>6818</v>
      </c>
      <c r="Q120" s="71" t="s">
        <v>93</v>
      </c>
      <c r="R120" s="73"/>
      <c r="S120" s="72" t="s">
        <v>46</v>
      </c>
      <c r="T120" s="73"/>
      <c r="U120" s="72" t="s">
        <v>47</v>
      </c>
      <c r="V120" s="72" t="s">
        <v>47</v>
      </c>
      <c r="W120" s="73"/>
      <c r="X120" s="73"/>
      <c r="Y120" s="65">
        <v>272.72000000000003</v>
      </c>
      <c r="Z120" s="65">
        <v>363.34713160675057</v>
      </c>
      <c r="AA120" s="65">
        <v>236.97104424000003</v>
      </c>
      <c r="AB120" s="65">
        <v>327.59856701660868</v>
      </c>
      <c r="AC120" s="65">
        <v>251.49556600000003</v>
      </c>
      <c r="AD120" s="65">
        <v>335.94376616298706</v>
      </c>
      <c r="AE120" s="65">
        <v>268.93682816</v>
      </c>
      <c r="AF120" s="65">
        <v>358.47250597816674</v>
      </c>
      <c r="AG120" s="65">
        <v>270.81505079999999</v>
      </c>
      <c r="AH120" s="65">
        <v>360.89329559356185</v>
      </c>
      <c r="AI120" s="65">
        <v>280.61578944000007</v>
      </c>
      <c r="AJ120" s="65">
        <v>373.50896243291601</v>
      </c>
      <c r="AK120" s="65">
        <v>234.11593856000002</v>
      </c>
      <c r="AL120" s="65">
        <v>323.65155090563735</v>
      </c>
      <c r="AM120" s="65">
        <v>235.53490072</v>
      </c>
      <c r="AN120" s="65">
        <v>325.61318284998578</v>
      </c>
      <c r="AO120" s="165" t="s">
        <v>427</v>
      </c>
      <c r="AP120" s="163">
        <f>Y120/[6]REVISTAS!Y120*100-100</f>
        <v>6.0012437810945443</v>
      </c>
      <c r="AQ120" s="163">
        <f>Z120/[6]REVISTAS!Z120*100-100</f>
        <v>6.0012437810945443</v>
      </c>
      <c r="AR120" s="163">
        <f>AA120/[6]REVISTAS!AA120*100-100</f>
        <v>6.0012437810945443</v>
      </c>
      <c r="AS120" s="163">
        <f>AB120/[6]REVISTAS!AB120*100-100</f>
        <v>6.00124378109453</v>
      </c>
      <c r="AT120" s="163">
        <f>AC120/[6]REVISTAS!AC120*100-100</f>
        <v>6.0012437810945443</v>
      </c>
      <c r="AU120" s="163">
        <f>AD120/[6]REVISTAS!AD120*100-100</f>
        <v>6.0012437810945443</v>
      </c>
      <c r="AV120" s="163">
        <f>AE120/[6]REVISTAS!AE120*100-100</f>
        <v>6.0012437810945443</v>
      </c>
      <c r="AW120" s="163">
        <f>AF120/[6]REVISTAS!AF120*100-100</f>
        <v>6.0012437810945443</v>
      </c>
      <c r="AX120" s="163">
        <f>AG120/[6]REVISTAS!AG120*100-100</f>
        <v>6.0012437810945443</v>
      </c>
      <c r="AY120" s="163">
        <f>AH120/[6]REVISTAS!AH120*100-100</f>
        <v>6.0012437810945443</v>
      </c>
      <c r="AZ120" s="164">
        <f>AI120/[6]REVISTAS!AI120*100-100</f>
        <v>6.0012437810945727</v>
      </c>
      <c r="BA120" s="163">
        <f>AJ120/[6]REVISTAS!AJ120*100-100</f>
        <v>6.0012437810945727</v>
      </c>
      <c r="BB120" s="163">
        <f>AK120/[6]REVISTAS!AK120*100-100</f>
        <v>6.0012437810945443</v>
      </c>
      <c r="BC120" s="163">
        <f>AL120/[6]REVISTAS!AL120*100-100</f>
        <v>6.0012437810945443</v>
      </c>
      <c r="BD120" s="163">
        <f>AM120/[6]REVISTAS!AM120*100-100</f>
        <v>6.0012437810945443</v>
      </c>
      <c r="BE120" s="163">
        <f>AN120/[6]REVISTAS!AN120*100-100</f>
        <v>6.0012437810945443</v>
      </c>
    </row>
    <row r="121" spans="1:57" ht="12.75" customHeight="1" x14ac:dyDescent="0.3">
      <c r="A121" s="68">
        <v>7896641805769</v>
      </c>
      <c r="B121" s="68">
        <v>1063901170041</v>
      </c>
      <c r="C121" s="111">
        <v>501103206116319</v>
      </c>
      <c r="D121" s="69" t="s">
        <v>283</v>
      </c>
      <c r="E121" s="146" t="s">
        <v>284</v>
      </c>
      <c r="F121" s="71" t="s">
        <v>285</v>
      </c>
      <c r="G121" s="71" t="s">
        <v>38</v>
      </c>
      <c r="H121" s="71" t="s">
        <v>46</v>
      </c>
      <c r="I121" s="73"/>
      <c r="J121" s="71" t="s">
        <v>40</v>
      </c>
      <c r="K121" s="71" t="s">
        <v>41</v>
      </c>
      <c r="L121" s="71" t="s">
        <v>42</v>
      </c>
      <c r="M121" s="73" t="str">
        <f>VLOOKUP(A121,[1]Planilha!$A$14:$AB$239,17,FALSE)</f>
        <v>Sólido</v>
      </c>
      <c r="N121" s="74" t="s">
        <v>63</v>
      </c>
      <c r="O121" s="73" t="s">
        <v>286</v>
      </c>
      <c r="P121" s="80">
        <v>2649.0898999999999</v>
      </c>
      <c r="Q121" s="71" t="s">
        <v>287</v>
      </c>
      <c r="R121" s="73"/>
      <c r="S121" s="72" t="s">
        <v>46</v>
      </c>
      <c r="T121" s="73"/>
      <c r="U121" s="72" t="s">
        <v>47</v>
      </c>
      <c r="V121" s="72" t="s">
        <v>47</v>
      </c>
      <c r="W121" s="73"/>
      <c r="X121" s="73"/>
      <c r="Y121" s="65">
        <f>VLOOKUP($C121,'[5]NÃO COMERCIALIZADOS'!$F$16:$W$186,3,FALSE)</f>
        <v>12.34</v>
      </c>
      <c r="Z121" s="65">
        <f>VLOOKUP($C121,'[5]NÃO COMERCIALIZADOS'!$F$16:$W$186,4,FALSE)</f>
        <v>16.440000000000001</v>
      </c>
      <c r="AA121" s="65">
        <f>VLOOKUP($C121,'[5]NÃO COMERCIALIZADOS'!$F$16:$W$186,5,FALSE)</f>
        <v>10.72243578</v>
      </c>
      <c r="AB121" s="65">
        <f>VLOOKUP($C121,'[5]NÃO COMERCIALIZADOS'!$F$16:$W$186,6,FALSE)</f>
        <v>14.823138445970045</v>
      </c>
      <c r="AC121" s="65">
        <f>VLOOKUP($C121,'[5]NÃO COMERCIALIZADOS'!$F$16:$W$186,7,FALSE)</f>
        <v>11.38</v>
      </c>
      <c r="AD121" s="65">
        <f>VLOOKUP($C121,'[5]NÃO COMERCIALIZADOS'!$F$16:$W$186,8,FALSE)</f>
        <v>15.2</v>
      </c>
      <c r="AE121" s="65">
        <f>VLOOKUP($C121,'[5]NÃO COMERCIALIZADOS'!$F$16:$W$186,9,FALSE)</f>
        <v>12.16</v>
      </c>
      <c r="AF121" s="65">
        <f>VLOOKUP($C121,'[5]NÃO COMERCIALIZADOS'!$F$16:$W$186,10,FALSE)</f>
        <v>16.21</v>
      </c>
      <c r="AG121" s="65">
        <f>VLOOKUP($C121,'[5]NÃO COMERCIALIZADOS'!$F$16:$W$186,11,FALSE)</f>
        <v>12.25</v>
      </c>
      <c r="AH121" s="65">
        <f>VLOOKUP($C121,'[5]NÃO COMERCIALIZADOS'!$F$16:$W$186,12,FALSE)</f>
        <v>16.32</v>
      </c>
      <c r="AI121" s="65">
        <f>VLOOKUP($C121,'[5]NÃO COMERCIALIZADOS'!$F$16:$W$186,13,FALSE)</f>
        <v>12.697267680000001</v>
      </c>
      <c r="AJ121" s="65">
        <f>VLOOKUP($C121,'[5]NÃO COMERCIALIZADOS'!$F$16:$W$186,14,FALSE)</f>
        <v>16.900486199846668</v>
      </c>
      <c r="AK121" s="65">
        <f>VLOOKUP($C121,'[5]NÃO COMERCIALIZADOS'!$F$16:$W$186,15,FALSE)</f>
        <v>10.59</v>
      </c>
      <c r="AL121" s="65">
        <f>VLOOKUP($C121,'[5]NÃO COMERCIALIZADOS'!$F$16:$W$186,16,FALSE)</f>
        <v>14.64</v>
      </c>
      <c r="AM121" s="65">
        <f>VLOOKUP($C121,'[5]NÃO COMERCIALIZADOS'!$F$16:$W$186,17,FALSE)</f>
        <v>10.65745334</v>
      </c>
      <c r="AN121" s="65">
        <f>VLOOKUP($C121,'[5]NÃO COMERCIALIZADOS'!$F$16:$W$186,18,FALSE)</f>
        <v>14.733304034793285</v>
      </c>
      <c r="AP121" s="163">
        <f>Y121/[6]REVISTAS!Y121*100-100</f>
        <v>3.0910609857978102</v>
      </c>
      <c r="AQ121" s="163">
        <f>Z121/[6]REVISTAS!Z121*100-100</f>
        <v>3.0721003134796376</v>
      </c>
      <c r="AR121" s="163">
        <f>AA121/[6]REVISTAS!AA121*100-100</f>
        <v>3.0910609857978102</v>
      </c>
      <c r="AS121" s="163">
        <f>AB121/[6]REVISTAS!AB121*100-100</f>
        <v>3.0910609857978102</v>
      </c>
      <c r="AT121" s="163">
        <f>AC121/[6]REVISTAS!AC121*100-100</f>
        <v>3.0797101449275601</v>
      </c>
      <c r="AU121" s="163">
        <f>AD121/[6]REVISTAS!AD121*100-100</f>
        <v>3.0508474576271141</v>
      </c>
      <c r="AV121" s="163">
        <f>AE121/[6]REVISTAS!AE121*100-100</f>
        <v>3.0508474576271141</v>
      </c>
      <c r="AW121" s="163">
        <f>AF121/[6]REVISTAS!AF121*100-100</f>
        <v>3.0514939605848639</v>
      </c>
      <c r="AX121" s="163">
        <f>AG121/[6]REVISTAS!AG121*100-100</f>
        <v>3.0590487420126635</v>
      </c>
      <c r="AY121" s="163">
        <f>AH121/[6]REVISTAS!AH121*100-100</f>
        <v>3.0301134628386848</v>
      </c>
      <c r="AZ121" s="164">
        <f>AI121/[6]REVISTAS!AI121*100-100</f>
        <v>3.0910609857978386</v>
      </c>
      <c r="BA121" s="163">
        <f>AJ121/[6]REVISTAS!AJ121*100-100</f>
        <v>3.0910609857978386</v>
      </c>
      <c r="BB121" s="163">
        <f>AK121/[6]REVISTAS!AK121*100-100</f>
        <v>3.0155642023346445</v>
      </c>
      <c r="BC121" s="163">
        <f>AL121/[6]REVISTAS!AL121*100-100</f>
        <v>3.026038001407457</v>
      </c>
      <c r="BD121" s="163">
        <f>AM121/[6]REVISTAS!AM121*100-100</f>
        <v>3.0910609857978386</v>
      </c>
      <c r="BE121" s="163">
        <f>AN121/[6]REVISTAS!AN121*100-100</f>
        <v>3.0910609857978386</v>
      </c>
    </row>
    <row r="122" spans="1:57" ht="12.75" customHeight="1" x14ac:dyDescent="0.3">
      <c r="A122" s="109">
        <v>7896641805776</v>
      </c>
      <c r="B122" s="68">
        <v>1063901170058</v>
      </c>
      <c r="C122" s="68">
        <v>501103205111313</v>
      </c>
      <c r="D122" s="69" t="s">
        <v>283</v>
      </c>
      <c r="E122" s="70" t="s">
        <v>288</v>
      </c>
      <c r="F122" s="71" t="s">
        <v>285</v>
      </c>
      <c r="G122" s="71" t="s">
        <v>38</v>
      </c>
      <c r="H122" s="71" t="s">
        <v>46</v>
      </c>
      <c r="I122" s="73"/>
      <c r="J122" s="71" t="s">
        <v>40</v>
      </c>
      <c r="K122" s="71" t="s">
        <v>41</v>
      </c>
      <c r="L122" s="71" t="s">
        <v>42</v>
      </c>
      <c r="M122" s="73" t="str">
        <f>VLOOKUP(A122,[1]Planilha!$A$14:$AB$239,17,FALSE)</f>
        <v>Sólido</v>
      </c>
      <c r="N122" s="74" t="s">
        <v>63</v>
      </c>
      <c r="O122" s="73" t="s">
        <v>286</v>
      </c>
      <c r="P122" s="80">
        <v>2649.0898999999999</v>
      </c>
      <c r="Q122" s="71" t="s">
        <v>287</v>
      </c>
      <c r="R122" s="73"/>
      <c r="S122" s="72" t="s">
        <v>46</v>
      </c>
      <c r="T122" s="73"/>
      <c r="U122" s="72" t="s">
        <v>47</v>
      </c>
      <c r="V122" s="72" t="s">
        <v>47</v>
      </c>
      <c r="W122" s="73"/>
      <c r="X122" s="73"/>
      <c r="Y122" s="65">
        <f>VLOOKUP($C122,[5]COMERCIALIZADOS!$F$17:$W$195,3,FALSE)</f>
        <v>37.01</v>
      </c>
      <c r="Z122" s="65">
        <f>VLOOKUP($C122,[5]COMERCIALIZADOS!$F$17:$W$195,4,FALSE)</f>
        <v>49.31</v>
      </c>
      <c r="AA122" s="65">
        <f>VLOOKUP($C122,[5]COMERCIALIZADOS!$F$17:$W$195,5,FALSE)</f>
        <v>32.158618169999997</v>
      </c>
      <c r="AB122" s="65">
        <f>VLOOKUP($C122,[5]COMERCIALIZADOS!$F$17:$W$195,6,FALSE)</f>
        <v>44.457403070125721</v>
      </c>
      <c r="AC122" s="65">
        <f>VLOOKUP($C122,[5]COMERCIALIZADOS!$F$17:$W$195,7,FALSE)</f>
        <v>34.130000000000003</v>
      </c>
      <c r="AD122" s="65">
        <f>VLOOKUP($C122,[5]COMERCIALIZADOS!$F$17:$W$195,8,FALSE)</f>
        <v>45.59</v>
      </c>
      <c r="AE122" s="65">
        <f>VLOOKUP($C122,[5]COMERCIALIZADOS!$F$17:$W$195,9,FALSE)</f>
        <v>36.49</v>
      </c>
      <c r="AF122" s="65">
        <f>VLOOKUP($C122,[5]COMERCIALIZADOS!$F$17:$W$195,10,FALSE)</f>
        <v>48.64</v>
      </c>
      <c r="AG122" s="65">
        <f>VLOOKUP($C122,[5]COMERCIALIZADOS!$F$17:$W$195,11,FALSE)</f>
        <v>36.75</v>
      </c>
      <c r="AH122" s="65">
        <f>VLOOKUP($C122,[5]COMERCIALIZADOS!$F$17:$W$195,12,FALSE)</f>
        <v>48.97</v>
      </c>
      <c r="AI122" s="65">
        <f>VLOOKUP($C122,[5]COMERCIALIZADOS!$F$17:$W$195,13,FALSE)</f>
        <v>38.08</v>
      </c>
      <c r="AJ122" s="65">
        <f>VLOOKUP($C122,[5]COMERCIALIZADOS!$F$17:$W$195,14,FALSE)</f>
        <v>50.685748360166968</v>
      </c>
      <c r="AK122" s="65">
        <f>VLOOKUP($C122,[5]COMERCIALIZADOS!$F$17:$W$195,15,FALSE)</f>
        <v>31.77</v>
      </c>
      <c r="AL122" s="65">
        <f>VLOOKUP($C122,[5]COMERCIALIZADOS!$F$17:$W$195,16,FALSE)</f>
        <v>43.92</v>
      </c>
      <c r="AM122" s="65">
        <f>VLOOKUP($C122,[5]COMERCIALIZADOS!$F$17:$W$195,17,FALSE)</f>
        <v>31.963723509999998</v>
      </c>
      <c r="AN122" s="65">
        <f>VLOOKUP($C122,[5]COMERCIALIZADOS!$F$17:$W$195,18,FALSE)</f>
        <v>44.187972635956193</v>
      </c>
      <c r="AP122" s="163">
        <f>Y122/[6]REVISTAS!Y122*100-100</f>
        <v>3.063213589529397</v>
      </c>
      <c r="AQ122" s="163">
        <f>Z122/[6]REVISTAS!Z122*100-100</f>
        <v>3.0658642996379939</v>
      </c>
      <c r="AR122" s="163">
        <f>AA122/[6]REVISTAS!AA122*100-100</f>
        <v>3.0632135895293686</v>
      </c>
      <c r="AS122" s="163">
        <f>AB122/[6]REVISTAS!AB122*100-100</f>
        <v>3.063213589529397</v>
      </c>
      <c r="AT122" s="163">
        <f>AC122/[6]REVISTAS!AC122*100-100</f>
        <v>3.0495169082125813</v>
      </c>
      <c r="AU122" s="163">
        <f>AD122/[6]REVISTAS!AD122*100-100</f>
        <v>3.0488169082125722</v>
      </c>
      <c r="AV122" s="163">
        <f>AE122/[6]REVISTAS!AE122*100-100</f>
        <v>3.0499858796950292</v>
      </c>
      <c r="AW122" s="163">
        <f>AF122/[6]REVISTAS!AF122*100-100</f>
        <v>3.0533386049138755</v>
      </c>
      <c r="AX122" s="163">
        <f>AG122/[6]REVISTAS!AG122*100-100</f>
        <v>3.0590487420126777</v>
      </c>
      <c r="AY122" s="163">
        <f>AH122/[6]REVISTAS!AH122*100-100</f>
        <v>3.0511571951636256</v>
      </c>
      <c r="AZ122" s="164">
        <f>AI122/[6]REVISTAS!AI122*100-100</f>
        <v>3.0591174226333351</v>
      </c>
      <c r="BA122" s="163">
        <f>AJ122/[6]REVISTAS!AJ122*100-100</f>
        <v>3.0591174226333351</v>
      </c>
      <c r="BB122" s="163">
        <f>AK122/[6]REVISTAS!AK122*100-100</f>
        <v>3.0489782679208588</v>
      </c>
      <c r="BC122" s="163">
        <f>AL122/[6]REVISTAS!AL122*100-100</f>
        <v>3.0485999351281379</v>
      </c>
      <c r="BD122" s="163">
        <f>AM122/[6]REVISTAS!AM122*100-100</f>
        <v>3.063213589529397</v>
      </c>
      <c r="BE122" s="163">
        <f>AN122/[6]REVISTAS!AN122*100-100</f>
        <v>3.063213589529397</v>
      </c>
    </row>
    <row r="123" spans="1:57" ht="12.75" customHeight="1" x14ac:dyDescent="0.3">
      <c r="A123" s="68">
        <v>7896641802782</v>
      </c>
      <c r="B123" s="68">
        <v>1063901170027</v>
      </c>
      <c r="C123" s="68">
        <v>501103202110413</v>
      </c>
      <c r="D123" s="69" t="s">
        <v>283</v>
      </c>
      <c r="E123" s="70" t="s">
        <v>289</v>
      </c>
      <c r="F123" s="71" t="s">
        <v>285</v>
      </c>
      <c r="G123" s="71" t="s">
        <v>38</v>
      </c>
      <c r="H123" s="71" t="s">
        <v>46</v>
      </c>
      <c r="I123" s="73"/>
      <c r="J123" s="71" t="s">
        <v>40</v>
      </c>
      <c r="K123" s="71" t="s">
        <v>41</v>
      </c>
      <c r="L123" s="71" t="s">
        <v>42</v>
      </c>
      <c r="M123" s="73" t="str">
        <f>VLOOKUP(A123,[1]Planilha!$A$14:$AB$239,17,FALSE)</f>
        <v>Sólido</v>
      </c>
      <c r="N123" s="74" t="s">
        <v>63</v>
      </c>
      <c r="O123" s="73" t="s">
        <v>286</v>
      </c>
      <c r="P123" s="80">
        <v>2649.0898999999999</v>
      </c>
      <c r="Q123" s="71" t="s">
        <v>287</v>
      </c>
      <c r="R123" s="73"/>
      <c r="S123" s="72" t="s">
        <v>46</v>
      </c>
      <c r="T123" s="73"/>
      <c r="U123" s="72" t="s">
        <v>47</v>
      </c>
      <c r="V123" s="72" t="s">
        <v>47</v>
      </c>
      <c r="W123" s="73"/>
      <c r="X123" s="73"/>
      <c r="Y123" s="65">
        <f>VLOOKUP($C123,[5]COMERCIALIZADOS!$F$17:$W$195,3,FALSE)</f>
        <v>66.86</v>
      </c>
      <c r="Z123" s="65">
        <f>VLOOKUP($C123,[5]COMERCIALIZADOS!$F$17:$W$195,4,FALSE)</f>
        <v>89.07</v>
      </c>
      <c r="AA123" s="65">
        <f>VLOOKUP($C123,[5]COMERCIALIZADOS!$F$17:$W$195,5,FALSE)</f>
        <v>58.095790620000002</v>
      </c>
      <c r="AB123" s="65">
        <f>VLOOKUP($C123,[5]COMERCIALIZADOS!$F$17:$W$195,6,FALSE)</f>
        <v>80.314022406609183</v>
      </c>
      <c r="AC123" s="65">
        <f>VLOOKUP($C123,[5]COMERCIALIZADOS!$F$17:$W$195,7,FALSE)</f>
        <v>61.65</v>
      </c>
      <c r="AD123" s="65">
        <f>VLOOKUP($C123,[5]COMERCIALIZADOS!$F$17:$W$195,8,FALSE)</f>
        <v>82.35</v>
      </c>
      <c r="AE123" s="65">
        <f>VLOOKUP($C123,[5]COMERCIALIZADOS!$F$17:$W$195,9,FALSE)</f>
        <v>65.930000000000007</v>
      </c>
      <c r="AF123" s="65">
        <f>VLOOKUP($C123,[5]COMERCIALIZADOS!$F$17:$W$195,10,FALSE)</f>
        <v>87.88</v>
      </c>
      <c r="AG123" s="65">
        <f>VLOOKUP($C123,[5]COMERCIALIZADOS!$F$17:$W$195,11,FALSE)</f>
        <v>66.39</v>
      </c>
      <c r="AH123" s="65">
        <f>VLOOKUP($C123,[5]COMERCIALIZADOS!$F$17:$W$195,12,FALSE)</f>
        <v>88.47</v>
      </c>
      <c r="AI123" s="65">
        <f>VLOOKUP($C123,[5]COMERCIALIZADOS!$F$17:$W$195,13,FALSE)</f>
        <v>68.8</v>
      </c>
      <c r="AJ123" s="65">
        <f>VLOOKUP($C123,[5]COMERCIALIZADOS!$F$17:$W$195,14,FALSE)</f>
        <v>91.575091575091577</v>
      </c>
      <c r="AK123" s="65">
        <f>VLOOKUP($C123,[5]COMERCIALIZADOS!$F$17:$W$195,15,FALSE)</f>
        <v>57.39</v>
      </c>
      <c r="AL123" s="65">
        <f>VLOOKUP($C123,[5]COMERCIALIZADOS!$F$17:$W$195,16,FALSE)</f>
        <v>79.34</v>
      </c>
      <c r="AM123" s="65">
        <f>VLOOKUP($C123,[5]COMERCIALIZADOS!$F$17:$W$195,17,FALSE)</f>
        <v>57.743705859999999</v>
      </c>
      <c r="AN123" s="65">
        <f>VLOOKUP($C123,[5]COMERCIALIZADOS!$F$17:$W$195,18,FALSE)</f>
        <v>79.827285880573669</v>
      </c>
      <c r="AP123" s="163">
        <f>Y123/[6]REVISTAS!Y123*100-100</f>
        <v>3.0676738091567586</v>
      </c>
      <c r="AQ123" s="163">
        <f>Z123/[6]REVISTAS!Z123*100-100</f>
        <v>3.0582601973176935</v>
      </c>
      <c r="AR123" s="163">
        <f>AA123/[6]REVISTAS!AA123*100-100</f>
        <v>3.0676738091567586</v>
      </c>
      <c r="AS123" s="163">
        <f>AB123/[6]REVISTAS!AB123*100-100</f>
        <v>3.0676738091567586</v>
      </c>
      <c r="AT123" s="163">
        <f>AC123/[6]REVISTAS!AC123*100-100</f>
        <v>3.0591775325977864</v>
      </c>
      <c r="AU123" s="163">
        <f>AD123/[6]REVISTAS!AD123*100-100</f>
        <v>3.0578174523570425</v>
      </c>
      <c r="AV123" s="163">
        <f>AE123/[6]REVISTAS!AE123*100-100</f>
        <v>3.0639362201031872</v>
      </c>
      <c r="AW123" s="163">
        <f>AF123/[6]REVISTAS!AF123*100-100</f>
        <v>3.0642682507425292</v>
      </c>
      <c r="AX123" s="163">
        <f>AG123/[6]REVISTAS!AG123*100-100</f>
        <v>3.0630431908176519</v>
      </c>
      <c r="AY123" s="163">
        <f>AH123/[6]REVISTAS!AH123*100-100</f>
        <v>3.0600392267815266</v>
      </c>
      <c r="AZ123" s="164">
        <f>AI123/[6]REVISTAS!AI123*100-100</f>
        <v>3.0740699147556683</v>
      </c>
      <c r="BA123" s="163">
        <f>AJ123/[6]REVISTAS!AJ123*100-100</f>
        <v>3.0740699147556683</v>
      </c>
      <c r="BB123" s="163">
        <f>AK123/[6]REVISTAS!AK123*100-100</f>
        <v>3.0711206896551886</v>
      </c>
      <c r="BC123" s="163">
        <f>AL123/[6]REVISTAS!AL123*100-100</f>
        <v>3.0733184626436696</v>
      </c>
      <c r="BD123" s="163">
        <f>AM123/[6]REVISTAS!AM123*100-100</f>
        <v>3.0676738091567728</v>
      </c>
      <c r="BE123" s="163">
        <f>AN123/[6]REVISTAS!AN123*100-100</f>
        <v>3.0676738091567728</v>
      </c>
    </row>
    <row r="124" spans="1:57" ht="12.75" customHeight="1" x14ac:dyDescent="0.3">
      <c r="A124" s="68">
        <v>7896641808647</v>
      </c>
      <c r="B124" s="68">
        <v>1063901190113</v>
      </c>
      <c r="C124" s="68">
        <v>501103306110312</v>
      </c>
      <c r="D124" s="91" t="s">
        <v>290</v>
      </c>
      <c r="E124" s="70" t="s">
        <v>291</v>
      </c>
      <c r="F124" s="71" t="s">
        <v>292</v>
      </c>
      <c r="G124" s="71" t="s">
        <v>38</v>
      </c>
      <c r="H124" s="71" t="s">
        <v>46</v>
      </c>
      <c r="I124" s="73"/>
      <c r="J124" s="71" t="s">
        <v>40</v>
      </c>
      <c r="K124" s="71" t="s">
        <v>41</v>
      </c>
      <c r="L124" s="71" t="s">
        <v>42</v>
      </c>
      <c r="M124" s="73" t="str">
        <f>VLOOKUP(A124,[1]Planilha!$A$14:$AB$239,17,FALSE)</f>
        <v>Sólido</v>
      </c>
      <c r="N124" s="74" t="s">
        <v>63</v>
      </c>
      <c r="O124" s="73" t="s">
        <v>293</v>
      </c>
      <c r="P124" s="80">
        <v>5839.0258100000001</v>
      </c>
      <c r="Q124" s="71" t="s">
        <v>294</v>
      </c>
      <c r="R124" s="73"/>
      <c r="S124" s="72" t="s">
        <v>46</v>
      </c>
      <c r="T124" s="73"/>
      <c r="U124" s="72" t="s">
        <v>47</v>
      </c>
      <c r="V124" s="72" t="s">
        <v>47</v>
      </c>
      <c r="W124" s="73"/>
      <c r="X124" s="73"/>
      <c r="Y124" s="65">
        <f>VLOOKUP($C124,[5]COMERCIALIZADOS!$F$17:$W$195,3,FALSE)</f>
        <v>6.66</v>
      </c>
      <c r="Z124" s="65">
        <f>VLOOKUP($C124,[5]COMERCIALIZADOS!$F$17:$W$195,4,FALSE)</f>
        <v>8.8699999999999992</v>
      </c>
      <c r="AA124" s="65">
        <f>VLOOKUP($C124,[5]COMERCIALIZADOS!$F$17:$W$195,5,FALSE)</f>
        <v>5.7869872200000003</v>
      </c>
      <c r="AB124" s="65">
        <f>VLOOKUP($C124,[5]COMERCIALIZADOS!$F$17:$W$195,6,FALSE)</f>
        <v>8.000170344421436</v>
      </c>
      <c r="AC124" s="65">
        <f>VLOOKUP($C124,[5]COMERCIALIZADOS!$F$17:$W$195,7,FALSE)</f>
        <v>6.14</v>
      </c>
      <c r="AD124" s="65">
        <f>VLOOKUP($C124,[5]COMERCIALIZADOS!$F$17:$W$195,8,FALSE)</f>
        <v>8.1999999999999993</v>
      </c>
      <c r="AE124" s="65">
        <f>VLOOKUP($C124,[5]COMERCIALIZADOS!$F$17:$W$195,9,FALSE)</f>
        <v>6.57</v>
      </c>
      <c r="AF124" s="65">
        <f>VLOOKUP($C124,[5]COMERCIALIZADOS!$F$17:$W$195,10,FALSE)</f>
        <v>8.76</v>
      </c>
      <c r="AG124" s="65">
        <f>VLOOKUP($C124,[5]COMERCIALIZADOS!$F$17:$W$195,11,FALSE)</f>
        <v>6.61</v>
      </c>
      <c r="AH124" s="65">
        <f>VLOOKUP($C124,[5]COMERCIALIZADOS!$F$17:$W$195,12,FALSE)</f>
        <v>8.81</v>
      </c>
      <c r="AI124" s="65">
        <f>VLOOKUP($C124,[5]COMERCIALIZADOS!$F$17:$W$195,13,FALSE)</f>
        <v>6.85</v>
      </c>
      <c r="AJ124" s="65">
        <f>VLOOKUP($C124,[5]COMERCIALIZADOS!$F$17:$W$195,14,FALSE)</f>
        <v>9.1175781582758333</v>
      </c>
      <c r="AK124" s="65">
        <f>VLOOKUP($C124,[5]COMERCIALIZADOS!$F$17:$W$195,15,FALSE)</f>
        <v>5.72</v>
      </c>
      <c r="AL124" s="65">
        <f>VLOOKUP($C124,[5]COMERCIALIZADOS!$F$17:$W$195,16,FALSE)</f>
        <v>7.91</v>
      </c>
      <c r="AM124" s="65">
        <f>VLOOKUP($C124,[5]COMERCIALIZADOS!$F$17:$W$195,17,FALSE)</f>
        <v>5.7519156599999999</v>
      </c>
      <c r="AN124" s="65">
        <f>VLOOKUP($C124,[5]COMERCIALIZADOS!$F$17:$W$195,18,FALSE)</f>
        <v>7.9516859701558564</v>
      </c>
      <c r="AP124" s="163">
        <f>Y124/[6]REVISTAS!Y124*100-100</f>
        <v>1.3698630136986338</v>
      </c>
      <c r="AQ124" s="163">
        <f>Z124/[6]REVISTAS!Z124*100-100</f>
        <v>1.3714285714285523</v>
      </c>
      <c r="AR124" s="163">
        <f>AA124/[6]REVISTAS!AA124*100-100</f>
        <v>1.3698630136986196</v>
      </c>
      <c r="AS124" s="163">
        <f>AB124/[6]REVISTAS!AB124*100-100</f>
        <v>1.3698630136986338</v>
      </c>
      <c r="AT124" s="163">
        <f>AC124/[6]REVISTAS!AC124*100-100</f>
        <v>1.3201320132013166</v>
      </c>
      <c r="AU124" s="163">
        <f>AD124/[6]REVISTAS!AD124*100-100</f>
        <v>1.298957095709568</v>
      </c>
      <c r="AV124" s="163">
        <f>AE124/[6]REVISTAS!AE124*100-100</f>
        <v>1.3888888888888857</v>
      </c>
      <c r="AW124" s="163">
        <f>AF124/[6]REVISTAS!AF124*100-100</f>
        <v>1.3888888888888857</v>
      </c>
      <c r="AX124" s="163">
        <f>AG124/[6]REVISTAS!AG124*100-100</f>
        <v>1.3165239257093617</v>
      </c>
      <c r="AY124" s="163">
        <f>AH124/[6]REVISTAS!AH124*100-100</f>
        <v>1.3324896318593744</v>
      </c>
      <c r="AZ124" s="164">
        <f>AI124/[6]REVISTAS!AI124*100-100</f>
        <v>1.3281436282916275</v>
      </c>
      <c r="BA124" s="163">
        <f>AJ124/[6]REVISTAS!AJ124*100-100</f>
        <v>1.3281436282916559</v>
      </c>
      <c r="BB124" s="163">
        <f>AK124/[6]REVISTAS!AK124*100-100</f>
        <v>1.418439716312065</v>
      </c>
      <c r="BC124" s="163">
        <f>AL124/[6]REVISTAS!AL124*100-100</f>
        <v>1.4102564102564088</v>
      </c>
      <c r="BD124" s="163">
        <f>AM124/[6]REVISTAS!AM124*100-100</f>
        <v>1.3698630136986196</v>
      </c>
      <c r="BE124" s="163">
        <f>AN124/[6]REVISTAS!AN124*100-100</f>
        <v>1.3698630136986196</v>
      </c>
    </row>
    <row r="125" spans="1:57" ht="12.75" customHeight="1" x14ac:dyDescent="0.3">
      <c r="A125" s="68">
        <v>7896641804465</v>
      </c>
      <c r="B125" s="68">
        <v>1063901190091</v>
      </c>
      <c r="C125" s="68">
        <v>501103301119419</v>
      </c>
      <c r="D125" s="91" t="s">
        <v>290</v>
      </c>
      <c r="E125" s="70" t="s">
        <v>295</v>
      </c>
      <c r="F125" s="71" t="s">
        <v>292</v>
      </c>
      <c r="G125" s="71" t="s">
        <v>38</v>
      </c>
      <c r="H125" s="71" t="s">
        <v>46</v>
      </c>
      <c r="I125" s="73"/>
      <c r="J125" s="71" t="s">
        <v>40</v>
      </c>
      <c r="K125" s="71" t="s">
        <v>41</v>
      </c>
      <c r="L125" s="71" t="s">
        <v>42</v>
      </c>
      <c r="M125" s="73" t="s">
        <v>52</v>
      </c>
      <c r="N125" s="74" t="s">
        <v>296</v>
      </c>
      <c r="O125" s="73" t="s">
        <v>293</v>
      </c>
      <c r="P125" s="80">
        <v>5839.0258100000001</v>
      </c>
      <c r="Q125" s="71" t="s">
        <v>294</v>
      </c>
      <c r="R125" s="73"/>
      <c r="S125" s="72" t="s">
        <v>46</v>
      </c>
      <c r="T125" s="73"/>
      <c r="U125" s="72" t="s">
        <v>47</v>
      </c>
      <c r="V125" s="72" t="s">
        <v>47</v>
      </c>
      <c r="W125" s="73"/>
      <c r="X125" s="73"/>
      <c r="Y125" s="65">
        <f>VLOOKUP($C125,[5]COMERCIALIZADOS!$F$17:$W$195,3,FALSE)</f>
        <v>20.67</v>
      </c>
      <c r="Z125" s="65">
        <f>VLOOKUP($C125,[5]COMERCIALIZADOS!$F$17:$W$195,4,FALSE)</f>
        <v>27.53</v>
      </c>
      <c r="AA125" s="65">
        <f>VLOOKUP($C125,[5]COMERCIALIZADOS!$F$17:$W$195,5,FALSE)</f>
        <v>17.960514390000004</v>
      </c>
      <c r="AB125" s="65">
        <f>VLOOKUP($C125,[5]COMERCIALIZADOS!$F$17:$W$195,6,FALSE)</f>
        <v>24.829357510389055</v>
      </c>
      <c r="AC125" s="65">
        <f>VLOOKUP($C125,[5]COMERCIALIZADOS!$F$17:$W$195,7,FALSE)</f>
        <v>19.059999999999999</v>
      </c>
      <c r="AD125" s="65">
        <f>VLOOKUP($C125,[5]COMERCIALIZADOS!$F$17:$W$195,8,FALSE)</f>
        <v>25.46</v>
      </c>
      <c r="AE125" s="65">
        <f>VLOOKUP($C125,[5]COMERCIALIZADOS!$F$17:$W$195,9,FALSE)</f>
        <v>20.38</v>
      </c>
      <c r="AF125" s="65">
        <f>VLOOKUP($C125,[5]COMERCIALIZADOS!$F$17:$W$195,10,FALSE)</f>
        <v>27.17</v>
      </c>
      <c r="AG125" s="65">
        <f>VLOOKUP($C125,[5]COMERCIALIZADOS!$F$17:$W$195,11,FALSE)</f>
        <v>20.52</v>
      </c>
      <c r="AH125" s="65">
        <f>VLOOKUP($C125,[5]COMERCIALIZADOS!$F$17:$W$195,12,FALSE)</f>
        <v>27.35</v>
      </c>
      <c r="AI125" s="65">
        <f>VLOOKUP($C125,[5]COMERCIALIZADOS!$F$17:$W$195,13,FALSE)</f>
        <v>21.27</v>
      </c>
      <c r="AJ125" s="65">
        <f>VLOOKUP($C125,[5]COMERCIALIZADOS!$F$17:$W$195,14,FALSE)</f>
        <v>28.311078456427296</v>
      </c>
      <c r="AK125" s="65">
        <f>VLOOKUP($C125,[5]COMERCIALIZADOS!$F$17:$W$195,15,FALSE)</f>
        <v>17.739999999999998</v>
      </c>
      <c r="AL125" s="65">
        <f>VLOOKUP($C125,[5]COMERCIALIZADOS!$F$17:$W$195,16,FALSE)</f>
        <v>24.52</v>
      </c>
      <c r="AM125" s="65">
        <f>VLOOKUP($C125,[5]COMERCIALIZADOS!$F$17:$W$195,17,FALSE)</f>
        <v>17.851666170000001</v>
      </c>
      <c r="AN125" s="65">
        <f>VLOOKUP($C125,[5]COMERCIALIZADOS!$F$17:$W$195,18,FALSE)</f>
        <v>24.678881231699936</v>
      </c>
      <c r="AP125" s="163">
        <f>Y125/[6]REVISTAS!Y125*100-100</f>
        <v>1.4229636898920575</v>
      </c>
      <c r="AQ125" s="163">
        <f>Z125/[6]REVISTAS!Z125*100-100</f>
        <v>1.3905044651619392</v>
      </c>
      <c r="AR125" s="163">
        <f>AA125/[6]REVISTAS!AA125*100-100</f>
        <v>1.4229636898920717</v>
      </c>
      <c r="AS125" s="163">
        <f>AB125/[6]REVISTAS!AB125*100-100</f>
        <v>1.4229636898920717</v>
      </c>
      <c r="AT125" s="163">
        <f>AC125/[6]REVISTAS!AC125*100-100</f>
        <v>1.4369345396487461</v>
      </c>
      <c r="AU125" s="163">
        <f>AD125/[6]REVISTAS!AD125*100-100</f>
        <v>1.436759127195316</v>
      </c>
      <c r="AV125" s="163">
        <f>AE125/[6]REVISTAS!AE125*100-100</f>
        <v>1.3930348258706289</v>
      </c>
      <c r="AW125" s="163">
        <f>AF125/[6]REVISTAS!AF125*100-100</f>
        <v>1.4116870646765989</v>
      </c>
      <c r="AX125" s="163">
        <f>AG125/[6]REVISTAS!AG125*100-100</f>
        <v>1.3951934142220921</v>
      </c>
      <c r="AY125" s="163">
        <f>AH125/[6]REVISTAS!AH125*100-100</f>
        <v>1.4124617272057662</v>
      </c>
      <c r="AZ125" s="164">
        <f>AI125/[6]REVISTAS!AI125*100-100</f>
        <v>1.4304131743417088</v>
      </c>
      <c r="BA125" s="163">
        <f>AJ125/[6]REVISTAS!AJ125*100-100</f>
        <v>1.4304131743417088</v>
      </c>
      <c r="BB125" s="163">
        <f>AK125/[6]REVISTAS!AK125*100-100</f>
        <v>1.4293882218410374</v>
      </c>
      <c r="BC125" s="163">
        <f>AL125/[6]REVISTAS!AL125*100-100</f>
        <v>1.4107384791309414</v>
      </c>
      <c r="BD125" s="163">
        <f>AM125/[6]REVISTAS!AM125*100-100</f>
        <v>1.4229636898920717</v>
      </c>
      <c r="BE125" s="163">
        <f>AN125/[6]REVISTAS!AN125*100-100</f>
        <v>1.4229636898920575</v>
      </c>
    </row>
    <row r="126" spans="1:57" ht="12.75" customHeight="1" x14ac:dyDescent="0.3">
      <c r="A126" s="95"/>
      <c r="B126" s="95"/>
      <c r="C126" s="95"/>
      <c r="D126" s="91" t="s">
        <v>290</v>
      </c>
      <c r="E126" s="70" t="s">
        <v>166</v>
      </c>
      <c r="F126" s="71" t="s">
        <v>292</v>
      </c>
      <c r="G126" s="71" t="s">
        <v>38</v>
      </c>
      <c r="H126" s="71" t="s">
        <v>46</v>
      </c>
      <c r="I126" s="73"/>
      <c r="J126" s="71" t="s">
        <v>40</v>
      </c>
      <c r="K126" s="71" t="s">
        <v>41</v>
      </c>
      <c r="L126" s="71" t="s">
        <v>42</v>
      </c>
      <c r="M126" s="73"/>
      <c r="N126" s="74" t="s">
        <v>296</v>
      </c>
      <c r="O126" s="73" t="s">
        <v>293</v>
      </c>
      <c r="P126" s="80"/>
      <c r="Q126" s="71" t="s">
        <v>294</v>
      </c>
      <c r="R126" s="73"/>
      <c r="S126" s="72" t="s">
        <v>46</v>
      </c>
      <c r="T126" s="73"/>
      <c r="U126" s="72" t="s">
        <v>47</v>
      </c>
      <c r="V126" s="72" t="s">
        <v>47</v>
      </c>
      <c r="W126" s="73"/>
      <c r="X126" s="73"/>
      <c r="Y126" s="101"/>
      <c r="Z126" s="92">
        <f>Z125/10</f>
        <v>2.7530000000000001</v>
      </c>
      <c r="AA126" s="101"/>
      <c r="AB126" s="92">
        <f>AB125/10</f>
        <v>2.4829357510389056</v>
      </c>
      <c r="AC126" s="101"/>
      <c r="AD126" s="92">
        <f>AD125/10</f>
        <v>2.5460000000000003</v>
      </c>
      <c r="AE126" s="101"/>
      <c r="AF126" s="92">
        <f>AF125/10</f>
        <v>2.7170000000000001</v>
      </c>
      <c r="AG126" s="101"/>
      <c r="AH126" s="92">
        <f>AH125/10</f>
        <v>2.7350000000000003</v>
      </c>
      <c r="AI126" s="101"/>
      <c r="AJ126" s="92">
        <f>AJ125/10</f>
        <v>2.8311078456427294</v>
      </c>
      <c r="AK126" s="101"/>
      <c r="AL126" s="92">
        <f>AL125/10</f>
        <v>2.452</v>
      </c>
      <c r="AM126" s="101"/>
      <c r="AN126" s="92">
        <f>AN125/10</f>
        <v>2.4678881231699936</v>
      </c>
      <c r="AP126" s="163"/>
      <c r="AQ126" s="163">
        <f>Z126/[6]REVISTAS!Z126*100-100</f>
        <v>1.3905044651619392</v>
      </c>
      <c r="AR126" s="163"/>
      <c r="AS126" s="163">
        <f>AB126/[6]REVISTAS!AB126*100-100</f>
        <v>1.4229636898921001</v>
      </c>
      <c r="AT126" s="163"/>
      <c r="AU126" s="163">
        <f>AD126/[6]REVISTAS!AD126*100-100</f>
        <v>1.4367591271953444</v>
      </c>
      <c r="AV126" s="163"/>
      <c r="AW126" s="163">
        <f>AF126/[6]REVISTAS!AF126*100-100</f>
        <v>1.4116870646765989</v>
      </c>
      <c r="AX126" s="163"/>
      <c r="AY126" s="163">
        <f>AH126/[6]REVISTAS!AH126*100-100</f>
        <v>1.4124617272057662</v>
      </c>
      <c r="AZ126" s="164"/>
      <c r="BA126" s="163">
        <f>AJ126/[6]REVISTAS!AJ126*100-100</f>
        <v>1.4304131743417088</v>
      </c>
      <c r="BB126" s="163"/>
      <c r="BC126" s="163">
        <f>AL126/[6]REVISTAS!AL126*100-100</f>
        <v>1.4107384791309414</v>
      </c>
      <c r="BD126" s="163"/>
      <c r="BE126" s="163">
        <f>AN126/[6]REVISTAS!AN126*100-100</f>
        <v>1.4229636898920717</v>
      </c>
    </row>
    <row r="127" spans="1:57" ht="12.75" customHeight="1" x14ac:dyDescent="0.3">
      <c r="A127" s="68">
        <v>7896641804441</v>
      </c>
      <c r="B127" s="68">
        <v>1063901190040</v>
      </c>
      <c r="C127" s="109">
        <v>501103305130417</v>
      </c>
      <c r="D127" s="69" t="s">
        <v>297</v>
      </c>
      <c r="E127" s="70" t="s">
        <v>298</v>
      </c>
      <c r="F127" s="71" t="s">
        <v>299</v>
      </c>
      <c r="G127" s="71" t="s">
        <v>38</v>
      </c>
      <c r="H127" s="71" t="s">
        <v>46</v>
      </c>
      <c r="I127" s="73"/>
      <c r="J127" s="71" t="s">
        <v>40</v>
      </c>
      <c r="K127" s="71" t="s">
        <v>41</v>
      </c>
      <c r="L127" s="71" t="s">
        <v>42</v>
      </c>
      <c r="M127" s="73" t="s">
        <v>300</v>
      </c>
      <c r="N127" s="74" t="s">
        <v>43</v>
      </c>
      <c r="O127" s="73" t="s">
        <v>301</v>
      </c>
      <c r="P127" s="80" t="s">
        <v>302</v>
      </c>
      <c r="Q127" s="71" t="s">
        <v>294</v>
      </c>
      <c r="R127" s="73"/>
      <c r="S127" s="72" t="s">
        <v>46</v>
      </c>
      <c r="T127" s="73"/>
      <c r="U127" s="72" t="s">
        <v>47</v>
      </c>
      <c r="V127" s="72" t="s">
        <v>47</v>
      </c>
      <c r="W127" s="73"/>
      <c r="X127" s="73"/>
      <c r="Y127" s="65">
        <f>VLOOKUP($C127,[5]COMERCIALIZADOS!$F$17:$W$195,3,FALSE)</f>
        <v>7.71</v>
      </c>
      <c r="Z127" s="65">
        <f>VLOOKUP($C127,[5]COMERCIALIZADOS!$F$17:$W$195,4,FALSE)</f>
        <v>10.28</v>
      </c>
      <c r="AA127" s="65">
        <f>VLOOKUP($C127,[5]COMERCIALIZADOS!$F$17:$W$195,5,FALSE)</f>
        <v>6.6993500700000004</v>
      </c>
      <c r="AB127" s="65">
        <f>VLOOKUP($C127,[5]COMERCIALIZADOS!$F$17:$W$195,6,FALSE)</f>
        <v>9.2614584617851747</v>
      </c>
      <c r="AC127" s="65">
        <f>VLOOKUP($C127,[5]COMERCIALIZADOS!$F$17:$W$195,7,FALSE)</f>
        <v>7.11</v>
      </c>
      <c r="AD127" s="65">
        <f>VLOOKUP($C127,[5]COMERCIALIZADOS!$F$17:$W$195,8,FALSE)</f>
        <v>9.5</v>
      </c>
      <c r="AE127" s="65">
        <f>VLOOKUP($C127,[5]COMERCIALIZADOS!$F$17:$W$195,9,FALSE)</f>
        <v>7.61</v>
      </c>
      <c r="AF127" s="65">
        <f>VLOOKUP($C127,[5]COMERCIALIZADOS!$F$17:$W$195,10,FALSE)</f>
        <v>10.14</v>
      </c>
      <c r="AG127" s="65">
        <f>VLOOKUP($C127,[5]COMERCIALIZADOS!$F$17:$W$195,11,FALSE)</f>
        <v>7.66</v>
      </c>
      <c r="AH127" s="65">
        <f>VLOOKUP($C127,[5]COMERCIALIZADOS!$F$17:$W$195,12,FALSE)</f>
        <v>10.210000000000001</v>
      </c>
      <c r="AI127" s="65">
        <f>VLOOKUP($C127,[5]COMERCIALIZADOS!$F$17:$W$195,13,FALSE)</f>
        <v>7.93</v>
      </c>
      <c r="AJ127" s="65">
        <f>VLOOKUP($C127,[5]COMERCIALIZADOS!$F$17:$W$195,14,FALSE)</f>
        <v>10.555094130675526</v>
      </c>
      <c r="AK127" s="65">
        <f>VLOOKUP($C127,[5]COMERCIALIZADOS!$F$17:$W$195,15,FALSE)</f>
        <v>6.62</v>
      </c>
      <c r="AL127" s="65">
        <f>VLOOKUP($C127,[5]COMERCIALIZADOS!$F$17:$W$195,16,FALSE)</f>
        <v>9.15</v>
      </c>
      <c r="AM127" s="65">
        <f>VLOOKUP($C127,[5]COMERCIALIZADOS!$F$17:$W$195,17,FALSE)</f>
        <v>6.6587492099999999</v>
      </c>
      <c r="AN127" s="65">
        <f>VLOOKUP($C127,[5]COMERCIALIZADOS!$F$17:$W$195,18,FALSE)</f>
        <v>9.2053301546398885</v>
      </c>
      <c r="AP127" s="163">
        <f>Y127/[6]REVISTAS!Y127*100-100</f>
        <v>1.4473684210526443</v>
      </c>
      <c r="AQ127" s="163">
        <f>Z127/[6]REVISTAS!Z127*100-100</f>
        <v>1.4807502467916862</v>
      </c>
      <c r="AR127" s="163">
        <f>AA127/[6]REVISTAS!AA127*100-100</f>
        <v>1.4473684210526443</v>
      </c>
      <c r="AS127" s="163">
        <f>AB127/[6]REVISTAS!AB127*100-100</f>
        <v>1.4473684210526443</v>
      </c>
      <c r="AT127" s="163">
        <f>AC127/[6]REVISTAS!AC127*100-100</f>
        <v>1.4265335235378132</v>
      </c>
      <c r="AU127" s="163">
        <f>AD127/[6]REVISTAS!AD127*100-100</f>
        <v>1.4957264957265153</v>
      </c>
      <c r="AV127" s="163">
        <f>AE127/[6]REVISTAS!AE127*100-100</f>
        <v>1.6021361815754318</v>
      </c>
      <c r="AW127" s="163">
        <f>AF127/[6]REVISTAS!AF127*100-100</f>
        <v>1.6032064128256565</v>
      </c>
      <c r="AX127" s="163">
        <f>AG127/[6]REVISTAS!AG127*100-100</f>
        <v>1.4984402896336348</v>
      </c>
      <c r="AY127" s="163">
        <f>AH127/[6]REVISTAS!AH127*100-100</f>
        <v>1.5196995752171318</v>
      </c>
      <c r="AZ127" s="164">
        <f>AI127/[6]REVISTAS!AI127*100-100</f>
        <v>1.4061931588236263</v>
      </c>
      <c r="BA127" s="163">
        <f>AJ127/[6]REVISTAS!AJ127*100-100</f>
        <v>1.4061931588236263</v>
      </c>
      <c r="BB127" s="163">
        <f>AK127/[6]REVISTAS!AK127*100-100</f>
        <v>1.5337423312883516</v>
      </c>
      <c r="BC127" s="163">
        <f>AL127/[6]REVISTAS!AL127*100-100</f>
        <v>1.5538290788013285</v>
      </c>
      <c r="BD127" s="163">
        <f>AM127/[6]REVISTAS!AM127*100-100</f>
        <v>1.4473684210526443</v>
      </c>
      <c r="BE127" s="163">
        <f>AN127/[6]REVISTAS!AN127*100-100</f>
        <v>1.4473684210526443</v>
      </c>
    </row>
    <row r="128" spans="1:57" ht="12.75" customHeight="1" x14ac:dyDescent="0.3">
      <c r="A128" s="68">
        <v>7896641804434</v>
      </c>
      <c r="B128" s="68">
        <v>1063901190044</v>
      </c>
      <c r="C128" s="68">
        <v>501103401131410</v>
      </c>
      <c r="D128" s="69" t="s">
        <v>297</v>
      </c>
      <c r="E128" s="70" t="s">
        <v>303</v>
      </c>
      <c r="F128" s="71" t="s">
        <v>299</v>
      </c>
      <c r="G128" s="71" t="s">
        <v>38</v>
      </c>
      <c r="H128" s="71" t="s">
        <v>46</v>
      </c>
      <c r="I128" s="73"/>
      <c r="J128" s="71" t="s">
        <v>40</v>
      </c>
      <c r="K128" s="71" t="s">
        <v>41</v>
      </c>
      <c r="L128" s="71" t="s">
        <v>42</v>
      </c>
      <c r="M128" s="73" t="s">
        <v>300</v>
      </c>
      <c r="N128" s="74" t="s">
        <v>43</v>
      </c>
      <c r="O128" s="73" t="s">
        <v>301</v>
      </c>
      <c r="P128" s="80" t="s">
        <v>302</v>
      </c>
      <c r="Q128" s="71" t="s">
        <v>294</v>
      </c>
      <c r="R128" s="73"/>
      <c r="S128" s="72" t="s">
        <v>46</v>
      </c>
      <c r="T128" s="73"/>
      <c r="U128" s="72" t="s">
        <v>47</v>
      </c>
      <c r="V128" s="72" t="s">
        <v>47</v>
      </c>
      <c r="W128" s="73"/>
      <c r="X128" s="73"/>
      <c r="Y128" s="65">
        <f>VLOOKUP($C128,[5]COMERCIALIZADOS!$F$17:$W$195,3,FALSE)</f>
        <v>22.52</v>
      </c>
      <c r="Z128" s="65">
        <f>VLOOKUP($C128,[5]COMERCIALIZADOS!$F$17:$W$195,4,FALSE)</f>
        <v>30.01</v>
      </c>
      <c r="AA128" s="65">
        <f>VLOOKUP($C128,[5]COMERCIALIZADOS!$F$17:$W$195,5,FALSE)</f>
        <v>19.568010839999999</v>
      </c>
      <c r="AB128" s="65">
        <f>VLOOKUP($C128,[5]COMERCIALIZADOS!$F$17:$W$195,6,FALSE)</f>
        <v>27.051627050506113</v>
      </c>
      <c r="AC128" s="65">
        <f>VLOOKUP($C128,[5]COMERCIALIZADOS!$F$17:$W$195,7,FALSE)</f>
        <v>20.77</v>
      </c>
      <c r="AD128" s="65">
        <f>VLOOKUP($C128,[5]COMERCIALIZADOS!$F$17:$W$195,8,FALSE)</f>
        <v>27.74</v>
      </c>
      <c r="AE128" s="65">
        <f>VLOOKUP($C128,[5]COMERCIALIZADOS!$F$17:$W$195,9,FALSE)</f>
        <v>22.21</v>
      </c>
      <c r="AF128" s="65">
        <f>VLOOKUP($C128,[5]COMERCIALIZADOS!$F$17:$W$195,10,FALSE)</f>
        <v>29.6</v>
      </c>
      <c r="AG128" s="65">
        <f>VLOOKUP($C128,[5]COMERCIALIZADOS!$F$17:$W$195,11,FALSE)</f>
        <v>22.36</v>
      </c>
      <c r="AH128" s="65">
        <f>VLOOKUP($C128,[5]COMERCIALIZADOS!$F$17:$W$195,12,FALSE)</f>
        <v>29.8</v>
      </c>
      <c r="AI128" s="65">
        <f>VLOOKUP($C128,[5]COMERCIALIZADOS!$F$17:$W$195,13,FALSE)</f>
        <v>23.17</v>
      </c>
      <c r="AJ128" s="65">
        <f>VLOOKUP($C128,[5]COMERCIALIZADOS!$F$17:$W$195,14,FALSE)</f>
        <v>30.840041741204537</v>
      </c>
      <c r="AK128" s="65">
        <f>VLOOKUP($C128,[5]COMERCIALIZADOS!$F$17:$W$195,15,FALSE)</f>
        <v>19.329999999999998</v>
      </c>
      <c r="AL128" s="65">
        <f>VLOOKUP($C128,[5]COMERCIALIZADOS!$F$17:$W$195,16,FALSE)</f>
        <v>26.72</v>
      </c>
      <c r="AM128" s="65">
        <f>VLOOKUP($C128,[5]COMERCIALIZADOS!$F$17:$W$195,17,FALSE)</f>
        <v>19.449420519999997</v>
      </c>
      <c r="AN128" s="65">
        <f>VLOOKUP($C128,[5]COMERCIALIZADOS!$F$17:$W$195,18,FALSE)</f>
        <v>26.887682890076558</v>
      </c>
      <c r="AP128" s="163">
        <f>Y128/[6]REVISTAS!Y128*100-100</f>
        <v>1.3501350135013581</v>
      </c>
      <c r="AQ128" s="163">
        <f>Z128/[6]REVISTAS!Z128*100-100</f>
        <v>1.385135135135144</v>
      </c>
      <c r="AR128" s="163">
        <f>AA128/[6]REVISTAS!AA128*100-100</f>
        <v>1.3501350135013439</v>
      </c>
      <c r="AS128" s="163">
        <f>AB128/[6]REVISTAS!AB128*100-100</f>
        <v>1.3501350135013581</v>
      </c>
      <c r="AT128" s="163">
        <f>AC128/[6]REVISTAS!AC128*100-100</f>
        <v>1.3665202537823404</v>
      </c>
      <c r="AU128" s="163">
        <f>AD128/[6]REVISTAS!AD128*100-100</f>
        <v>1.3518450858604183</v>
      </c>
      <c r="AV128" s="163">
        <f>AE128/[6]REVISTAS!AE128*100-100</f>
        <v>1.3692377909630267</v>
      </c>
      <c r="AW128" s="163">
        <f>AF128/[6]REVISTAS!AF128*100-100</f>
        <v>1.3351591920575174</v>
      </c>
      <c r="AX128" s="163">
        <f>AG128/[6]REVISTAS!AG128*100-100</f>
        <v>1.3379082957464306</v>
      </c>
      <c r="AY128" s="163">
        <f>AH128/[6]REVISTAS!AH128*100-100</f>
        <v>1.3468800543896577</v>
      </c>
      <c r="AZ128" s="164">
        <f>AI128/[6]REVISTAS!AI128*100-100</f>
        <v>1.3413915739065345</v>
      </c>
      <c r="BA128" s="163">
        <f>AJ128/[6]REVISTAS!AJ128*100-100</f>
        <v>1.3413915739065345</v>
      </c>
      <c r="BB128" s="163">
        <f>AK128/[6]REVISTAS!AK128*100-100</f>
        <v>1.3633980073413596</v>
      </c>
      <c r="BC128" s="163">
        <f>AL128/[6]REVISTAS!AL128*100-100</f>
        <v>1.3657056145675313</v>
      </c>
      <c r="BD128" s="163">
        <f>AM128/[6]REVISTAS!AM128*100-100</f>
        <v>1.3501350135013439</v>
      </c>
      <c r="BE128" s="163">
        <f>AN128/[6]REVISTAS!AN128*100-100</f>
        <v>1.3501350135013439</v>
      </c>
    </row>
    <row r="129" spans="1:57" ht="12.75" customHeight="1" x14ac:dyDescent="0.3">
      <c r="A129" s="68">
        <v>7896641804472</v>
      </c>
      <c r="B129" s="68">
        <v>1063901190044</v>
      </c>
      <c r="C129" s="68">
        <v>501103402136416</v>
      </c>
      <c r="D129" s="69" t="s">
        <v>297</v>
      </c>
      <c r="E129" s="70" t="s">
        <v>304</v>
      </c>
      <c r="F129" s="71" t="s">
        <v>299</v>
      </c>
      <c r="G129" s="71" t="s">
        <v>38</v>
      </c>
      <c r="H129" s="71" t="s">
        <v>46</v>
      </c>
      <c r="I129" s="73"/>
      <c r="J129" s="71" t="s">
        <v>40</v>
      </c>
      <c r="K129" s="71" t="s">
        <v>41</v>
      </c>
      <c r="L129" s="71" t="s">
        <v>42</v>
      </c>
      <c r="M129" s="73" t="str">
        <f>VLOOKUP(A129,[1]Planilha!$A$14:$AB$239,17,FALSE)</f>
        <v>Líquidos</v>
      </c>
      <c r="N129" s="74" t="s">
        <v>43</v>
      </c>
      <c r="O129" s="73" t="s">
        <v>301</v>
      </c>
      <c r="P129" s="80" t="s">
        <v>302</v>
      </c>
      <c r="Q129" s="71" t="s">
        <v>294</v>
      </c>
      <c r="R129" s="73"/>
      <c r="S129" s="72" t="s">
        <v>46</v>
      </c>
      <c r="T129" s="73"/>
      <c r="U129" s="72" t="s">
        <v>47</v>
      </c>
      <c r="V129" s="72" t="s">
        <v>47</v>
      </c>
      <c r="W129" s="73"/>
      <c r="X129" s="73"/>
      <c r="Y129" s="65">
        <f>VLOOKUP($C129,[5]COMERCIALIZADOS!$F$17:$W$195,3,FALSE)</f>
        <v>112.57</v>
      </c>
      <c r="Z129" s="65">
        <f>VLOOKUP($C129,[5]COMERCIALIZADOS!$F$17:$W$195,4,FALSE)</f>
        <v>149.97999999999999</v>
      </c>
      <c r="AA129" s="65">
        <f>VLOOKUP($C129,[5]COMERCIALIZADOS!$F$17:$W$195,5,FALSE)</f>
        <v>97.813986689999993</v>
      </c>
      <c r="AB129" s="65">
        <f>VLOOKUP($C129,[5]COMERCIALIZADOS!$F$17:$W$195,6,FALSE)</f>
        <v>135.22209844917731</v>
      </c>
      <c r="AC129" s="65">
        <f>VLOOKUP($C129,[5]COMERCIALIZADOS!$F$17:$W$195,7,FALSE)</f>
        <v>103.81</v>
      </c>
      <c r="AD129" s="65">
        <f>VLOOKUP($C129,[5]COMERCIALIZADOS!$F$17:$W$195,8,FALSE)</f>
        <v>138.66999999999999</v>
      </c>
      <c r="AE129" s="65">
        <f>VLOOKUP($C129,[5]COMERCIALIZADOS!$F$17:$W$195,9,FALSE)</f>
        <v>111.01</v>
      </c>
      <c r="AF129" s="65">
        <f>VLOOKUP($C129,[5]COMERCIALIZADOS!$F$17:$W$195,10,FALSE)</f>
        <v>147.97</v>
      </c>
      <c r="AG129" s="65">
        <f>VLOOKUP($C129,[5]COMERCIALIZADOS!$F$17:$W$195,11,FALSE)</f>
        <v>111.78</v>
      </c>
      <c r="AH129" s="65">
        <f>VLOOKUP($C129,[5]COMERCIALIZADOS!$F$17:$W$195,12,FALSE)</f>
        <v>148.96</v>
      </c>
      <c r="AI129" s="65">
        <f>VLOOKUP($C129,[5]COMERCIALIZADOS!$F$17:$W$195,13,FALSE)</f>
        <v>115.83</v>
      </c>
      <c r="AJ129" s="65">
        <f>VLOOKUP($C129,[5]COMERCIALIZADOS!$F$17:$W$195,14,FALSE)</f>
        <v>154.17358803986713</v>
      </c>
      <c r="AK129" s="65">
        <f>VLOOKUP($C129,[5]COMERCIALIZADOS!$F$17:$W$195,15,FALSE)</f>
        <v>96.64</v>
      </c>
      <c r="AL129" s="65">
        <f>VLOOKUP($C129,[5]COMERCIALIZADOS!$F$17:$W$195,16,FALSE)</f>
        <v>133.6</v>
      </c>
      <c r="AM129" s="65">
        <f>VLOOKUP($C129,[5]COMERCIALIZADOS!$F$17:$W$195,17,FALSE)</f>
        <v>97.221193069999984</v>
      </c>
      <c r="AN129" s="65">
        <f>VLOOKUP($C129,[5]COMERCIALIZADOS!$F$17:$W$195,18,FALSE)</f>
        <v>134.40259604511181</v>
      </c>
      <c r="AP129" s="163">
        <f>Y129/[6]REVISTAS!Y129*100-100</f>
        <v>1.3596254276967414</v>
      </c>
      <c r="AQ129" s="163">
        <f>Z129/[6]REVISTAS!Z129*100-100</f>
        <v>1.3652338469856602</v>
      </c>
      <c r="AR129" s="163">
        <f>AA129/[6]REVISTAS!AA129*100-100</f>
        <v>1.3596254276967272</v>
      </c>
      <c r="AS129" s="163">
        <f>AB129/[6]REVISTAS!AB129*100-100</f>
        <v>1.3596254276967272</v>
      </c>
      <c r="AT129" s="163">
        <f>AC129/[6]REVISTAS!AC129*100-100</f>
        <v>1.3571568053114618</v>
      </c>
      <c r="AU129" s="163">
        <f>AD129/[6]REVISTAS!AD129*100-100</f>
        <v>1.3521414997807284</v>
      </c>
      <c r="AV129" s="163">
        <f>AE129/[6]REVISTAS!AE129*100-100</f>
        <v>1.3604821037253458</v>
      </c>
      <c r="AW129" s="163">
        <f>AF129/[6]REVISTAS!AF129*100-100</f>
        <v>1.3562572778957502</v>
      </c>
      <c r="AX129" s="163">
        <f>AG129/[6]REVISTAS!AG129*100-100</f>
        <v>1.3562717755319937</v>
      </c>
      <c r="AY129" s="163">
        <f>AH129/[6]REVISTAS!AH129*100-100</f>
        <v>1.3561647067489275</v>
      </c>
      <c r="AZ129" s="164">
        <f>AI129/[6]REVISTAS!AI129*100-100</f>
        <v>1.3603896866101195</v>
      </c>
      <c r="BA129" s="163">
        <f>AJ129/[6]REVISTAS!AJ129*100-100</f>
        <v>1.3603896866101195</v>
      </c>
      <c r="BB129" s="163">
        <f>AK129/[6]REVISTAS!AK129*100-100</f>
        <v>1.3741739221651272</v>
      </c>
      <c r="BC129" s="163">
        <f>AL129/[6]REVISTAS!AL129*100-100</f>
        <v>1.3810896949461267</v>
      </c>
      <c r="BD129" s="163">
        <f>AM129/[6]REVISTAS!AM129*100-100</f>
        <v>1.3596254276967414</v>
      </c>
      <c r="BE129" s="163">
        <f>AN129/[6]REVISTAS!AN129*100-100</f>
        <v>1.3596254276967414</v>
      </c>
    </row>
    <row r="130" spans="1:57" ht="12.75" customHeight="1" x14ac:dyDescent="0.3">
      <c r="A130" s="95"/>
      <c r="B130" s="95"/>
      <c r="C130" s="95"/>
      <c r="D130" s="69" t="s">
        <v>297</v>
      </c>
      <c r="E130" s="70" t="s">
        <v>166</v>
      </c>
      <c r="F130" s="71" t="s">
        <v>299</v>
      </c>
      <c r="G130" s="71" t="s">
        <v>38</v>
      </c>
      <c r="H130" s="71" t="s">
        <v>46</v>
      </c>
      <c r="I130" s="73"/>
      <c r="J130" s="71" t="s">
        <v>40</v>
      </c>
      <c r="K130" s="71" t="s">
        <v>41</v>
      </c>
      <c r="L130" s="71" t="s">
        <v>42</v>
      </c>
      <c r="M130" s="73"/>
      <c r="N130" s="74"/>
      <c r="O130" s="73"/>
      <c r="P130" s="80"/>
      <c r="Q130" s="71" t="s">
        <v>294</v>
      </c>
      <c r="R130" s="73"/>
      <c r="S130" s="72" t="s">
        <v>46</v>
      </c>
      <c r="T130" s="73"/>
      <c r="U130" s="72" t="s">
        <v>47</v>
      </c>
      <c r="V130" s="72" t="s">
        <v>47</v>
      </c>
      <c r="W130" s="73"/>
      <c r="X130" s="73"/>
      <c r="Y130" s="101"/>
      <c r="Z130" s="92">
        <f>Z129/60</f>
        <v>2.4996666666666667</v>
      </c>
      <c r="AA130" s="101"/>
      <c r="AB130" s="92">
        <f>AB129/60</f>
        <v>2.2537016408196218</v>
      </c>
      <c r="AC130" s="101"/>
      <c r="AD130" s="92">
        <f>AD129/60</f>
        <v>2.3111666666666664</v>
      </c>
      <c r="AE130" s="101"/>
      <c r="AF130" s="92">
        <f>AF129/60</f>
        <v>2.4661666666666666</v>
      </c>
      <c r="AG130" s="101"/>
      <c r="AH130" s="92">
        <f>AH129/60</f>
        <v>2.4826666666666668</v>
      </c>
      <c r="AI130" s="101"/>
      <c r="AJ130" s="92">
        <f>AJ129/60</f>
        <v>2.569559800664452</v>
      </c>
      <c r="AK130" s="101"/>
      <c r="AL130" s="92">
        <f>AL129/60</f>
        <v>2.2266666666666666</v>
      </c>
      <c r="AM130" s="101"/>
      <c r="AN130" s="92">
        <f>AN129/60</f>
        <v>2.24004326741853</v>
      </c>
      <c r="AP130" s="163"/>
      <c r="AQ130" s="163">
        <f>Z130/[6]REVISTAS!Z130*100-100</f>
        <v>1.3652338469856602</v>
      </c>
      <c r="AR130" s="163"/>
      <c r="AS130" s="163">
        <f>AB130/[6]REVISTAS!AB130*100-100</f>
        <v>1.3596254276967272</v>
      </c>
      <c r="AT130" s="163"/>
      <c r="AU130" s="163">
        <f>AD130/[6]REVISTAS!AD130*100-100</f>
        <v>1.3521414997807284</v>
      </c>
      <c r="AV130" s="163"/>
      <c r="AW130" s="163">
        <f>AF130/[6]REVISTAS!AF130*100-100</f>
        <v>1.3562572778957502</v>
      </c>
      <c r="AX130" s="163"/>
      <c r="AY130" s="163">
        <f>AH130/[6]REVISTAS!AH130*100-100</f>
        <v>1.3561647067489275</v>
      </c>
      <c r="AZ130" s="164"/>
      <c r="BA130" s="163">
        <f>AJ130/[6]REVISTAS!AJ130*100-100</f>
        <v>1.3603896866101195</v>
      </c>
      <c r="BB130" s="163"/>
      <c r="BC130" s="163">
        <f>AL130/[6]REVISTAS!AL130*100-100</f>
        <v>1.3810896949460982</v>
      </c>
      <c r="BD130" s="163"/>
      <c r="BE130" s="163">
        <f>AN130/[6]REVISTAS!AN130*100-100</f>
        <v>1.3596254276967272</v>
      </c>
    </row>
    <row r="131" spans="1:57" ht="12.75" customHeight="1" x14ac:dyDescent="0.3">
      <c r="A131" s="38"/>
      <c r="B131" s="39"/>
      <c r="C131" s="82"/>
      <c r="D131" s="47"/>
      <c r="E131" s="38"/>
      <c r="F131" s="42"/>
      <c r="G131" s="43"/>
      <c r="H131" s="43"/>
      <c r="I131" s="43"/>
      <c r="J131" s="43"/>
      <c r="K131" s="43"/>
      <c r="L131" s="43"/>
      <c r="M131" s="43"/>
      <c r="N131" s="83"/>
      <c r="O131" s="43"/>
      <c r="P131" s="43"/>
      <c r="Q131" s="43"/>
      <c r="R131" s="43"/>
      <c r="S131" s="43"/>
      <c r="T131" s="43"/>
      <c r="U131" s="43"/>
      <c r="V131" s="43"/>
      <c r="W131" s="43"/>
      <c r="X131" s="112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</row>
    <row r="132" spans="1:57" ht="17.25" customHeight="1" x14ac:dyDescent="0.3">
      <c r="A132" s="38"/>
      <c r="B132" s="39"/>
      <c r="C132" s="82"/>
      <c r="D132" s="40" t="s">
        <v>423</v>
      </c>
      <c r="E132" s="113"/>
      <c r="F132" s="42"/>
      <c r="G132" s="43"/>
      <c r="H132" s="43"/>
      <c r="I132" s="43"/>
      <c r="J132" s="43"/>
      <c r="K132" s="43"/>
      <c r="L132" s="43"/>
      <c r="M132" s="43"/>
      <c r="N132" s="8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66"/>
    </row>
    <row r="133" spans="1:57" ht="12.75" customHeight="1" x14ac:dyDescent="0.3">
      <c r="A133" s="38"/>
      <c r="B133" s="39"/>
      <c r="C133" s="82"/>
      <c r="D133" s="47"/>
      <c r="E133" s="38"/>
      <c r="F133" s="42"/>
      <c r="G133" s="43"/>
      <c r="H133" s="43"/>
      <c r="I133" s="43"/>
      <c r="J133" s="43"/>
      <c r="K133" s="43"/>
      <c r="L133" s="43"/>
      <c r="M133" s="43"/>
      <c r="N133" s="8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</row>
    <row r="134" spans="1:57" s="66" customFormat="1" ht="12.75" customHeight="1" x14ac:dyDescent="0.3">
      <c r="A134" s="57">
        <v>7896641811036</v>
      </c>
      <c r="B134" s="116" t="s">
        <v>305</v>
      </c>
      <c r="C134" s="117"/>
      <c r="D134" s="58" t="s">
        <v>306</v>
      </c>
      <c r="E134" s="58" t="s">
        <v>307</v>
      </c>
      <c r="F134" s="60" t="s">
        <v>308</v>
      </c>
      <c r="G134" s="60" t="s">
        <v>309</v>
      </c>
      <c r="H134" s="60" t="s">
        <v>46</v>
      </c>
      <c r="I134" s="62"/>
      <c r="J134" s="60" t="s">
        <v>134</v>
      </c>
      <c r="K134" s="60" t="s">
        <v>41</v>
      </c>
      <c r="L134" s="62"/>
      <c r="M134" s="60" t="s">
        <v>310</v>
      </c>
      <c r="N134" s="63" t="s">
        <v>43</v>
      </c>
      <c r="O134" s="62"/>
      <c r="P134" s="62"/>
      <c r="Q134" s="61" t="s">
        <v>311</v>
      </c>
      <c r="R134" s="62"/>
      <c r="S134" s="61" t="s">
        <v>46</v>
      </c>
      <c r="T134" s="62"/>
      <c r="U134" s="61" t="s">
        <v>47</v>
      </c>
      <c r="V134" s="61" t="s">
        <v>46</v>
      </c>
      <c r="W134" s="62"/>
      <c r="X134" s="61" t="s">
        <v>312</v>
      </c>
      <c r="Y134" s="88">
        <v>30.74</v>
      </c>
      <c r="Z134" s="88">
        <v>40.96</v>
      </c>
      <c r="AA134" s="88">
        <v>26.71</v>
      </c>
      <c r="AB134" s="88">
        <v>36.925711169296534</v>
      </c>
      <c r="AC134" s="88">
        <v>28.347659499999999</v>
      </c>
      <c r="AD134" s="88">
        <v>37.866351466156573</v>
      </c>
      <c r="AE134" s="88">
        <v>30.313574719999998</v>
      </c>
      <c r="AF134" s="88">
        <v>40.405708542713569</v>
      </c>
      <c r="AG134" s="88">
        <v>30.525281099999997</v>
      </c>
      <c r="AH134" s="88">
        <v>40.678571085897957</v>
      </c>
      <c r="AI134" s="88">
        <v>31.629984480000001</v>
      </c>
      <c r="AJ134" s="88">
        <v>42.100562867365198</v>
      </c>
      <c r="AK134" s="88">
        <v>26.388691519999998</v>
      </c>
      <c r="AL134" s="88">
        <v>36.480817962889745</v>
      </c>
      <c r="AM134" s="88">
        <v>26.548631739999998</v>
      </c>
      <c r="AN134" s="88">
        <v>36.701925934322979</v>
      </c>
      <c r="AP134" s="163">
        <f>Y134/[6]REVISTAS!Y134*100-100</f>
        <v>9.9034680014300989</v>
      </c>
      <c r="AQ134" s="163">
        <f>Z134/[6]REVISTAS!Z134*100-100</f>
        <v>9.9164602073650485</v>
      </c>
      <c r="AR134" s="163">
        <f>AA134/[6]REVISTAS!AA134*100-100</f>
        <v>9.9013753903669794</v>
      </c>
      <c r="AS134" s="163">
        <f>AB134/[6]REVISTAS!AB134*100-100</f>
        <v>9.9034680014300989</v>
      </c>
      <c r="AT134" s="163">
        <f>AC134/[6]REVISTAS!AC134*100-100</f>
        <v>9.9034680014301131</v>
      </c>
      <c r="AU134" s="163">
        <f>AD134/[6]REVISTAS!AD134*100-100</f>
        <v>9.9034680014301131</v>
      </c>
      <c r="AV134" s="163">
        <f>AE134/[6]REVISTAS!AE134*100-100</f>
        <v>9.9034680014300989</v>
      </c>
      <c r="AW134" s="163">
        <f>AF134/[6]REVISTAS!AF134*100-100</f>
        <v>9.9034680014300989</v>
      </c>
      <c r="AX134" s="163">
        <f>AG134/[6]REVISTAS!AG134*100-100</f>
        <v>9.9034680014301131</v>
      </c>
      <c r="AY134" s="163">
        <f>AH134/[6]REVISTAS!AH134*100-100</f>
        <v>9.9034680014301131</v>
      </c>
      <c r="AZ134" s="167">
        <f>AI134/[6]REVISTAS!AI134*100-100</f>
        <v>9.9034680014301131</v>
      </c>
      <c r="BA134" s="163">
        <f>AJ134/[6]REVISTAS!AJ134*100-100</f>
        <v>9.9034680014301131</v>
      </c>
      <c r="BB134" s="163">
        <f>AK134/[6]REVISTAS!AK134*100-100</f>
        <v>9.9034680014300989</v>
      </c>
      <c r="BC134" s="163">
        <f>AL134/[6]REVISTAS!AL134*100-100</f>
        <v>9.9034680014300989</v>
      </c>
      <c r="BD134" s="163">
        <f>AM134/[6]REVISTAS!AM134*100-100</f>
        <v>9.9034680014300989</v>
      </c>
      <c r="BE134" s="163">
        <f>AN134/[6]REVISTAS!AN134*100-100</f>
        <v>9.9034680014301131</v>
      </c>
    </row>
    <row r="135" spans="1:57" ht="12.75" customHeight="1" x14ac:dyDescent="0.3">
      <c r="A135" s="68">
        <v>7896641802720</v>
      </c>
      <c r="B135" s="93">
        <v>1063902020254</v>
      </c>
      <c r="C135" s="89">
        <v>501101904134421</v>
      </c>
      <c r="D135" s="69" t="s">
        <v>313</v>
      </c>
      <c r="E135" s="149" t="s">
        <v>314</v>
      </c>
      <c r="F135" s="71" t="s">
        <v>315</v>
      </c>
      <c r="G135" s="71" t="s">
        <v>309</v>
      </c>
      <c r="H135" s="71" t="s">
        <v>46</v>
      </c>
      <c r="I135" s="73"/>
      <c r="J135" s="71" t="s">
        <v>134</v>
      </c>
      <c r="K135" s="71" t="s">
        <v>41</v>
      </c>
      <c r="L135" s="73"/>
      <c r="M135" s="71" t="s">
        <v>310</v>
      </c>
      <c r="N135" s="74" t="s">
        <v>43</v>
      </c>
      <c r="O135" s="73"/>
      <c r="P135" s="73"/>
      <c r="Q135" s="72" t="s">
        <v>316</v>
      </c>
      <c r="R135" s="73"/>
      <c r="S135" s="72" t="s">
        <v>46</v>
      </c>
      <c r="T135" s="73"/>
      <c r="U135" s="72" t="s">
        <v>47</v>
      </c>
      <c r="V135" s="72" t="s">
        <v>46</v>
      </c>
      <c r="W135" s="73"/>
      <c r="X135" s="72" t="s">
        <v>317</v>
      </c>
      <c r="Y135" s="65">
        <f>VLOOKUP($C135,'[5]NÃO COMERCIALIZADOS'!$F$16:$W$186,3,FALSE)</f>
        <v>38.659999999999997</v>
      </c>
      <c r="Z135" s="65">
        <f>VLOOKUP($C135,'[5]NÃO COMERCIALIZADOS'!$F$16:$W$186,4,FALSE)</f>
        <v>51.507040583444464</v>
      </c>
      <c r="AA135" s="65">
        <f>VLOOKUP($C135,'[5]NÃO COMERCIALIZADOS'!$F$16:$W$186,5,FALSE)</f>
        <v>33.592331219999998</v>
      </c>
      <c r="AB135" s="65">
        <f>VLOOKUP($C135,'[5]NÃO COMERCIALIZADOS'!$F$16:$W$186,6,FALSE)</f>
        <v>46.439427254554452</v>
      </c>
      <c r="AC135" s="65">
        <f>VLOOKUP($C135,'[5]NÃO COMERCIALIZADOS'!$F$16:$W$186,7,FALSE)</f>
        <v>35.651285499999993</v>
      </c>
      <c r="AD135" s="65">
        <f>VLOOKUP($C135,'[5]NÃO COMERCIALIZADOS'!$F$16:$W$186,8,FALSE)</f>
        <v>47.622418597319879</v>
      </c>
      <c r="AE135" s="65">
        <f>VLOOKUP($C135,'[5]NÃO COMERCIALIZADOS'!$F$16:$W$186,9,FALSE)</f>
        <v>38.123708479999998</v>
      </c>
      <c r="AF135" s="65">
        <f>VLOOKUP($C135,'[5]NÃO COMERCIALIZADOS'!$F$16:$W$186,10,FALSE)</f>
        <v>50.816027724831052</v>
      </c>
      <c r="AG135" s="65">
        <f>VLOOKUP($C135,'[5]NÃO COMERCIALIZADOS'!$F$16:$W$186,11,FALSE)</f>
        <v>38.389959899999994</v>
      </c>
      <c r="AH135" s="65">
        <f>VLOOKUP($C135,'[5]NÃO COMERCIALIZADOS'!$F$16:$W$186,12,FALSE)</f>
        <v>51.159191873155976</v>
      </c>
      <c r="AI135" s="65">
        <f>VLOOKUP($C135,'[5]NÃO COMERCIALIZADOS'!$F$16:$W$186,13,FALSE)</f>
        <v>39.779284320000002</v>
      </c>
      <c r="AJ135" s="65">
        <f>VLOOKUP($C135,'[5]NÃO COMERCIALIZADOS'!$F$16:$W$186,14,FALSE)</f>
        <v>52.947552389470999</v>
      </c>
      <c r="AK135" s="65">
        <f>VLOOKUP($C135,'[5]NÃO COMERCIALIZADOS'!$F$16:$W$186,15,FALSE)</f>
        <v>33.187599679999998</v>
      </c>
      <c r="AL135" s="65">
        <f>VLOOKUP($C135,'[5]NÃO COMERCIALIZADOS'!$F$16:$W$186,16,FALSE)</f>
        <v>45.879909643634271</v>
      </c>
      <c r="AM135" s="65">
        <f>VLOOKUP($C135,'[5]NÃO COMERCIALIZADOS'!$F$16:$W$186,17,FALSE)</f>
        <v>33.388747659999993</v>
      </c>
      <c r="AN135" s="65">
        <f>VLOOKUP($C135,'[5]NÃO COMERCIALIZADOS'!$F$16:$W$186,18,FALSE)</f>
        <v>46.157984925859665</v>
      </c>
      <c r="AP135" s="163">
        <f>Y135/[6]REVISTAS!Y135*100-100</f>
        <v>6.0049355634768347</v>
      </c>
      <c r="AQ135" s="163">
        <f>Z135/[6]REVISTAS!Z135*100-100</f>
        <v>6.0033763808282856</v>
      </c>
      <c r="AR135" s="163">
        <f>AA135/[6]REVISTAS!AA135*100-100</f>
        <v>6.0045695748855934</v>
      </c>
      <c r="AS135" s="163">
        <f>AB135/[6]REVISTAS!AB135*100-100</f>
        <v>6.0045695748855934</v>
      </c>
      <c r="AT135" s="163">
        <f>AC135/[6]REVISTAS!AC135*100-100</f>
        <v>6.010364258102868</v>
      </c>
      <c r="AU135" s="163">
        <f>AD135/[6]REVISTAS!AD135*100-100</f>
        <v>6.0160698960816603</v>
      </c>
      <c r="AV135" s="163">
        <f>AE135/[6]REVISTAS!AE135*100-100</f>
        <v>6.016986874304763</v>
      </c>
      <c r="AW135" s="163">
        <f>AF135/[6]REVISTAS!AF135*100-100</f>
        <v>6.0213388792636096</v>
      </c>
      <c r="AX135" s="163">
        <f>AG135/[6]REVISTAS!AG135*100-100</f>
        <v>6.0044018132222163</v>
      </c>
      <c r="AY135" s="163">
        <f>AH135/[6]REVISTAS!AH135*100-100</f>
        <v>6.0044018132222163</v>
      </c>
      <c r="AZ135" s="167">
        <f>AI135/[6]REVISTAS!AI135*100-100</f>
        <v>6.0051416083489073</v>
      </c>
      <c r="BA135" s="163">
        <f>AJ135/[6]REVISTAS!AJ135*100-100</f>
        <v>6.0051416083489073</v>
      </c>
      <c r="BB135" s="163">
        <f>AK135/[6]REVISTAS!AK135*100-100</f>
        <v>5.9968051101884328</v>
      </c>
      <c r="BC135" s="163">
        <f>AL135/[6]REVISTAS!AL135*100-100</f>
        <v>6.0071849437021001</v>
      </c>
      <c r="BD135" s="163">
        <f>AM135/[6]REVISTAS!AM135*100-100</f>
        <v>6.0049355634768062</v>
      </c>
      <c r="BE135" s="163">
        <f>AN135/[6]REVISTAS!AN135*100-100</f>
        <v>6.0049355634768062</v>
      </c>
    </row>
    <row r="136" spans="1:57" ht="12.75" customHeight="1" x14ac:dyDescent="0.3">
      <c r="A136" s="68">
        <v>7896641802737</v>
      </c>
      <c r="B136" s="93">
        <v>1063902020246</v>
      </c>
      <c r="C136" s="89">
        <v>501101905130421</v>
      </c>
      <c r="D136" s="69" t="s">
        <v>313</v>
      </c>
      <c r="E136" s="149" t="s">
        <v>318</v>
      </c>
      <c r="F136" s="71" t="s">
        <v>315</v>
      </c>
      <c r="G136" s="71" t="s">
        <v>309</v>
      </c>
      <c r="H136" s="71" t="s">
        <v>46</v>
      </c>
      <c r="I136" s="73"/>
      <c r="J136" s="71" t="s">
        <v>134</v>
      </c>
      <c r="K136" s="71" t="s">
        <v>41</v>
      </c>
      <c r="L136" s="73"/>
      <c r="M136" s="71" t="s">
        <v>310</v>
      </c>
      <c r="N136" s="74" t="s">
        <v>43</v>
      </c>
      <c r="O136" s="73"/>
      <c r="P136" s="73"/>
      <c r="Q136" s="72" t="s">
        <v>316</v>
      </c>
      <c r="R136" s="73"/>
      <c r="S136" s="72" t="s">
        <v>46</v>
      </c>
      <c r="T136" s="73"/>
      <c r="U136" s="72" t="s">
        <v>47</v>
      </c>
      <c r="V136" s="72" t="s">
        <v>46</v>
      </c>
      <c r="W136" s="73"/>
      <c r="X136" s="72" t="s">
        <v>317</v>
      </c>
      <c r="Y136" s="65">
        <f>VLOOKUP($C136,'[5]NÃO COMERCIALIZADOS'!$F$16:$W$186,3,FALSE)</f>
        <v>25.55</v>
      </c>
      <c r="Z136" s="65">
        <f>VLOOKUP($C136,'[5]NÃO COMERCIALIZADOS'!$F$16:$W$186,4,FALSE)</f>
        <v>34.040478192110868</v>
      </c>
      <c r="AA136" s="65">
        <f>VLOOKUP($C136,'[5]NÃO COMERCIALIZADOS'!$F$16:$W$186,5,FALSE)</f>
        <v>22.200829350000003</v>
      </c>
      <c r="AB136" s="65">
        <f>VLOOKUP($C136,'[5]NÃO COMERCIALIZADOS'!$F$16:$W$186,6,FALSE)</f>
        <v>30.691344189184338</v>
      </c>
      <c r="AC136" s="65">
        <f>VLOOKUP($C136,'[5]NÃO COMERCIALIZADOS'!$F$16:$W$186,7,FALSE)</f>
        <v>23.56157125</v>
      </c>
      <c r="AD136" s="65">
        <f>VLOOKUP($C136,'[5]NÃO COMERCIALIZADOS'!$F$16:$W$186,8,FALSE)</f>
        <v>31.473171111265469</v>
      </c>
      <c r="AE136" s="65">
        <f>VLOOKUP($C136,'[5]NÃO COMERCIALIZADOS'!$F$16:$W$186,9,FALSE)</f>
        <v>25.195570400000001</v>
      </c>
      <c r="AF136" s="65">
        <f>VLOOKUP($C136,'[5]NÃO COMERCIALIZADOS'!$F$16:$W$186,10,FALSE)</f>
        <v>33.58379483625022</v>
      </c>
      <c r="AG136" s="65">
        <f>VLOOKUP($C136,'[5]NÃO COMERCIALIZADOS'!$F$16:$W$186,11,FALSE)</f>
        <v>25.371533249999999</v>
      </c>
      <c r="AH136" s="65">
        <f>VLOOKUP($C136,'[5]NÃO COMERCIALIZADOS'!$F$16:$W$186,12,FALSE)</f>
        <v>33.810588524550838</v>
      </c>
      <c r="AI136" s="65">
        <f>VLOOKUP($C136,'[5]NÃO COMERCIALIZADOS'!$F$16:$W$186,13,FALSE)</f>
        <v>26.289723600000002</v>
      </c>
      <c r="AJ136" s="65">
        <f>VLOOKUP($C136,'[5]NÃO COMERCIALIZADOS'!$F$16:$W$186,14,FALSE)</f>
        <v>34.992497763864044</v>
      </c>
      <c r="AK136" s="65">
        <f>VLOOKUP($C136,'[5]NÃO COMERCIALIZADOS'!$F$16:$W$186,15,FALSE)</f>
        <v>21.933346400000001</v>
      </c>
      <c r="AL136" s="65">
        <f>VLOOKUP($C136,'[5]NÃO COMERCIALIZADOS'!$F$16:$W$186,16,FALSE)</f>
        <v>30.321564702401858</v>
      </c>
      <c r="AM136" s="65">
        <f>VLOOKUP($C136,'[5]NÃO COMERCIALIZADOS'!$F$16:$W$186,17,FALSE)</f>
        <v>22.066283049999999</v>
      </c>
      <c r="AN136" s="65">
        <f>VLOOKUP($C136,'[5]NÃO COMERCIALIZADOS'!$F$16:$W$186,18,FALSE)</f>
        <v>30.505341822444766</v>
      </c>
      <c r="AP136" s="163">
        <f>Y136/[6]REVISTAS!Y136*100-100</f>
        <v>6.0165975103734439</v>
      </c>
      <c r="AQ136" s="163">
        <f>Z136/[6]REVISTAS!Z136*100-100</f>
        <v>6.0120778327962228</v>
      </c>
      <c r="AR136" s="163">
        <f>AA136/[6]REVISTAS!AA136*100-100</f>
        <v>6.0162314815186164</v>
      </c>
      <c r="AS136" s="163">
        <f>AB136/[6]REVISTAS!AB136*100-100</f>
        <v>6.0162314815186164</v>
      </c>
      <c r="AT136" s="163">
        <f>AC136/[6]REVISTAS!AC136*100-100</f>
        <v>5.9899741340530852</v>
      </c>
      <c r="AU136" s="163">
        <f>AD136/[6]REVISTAS!AD136*100-100</f>
        <v>5.9702731019039419</v>
      </c>
      <c r="AV136" s="163">
        <f>AE136/[6]REVISTAS!AE136*100-100</f>
        <v>5.9973512831299871</v>
      </c>
      <c r="AW136" s="163">
        <f>AF136/[6]REVISTAS!AF136*100-100</f>
        <v>6.0094533972544895</v>
      </c>
      <c r="AX136" s="163">
        <f>AG136/[6]REVISTAS!AG136*100-100</f>
        <v>6.0160637013992471</v>
      </c>
      <c r="AY136" s="163">
        <f>AH136/[6]REVISTAS!AH136*100-100</f>
        <v>6.0160637013992186</v>
      </c>
      <c r="AZ136" s="167">
        <f>AI136/[6]REVISTAS!AI136*100-100</f>
        <v>6.0168035779131941</v>
      </c>
      <c r="BA136" s="163">
        <f>AJ136/[6]REVISTAS!AJ136*100-100</f>
        <v>6.0168035779131941</v>
      </c>
      <c r="BB136" s="163">
        <f>AK136/[6]REVISTAS!AK136*100-100</f>
        <v>6.0094074432092839</v>
      </c>
      <c r="BC136" s="163">
        <f>AL136/[6]REVISTAS!AL136*100-100</f>
        <v>6.0194570014050868</v>
      </c>
      <c r="BD136" s="163">
        <f>AM136/[6]REVISTAS!AM136*100-100</f>
        <v>6.0165975103734439</v>
      </c>
      <c r="BE136" s="163">
        <f>AN136/[6]REVISTAS!AN136*100-100</f>
        <v>6.0165975103734439</v>
      </c>
    </row>
    <row r="137" spans="1:57" ht="12.75" customHeight="1" x14ac:dyDescent="0.3">
      <c r="A137" s="68">
        <v>7896641802713</v>
      </c>
      <c r="B137" s="93">
        <v>1063902020238</v>
      </c>
      <c r="C137" s="89">
        <v>501101903138423</v>
      </c>
      <c r="D137" s="69" t="s">
        <v>313</v>
      </c>
      <c r="E137" s="69" t="s">
        <v>319</v>
      </c>
      <c r="F137" s="71" t="s">
        <v>315</v>
      </c>
      <c r="G137" s="71" t="s">
        <v>309</v>
      </c>
      <c r="H137" s="71" t="s">
        <v>46</v>
      </c>
      <c r="I137" s="73"/>
      <c r="J137" s="71" t="s">
        <v>134</v>
      </c>
      <c r="K137" s="71" t="s">
        <v>41</v>
      </c>
      <c r="L137" s="73"/>
      <c r="M137" s="71" t="s">
        <v>310</v>
      </c>
      <c r="N137" s="74" t="s">
        <v>43</v>
      </c>
      <c r="O137" s="73"/>
      <c r="P137" s="73"/>
      <c r="Q137" s="72" t="s">
        <v>316</v>
      </c>
      <c r="R137" s="73"/>
      <c r="S137" s="72" t="s">
        <v>46</v>
      </c>
      <c r="T137" s="73"/>
      <c r="U137" s="72" t="s">
        <v>47</v>
      </c>
      <c r="V137" s="72" t="s">
        <v>46</v>
      </c>
      <c r="W137" s="73"/>
      <c r="X137" s="72" t="s">
        <v>317</v>
      </c>
      <c r="Y137" s="65">
        <f>VLOOKUP($C137,[5]COMERCIALIZADOS!$F$17:$W$195,3,FALSE)</f>
        <v>19.29</v>
      </c>
      <c r="Z137" s="65">
        <f>VLOOKUP($C137,[5]COMERCIALIZADOS!$F$17:$W$195,4,FALSE)</f>
        <v>25.700227957957676</v>
      </c>
      <c r="AA137" s="65">
        <f>VLOOKUP($C137,[5]COMERCIALIZADOS!$F$17:$W$195,5,FALSE)</f>
        <v>16.761408930000002</v>
      </c>
      <c r="AB137" s="65">
        <f>VLOOKUP($C137,[5]COMERCIALIZADOS!$F$17:$W$195,6,FALSE)</f>
        <v>23.171664556139564</v>
      </c>
      <c r="AC137" s="65">
        <f>VLOOKUP($C137,[5]COMERCIALIZADOS!$F$17:$W$195,7,FALSE)</f>
        <v>17.78875575</v>
      </c>
      <c r="AD137" s="65">
        <f>VLOOKUP($C137,[5]COMERCIALIZADOS!$F$17:$W$195,8,FALSE)</f>
        <v>23.761936232340936</v>
      </c>
      <c r="AE137" s="65">
        <f>VLOOKUP($C137,[5]COMERCIALIZADOS!$F$17:$W$195,9,FALSE)</f>
        <v>19.022409119999999</v>
      </c>
      <c r="AF137" s="65">
        <f>VLOOKUP($C137,[5]COMERCIALIZADOS!$F$17:$W$195,10,FALSE)</f>
        <v>25.355436492808874</v>
      </c>
      <c r="AG137" s="65">
        <f>VLOOKUP($C137,[5]COMERCIALIZADOS!$F$17:$W$195,11,FALSE)</f>
        <v>19.155259349999998</v>
      </c>
      <c r="AH137" s="65">
        <f>VLOOKUP($C137,[5]COMERCIALIZADOS!$F$17:$W$195,12,FALSE)</f>
        <v>25.526663508359515</v>
      </c>
      <c r="AI137" s="65">
        <f>VLOOKUP($C137,[5]COMERCIALIZADOS!$F$17:$W$195,13,FALSE)</f>
        <v>19.848484080000002</v>
      </c>
      <c r="AJ137" s="65">
        <f>VLOOKUP($C137,[5]COMERCIALIZADOS!$F$17:$W$195,14,FALSE)</f>
        <v>26.418993419371329</v>
      </c>
      <c r="AK137" s="65">
        <f>VLOOKUP($C137,[5]COMERCIALIZADOS!$F$17:$W$195,15,FALSE)</f>
        <v>16.55946192</v>
      </c>
      <c r="AL137" s="65">
        <f>VLOOKUP($C137,[5]COMERCIALIZADOS!$F$17:$W$195,16,FALSE)</f>
        <v>22.892484661813377</v>
      </c>
      <c r="AM137" s="65">
        <f>VLOOKUP($C137,[5]COMERCIALIZADOS!$F$17:$W$195,17,FALSE)</f>
        <v>16.659827789999998</v>
      </c>
      <c r="AN137" s="65">
        <f>VLOOKUP($C137,[5]COMERCIALIZADOS!$F$17:$W$195,18,FALSE)</f>
        <v>23.031234589235204</v>
      </c>
      <c r="AP137" s="163">
        <f>Y137/[6]REVISTAS!Y137*100-100</f>
        <v>5.9890109890109926</v>
      </c>
      <c r="AQ137" s="163">
        <f>Z137/[6]REVISTAS!Z137*100-100</f>
        <v>5.9803214761141419</v>
      </c>
      <c r="AR137" s="163">
        <f>AA137/[6]REVISTAS!AA137*100-100</f>
        <v>5.9886450554003545</v>
      </c>
      <c r="AS137" s="163">
        <f>AB137/[6]REVISTAS!AB137*100-100</f>
        <v>5.9886450554003261</v>
      </c>
      <c r="AT137" s="163">
        <f>AC137/[6]REVISTAS!AC137*100-100</f>
        <v>6.0116552443384847</v>
      </c>
      <c r="AU137" s="163">
        <f>AD137/[6]REVISTAS!AD137*100-100</f>
        <v>5.9854426063377986</v>
      </c>
      <c r="AV137" s="163">
        <f>AE137/[6]REVISTAS!AE137*100-100</f>
        <v>5.9744240668523503</v>
      </c>
      <c r="AW137" s="163">
        <f>AF137/[6]REVISTAS!AF137*100-100</f>
        <v>5.9566924062217907</v>
      </c>
      <c r="AX137" s="163">
        <f>AG137/[6]REVISTAS!AG137*100-100</f>
        <v>5.9884773189389477</v>
      </c>
      <c r="AY137" s="163">
        <f>AH137/[6]REVISTAS!AH137*100-100</f>
        <v>5.9884773189389193</v>
      </c>
      <c r="AZ137" s="167">
        <f>AI137/[6]REVISTAS!AI137*100-100</f>
        <v>5.9892170029300189</v>
      </c>
      <c r="BA137" s="163">
        <f>AJ137/[6]REVISTAS!AJ137*100-100</f>
        <v>5.9892170029300047</v>
      </c>
      <c r="BB137" s="163">
        <f>AK137/[6]REVISTAS!AK137*100-100</f>
        <v>6.0144809218950002</v>
      </c>
      <c r="BC137" s="163">
        <f>AL137/[6]REVISTAS!AL137*100-100</f>
        <v>6.0328145521694125</v>
      </c>
      <c r="BD137" s="163">
        <f>AM137/[6]REVISTAS!AM137*100-100</f>
        <v>5.9890109890109926</v>
      </c>
      <c r="BE137" s="163">
        <f>AN137/[6]REVISTAS!AN137*100-100</f>
        <v>5.9890109890109926</v>
      </c>
    </row>
    <row r="138" spans="1:57" ht="12.75" customHeight="1" x14ac:dyDescent="0.3">
      <c r="A138" s="68">
        <v>7896641803147</v>
      </c>
      <c r="B138" s="93">
        <v>1063902020149</v>
      </c>
      <c r="C138" s="89">
        <v>501101902131425</v>
      </c>
      <c r="D138" s="69" t="s">
        <v>313</v>
      </c>
      <c r="E138" s="149" t="s">
        <v>320</v>
      </c>
      <c r="F138" s="71" t="s">
        <v>315</v>
      </c>
      <c r="G138" s="71" t="s">
        <v>309</v>
      </c>
      <c r="H138" s="71" t="s">
        <v>46</v>
      </c>
      <c r="I138" s="73"/>
      <c r="J138" s="71" t="s">
        <v>134</v>
      </c>
      <c r="K138" s="71" t="s">
        <v>41</v>
      </c>
      <c r="L138" s="73"/>
      <c r="M138" s="71" t="s">
        <v>52</v>
      </c>
      <c r="N138" s="74" t="s">
        <v>59</v>
      </c>
      <c r="O138" s="73"/>
      <c r="P138" s="73"/>
      <c r="Q138" s="72" t="s">
        <v>316</v>
      </c>
      <c r="R138" s="73"/>
      <c r="S138" s="72" t="s">
        <v>46</v>
      </c>
      <c r="T138" s="73"/>
      <c r="U138" s="72" t="s">
        <v>47</v>
      </c>
      <c r="V138" s="72" t="s">
        <v>46</v>
      </c>
      <c r="W138" s="73"/>
      <c r="X138" s="72" t="s">
        <v>317</v>
      </c>
      <c r="Y138" s="65">
        <f>VLOOKUP($C138,'[5]NÃO COMERCIALIZADOS'!$F$16:$W$186,3,FALSE)</f>
        <v>47.37</v>
      </c>
      <c r="Z138" s="65">
        <f>VLOOKUP($C138,'[5]NÃO COMERCIALIZADOS'!$F$16:$W$186,4,FALSE)</f>
        <v>63.111446260676779</v>
      </c>
      <c r="AA138" s="65">
        <f>VLOOKUP($C138,'[5]NÃO COMERCIALIZADOS'!$F$16:$W$186,5,FALSE)</f>
        <v>41.160598290000003</v>
      </c>
      <c r="AB138" s="65">
        <f>VLOOKUP($C138,'[5]NÃO COMERCIALIZADOS'!$F$16:$W$186,6,FALSE)</f>
        <v>56.902112494781292</v>
      </c>
      <c r="AC138" s="65">
        <f>VLOOKUP($C138,'[5]NÃO COMERCIALIZADOS'!$F$16:$W$186,7,FALSE)</f>
        <v>43.683429749999995</v>
      </c>
      <c r="AD138" s="65">
        <f>VLOOKUP($C138,'[5]NÃO COMERCIALIZADOS'!$F$16:$W$186,8,FALSE)</f>
        <v>58.35162878828357</v>
      </c>
      <c r="AE138" s="65">
        <f>VLOOKUP($C138,'[5]NÃO COMERCIALIZADOS'!$F$16:$W$186,9,FALSE)</f>
        <v>46.712883359999999</v>
      </c>
      <c r="AF138" s="65">
        <f>VLOOKUP($C138,'[5]NÃO COMERCIALIZADOS'!$F$16:$W$186,10,FALSE)</f>
        <v>62.264749956679957</v>
      </c>
      <c r="AG138" s="65">
        <f>VLOOKUP($C138,'[5]NÃO COMERCIALIZADOS'!$F$16:$W$186,11,FALSE)</f>
        <v>47.03912055</v>
      </c>
      <c r="AH138" s="65">
        <f>VLOOKUP($C138,'[5]NÃO COMERCIALIZADOS'!$F$16:$W$186,12,FALSE)</f>
        <v>62.685228117728897</v>
      </c>
      <c r="AI138" s="65">
        <f>VLOOKUP($C138,'[5]NÃO COMERCIALIZADOS'!$F$16:$W$186,13,FALSE)</f>
        <v>48.741456240000005</v>
      </c>
      <c r="AJ138" s="65">
        <f>VLOOKUP($C138,'[5]NÃO COMERCIALIZADOS'!$F$16:$W$186,14,FALSE)</f>
        <v>64.876501725019182</v>
      </c>
      <c r="AK138" s="65">
        <f>VLOOKUP($C138,'[5]NÃO COMERCIALIZADOS'!$F$16:$W$186,15,FALSE)</f>
        <v>40.664681760000001</v>
      </c>
      <c r="AL138" s="65">
        <f>VLOOKUP($C138,'[5]NÃO COMERCIALIZADOS'!$F$16:$W$186,16,FALSE)</f>
        <v>56.216536984453072</v>
      </c>
      <c r="AM138" s="65">
        <f>VLOOKUP($C138,'[5]NÃO COMERCIALIZADOS'!$F$16:$W$186,17,FALSE)</f>
        <v>40.911147869999994</v>
      </c>
      <c r="AN138" s="65">
        <f>VLOOKUP($C138,'[5]NÃO COMERCIALIZADOS'!$F$16:$W$186,18,FALSE)</f>
        <v>56.557261922865301</v>
      </c>
      <c r="AP138" s="163">
        <f>Y138/[6]REVISTAS!Y138*100-100</f>
        <v>5.9968673081226314</v>
      </c>
      <c r="AQ138" s="163">
        <f>Z138/[6]REVISTAS!Z138*100-100</f>
        <v>5.9983981536392008</v>
      </c>
      <c r="AR138" s="163">
        <f>AA138/[6]REVISTAS!AA138*100-100</f>
        <v>5.9965013473875359</v>
      </c>
      <c r="AS138" s="163">
        <f>AB138/[6]REVISTAS!AB138*100-100</f>
        <v>5.9965013473875359</v>
      </c>
      <c r="AT138" s="163">
        <f>AC138/[6]REVISTAS!AC138*100-100</f>
        <v>6.0020134676049395</v>
      </c>
      <c r="AU138" s="163">
        <f>AD138/[6]REVISTAS!AD138*100-100</f>
        <v>5.9975091521954198</v>
      </c>
      <c r="AV138" s="163">
        <f>AE138/[6]REVISTAS!AE138*100-100</f>
        <v>5.9970123893805294</v>
      </c>
      <c r="AW138" s="163">
        <f>AF138/[6]REVISTAS!AF138*100-100</f>
        <v>6.0005957723526535</v>
      </c>
      <c r="AX138" s="163">
        <f>AG138/[6]REVISTAS!AG138*100-100</f>
        <v>5.9963335984928818</v>
      </c>
      <c r="AY138" s="163">
        <f>AH138/[6]REVISTAS!AH138*100-100</f>
        <v>5.9963335984928818</v>
      </c>
      <c r="AZ138" s="167">
        <f>AI138/[6]REVISTAS!AI138*100-100</f>
        <v>5.9970733373122016</v>
      </c>
      <c r="BA138" s="163">
        <f>AJ138/[6]REVISTAS!AJ138*100-100</f>
        <v>5.9970733373122016</v>
      </c>
      <c r="BB138" s="163">
        <f>AK138/[6]REVISTAS!AK138*100-100</f>
        <v>6.0080337851929215</v>
      </c>
      <c r="BC138" s="163">
        <f>AL138/[6]REVISTAS!AL138*100-100</f>
        <v>6.0089326502980782</v>
      </c>
      <c r="BD138" s="163">
        <f>AM138/[6]REVISTAS!AM138*100-100</f>
        <v>5.9968673081226171</v>
      </c>
      <c r="BE138" s="163">
        <f>AN138/[6]REVISTAS!AN138*100-100</f>
        <v>5.9968673081226171</v>
      </c>
    </row>
    <row r="139" spans="1:57" ht="12.75" customHeight="1" x14ac:dyDescent="0.3">
      <c r="A139" s="68">
        <v>7896641805738</v>
      </c>
      <c r="B139" s="93" t="s">
        <v>305</v>
      </c>
      <c r="C139" s="95"/>
      <c r="D139" s="69" t="s">
        <v>321</v>
      </c>
      <c r="E139" s="69" t="s">
        <v>322</v>
      </c>
      <c r="F139" s="71" t="s">
        <v>323</v>
      </c>
      <c r="G139" s="71" t="s">
        <v>309</v>
      </c>
      <c r="H139" s="71" t="s">
        <v>46</v>
      </c>
      <c r="I139" s="73"/>
      <c r="J139" s="71" t="s">
        <v>134</v>
      </c>
      <c r="K139" s="71" t="s">
        <v>41</v>
      </c>
      <c r="L139" s="73"/>
      <c r="M139" s="71" t="s">
        <v>310</v>
      </c>
      <c r="N139" s="74" t="s">
        <v>324</v>
      </c>
      <c r="O139" s="73"/>
      <c r="P139" s="73"/>
      <c r="Q139" s="72" t="s">
        <v>325</v>
      </c>
      <c r="R139" s="73"/>
      <c r="S139" s="72" t="s">
        <v>46</v>
      </c>
      <c r="T139" s="73"/>
      <c r="U139" s="72" t="s">
        <v>47</v>
      </c>
      <c r="V139" s="72" t="s">
        <v>46</v>
      </c>
      <c r="W139" s="73"/>
      <c r="X139" s="72" t="s">
        <v>312</v>
      </c>
      <c r="Y139" s="159">
        <v>9.67</v>
      </c>
      <c r="Z139" s="159">
        <v>12.883421687581686</v>
      </c>
      <c r="AA139" s="160">
        <v>8.4024273899999997</v>
      </c>
      <c r="AB139" s="160">
        <v>11.615862947530822</v>
      </c>
      <c r="AC139" s="161">
        <v>8.9174322499999992</v>
      </c>
      <c r="AD139" s="161">
        <v>11.911763782619847</v>
      </c>
      <c r="AE139" s="161">
        <v>9.5358577600000007</v>
      </c>
      <c r="AF139" s="161">
        <v>12.710579102408596</v>
      </c>
      <c r="AG139" s="161">
        <v>9.6024550499999997</v>
      </c>
      <c r="AH139" s="161">
        <v>12.796414521816306</v>
      </c>
      <c r="AI139" s="161">
        <v>9.9499658400000008</v>
      </c>
      <c r="AJ139" s="161">
        <v>13.243735944288272</v>
      </c>
      <c r="AK139" s="161">
        <v>8.3011921599999994</v>
      </c>
      <c r="AL139" s="161">
        <v>11.475911180909039</v>
      </c>
      <c r="AM139" s="160">
        <v>8.3515051699999994</v>
      </c>
      <c r="AN139" s="160">
        <v>11.545465965676746</v>
      </c>
      <c r="AP139" s="163">
        <f>Y139/[6]REVISTAS!Y139*100-100</f>
        <v>6.0307017543859871</v>
      </c>
      <c r="AQ139" s="163">
        <f>Z139/[6]REVISTAS!Z139*100-100</f>
        <v>6.0307017543859871</v>
      </c>
      <c r="AR139" s="163">
        <f>AA139/[6]REVISTAS!AA139*100-100</f>
        <v>6.0307017543859587</v>
      </c>
      <c r="AS139" s="163">
        <f>AB139/[6]REVISTAS!AB139*100-100</f>
        <v>6.0307017543859587</v>
      </c>
      <c r="AT139" s="163">
        <f>AC139/[6]REVISTAS!AC139*100-100</f>
        <v>6.0307017543859587</v>
      </c>
      <c r="AU139" s="163">
        <f>AD139/[6]REVISTAS!AD139*100-100</f>
        <v>6.0307017543859871</v>
      </c>
      <c r="AV139" s="163">
        <f>AE139/[6]REVISTAS!AE139*100-100</f>
        <v>6.0307017543859871</v>
      </c>
      <c r="AW139" s="163">
        <f>AF139/[6]REVISTAS!AF139*100-100</f>
        <v>6.0307017543859871</v>
      </c>
      <c r="AX139" s="163">
        <f>AG139/[6]REVISTAS!AG139*100-100</f>
        <v>6.0307017543859871</v>
      </c>
      <c r="AY139" s="163">
        <f>AH139/[6]REVISTAS!AH139*100-100</f>
        <v>6.0307017543859871</v>
      </c>
      <c r="AZ139" s="167">
        <f>AI139/[6]REVISTAS!AI139*100-100</f>
        <v>6.0307017543859871</v>
      </c>
      <c r="BA139" s="163">
        <f>AJ139/[6]REVISTAS!AJ139*100-100</f>
        <v>6.0307017543859871</v>
      </c>
      <c r="BB139" s="163">
        <f>AK139/[6]REVISTAS!AK139*100-100</f>
        <v>6.0307017543859587</v>
      </c>
      <c r="BC139" s="163">
        <f>AL139/[6]REVISTAS!AL139*100-100</f>
        <v>6.0307017543859587</v>
      </c>
      <c r="BD139" s="163">
        <f>AM139/[6]REVISTAS!AM139*100-100</f>
        <v>6.0307017543859871</v>
      </c>
      <c r="BE139" s="163">
        <f>AN139/[6]REVISTAS!AN139*100-100</f>
        <v>6.0307017543859587</v>
      </c>
    </row>
    <row r="140" spans="1:57" ht="12.75" customHeight="1" x14ac:dyDescent="0.3">
      <c r="A140" s="68">
        <v>7896641806308</v>
      </c>
      <c r="B140" s="93" t="s">
        <v>305</v>
      </c>
      <c r="C140" s="95"/>
      <c r="D140" s="69" t="s">
        <v>321</v>
      </c>
      <c r="E140" s="69" t="s">
        <v>326</v>
      </c>
      <c r="F140" s="71" t="s">
        <v>323</v>
      </c>
      <c r="G140" s="71" t="s">
        <v>309</v>
      </c>
      <c r="H140" s="71" t="s">
        <v>46</v>
      </c>
      <c r="I140" s="73"/>
      <c r="J140" s="71" t="s">
        <v>134</v>
      </c>
      <c r="K140" s="71" t="s">
        <v>41</v>
      </c>
      <c r="L140" s="73"/>
      <c r="M140" s="71" t="s">
        <v>310</v>
      </c>
      <c r="N140" s="74" t="s">
        <v>324</v>
      </c>
      <c r="O140" s="73"/>
      <c r="P140" s="73"/>
      <c r="Q140" s="72" t="s">
        <v>325</v>
      </c>
      <c r="R140" s="73"/>
      <c r="S140" s="72" t="s">
        <v>46</v>
      </c>
      <c r="T140" s="73"/>
      <c r="U140" s="72" t="s">
        <v>47</v>
      </c>
      <c r="V140" s="72" t="s">
        <v>46</v>
      </c>
      <c r="W140" s="73"/>
      <c r="X140" s="72" t="s">
        <v>312</v>
      </c>
      <c r="Y140" s="159">
        <v>17.66</v>
      </c>
      <c r="Z140" s="159">
        <v>23.528565357051974</v>
      </c>
      <c r="AA140" s="160">
        <v>15.345074220000001</v>
      </c>
      <c r="AB140" s="160">
        <v>21.213664907279661</v>
      </c>
      <c r="AC140" s="161">
        <v>16.285610500000001</v>
      </c>
      <c r="AD140" s="161">
        <v>21.754058779841419</v>
      </c>
      <c r="AE140" s="161">
        <v>17.415020479999999</v>
      </c>
      <c r="AF140" s="161">
        <v>23.212908681337723</v>
      </c>
      <c r="AG140" s="161">
        <v>17.536644899999999</v>
      </c>
      <c r="AH140" s="161">
        <v>23.369667058456667</v>
      </c>
      <c r="AI140" s="161">
        <v>18.171292320000003</v>
      </c>
      <c r="AJ140" s="161">
        <v>24.186595323281374</v>
      </c>
      <c r="AK140" s="161">
        <v>15.160191680000001</v>
      </c>
      <c r="AL140" s="161">
        <v>20.958075641660148</v>
      </c>
      <c r="AM140" s="160">
        <v>15.252076659999998</v>
      </c>
      <c r="AN140" s="160">
        <v>21.085101236179042</v>
      </c>
      <c r="AP140" s="163">
        <f>Y140/[6]REVISTAS!Y140*100-100</f>
        <v>6.0024009603841648</v>
      </c>
      <c r="AQ140" s="163">
        <f>Z140/[6]REVISTAS!Z140*100-100</f>
        <v>6.0024009603841648</v>
      </c>
      <c r="AR140" s="163">
        <f>AA140/[6]REVISTAS!AA140*100-100</f>
        <v>6.0024009603841648</v>
      </c>
      <c r="AS140" s="163">
        <f>AB140/[6]REVISTAS!AB140*100-100</f>
        <v>6.0024009603841364</v>
      </c>
      <c r="AT140" s="163">
        <f>AC140/[6]REVISTAS!AC140*100-100</f>
        <v>6.0024009603841648</v>
      </c>
      <c r="AU140" s="163">
        <f>AD140/[6]REVISTAS!AD140*100-100</f>
        <v>6.0024009603841648</v>
      </c>
      <c r="AV140" s="163">
        <f>AE140/[6]REVISTAS!AE140*100-100</f>
        <v>6.0024009603841364</v>
      </c>
      <c r="AW140" s="163">
        <f>AF140/[6]REVISTAS!AF140*100-100</f>
        <v>6.0024009603841364</v>
      </c>
      <c r="AX140" s="163">
        <f>AG140/[6]REVISTAS!AG140*100-100</f>
        <v>6.0024009603841648</v>
      </c>
      <c r="AY140" s="163">
        <f>AH140/[6]REVISTAS!AH140*100-100</f>
        <v>6.0024009603841648</v>
      </c>
      <c r="AZ140" s="167">
        <f>AI140/[6]REVISTAS!AI140*100-100</f>
        <v>6.0024009603841648</v>
      </c>
      <c r="BA140" s="163">
        <f>AJ140/[6]REVISTAS!AJ140*100-100</f>
        <v>6.0024009603841648</v>
      </c>
      <c r="BB140" s="163">
        <f>AK140/[6]REVISTAS!AK140*100-100</f>
        <v>6.0024009603841648</v>
      </c>
      <c r="BC140" s="163">
        <f>AL140/[6]REVISTAS!AL140*100-100</f>
        <v>6.0024009603841648</v>
      </c>
      <c r="BD140" s="163">
        <f>AM140/[6]REVISTAS!AM140*100-100</f>
        <v>6.0024009603841648</v>
      </c>
      <c r="BE140" s="163">
        <f>AN140/[6]REVISTAS!AN140*100-100</f>
        <v>6.0024009603841648</v>
      </c>
    </row>
    <row r="141" spans="1:57" ht="12.75" customHeight="1" x14ac:dyDescent="0.3">
      <c r="A141" s="68">
        <v>7896641803871</v>
      </c>
      <c r="B141" s="93">
        <v>1063902310058</v>
      </c>
      <c r="C141" s="89">
        <v>501103501118416</v>
      </c>
      <c r="D141" s="69" t="s">
        <v>327</v>
      </c>
      <c r="E141" s="91" t="s">
        <v>328</v>
      </c>
      <c r="F141" s="296" t="s">
        <v>329</v>
      </c>
      <c r="G141" s="71" t="s">
        <v>309</v>
      </c>
      <c r="H141" s="71" t="s">
        <v>46</v>
      </c>
      <c r="I141" s="73"/>
      <c r="J141" s="71" t="s">
        <v>134</v>
      </c>
      <c r="K141" s="71" t="s">
        <v>41</v>
      </c>
      <c r="L141" s="73"/>
      <c r="M141" s="71" t="s">
        <v>52</v>
      </c>
      <c r="N141" s="74" t="s">
        <v>296</v>
      </c>
      <c r="O141" s="73"/>
      <c r="P141" s="73"/>
      <c r="Q141" s="71" t="s">
        <v>330</v>
      </c>
      <c r="R141" s="73"/>
      <c r="S141" s="72" t="s">
        <v>46</v>
      </c>
      <c r="T141" s="73"/>
      <c r="U141" s="72" t="s">
        <v>47</v>
      </c>
      <c r="V141" s="72" t="s">
        <v>46</v>
      </c>
      <c r="W141" s="73"/>
      <c r="X141" s="72" t="s">
        <v>331</v>
      </c>
      <c r="Y141" s="65">
        <f>VLOOKUP($C141,[5]COMERCIALIZADOS!$F$17:$W$195,3,FALSE)</f>
        <v>14.22</v>
      </c>
      <c r="Z141" s="65">
        <f>VLOOKUP($C141,[5]COMERCIALIZADOS!$F$17:$W$195,4,FALSE)</f>
        <v>18.95</v>
      </c>
      <c r="AA141" s="65">
        <f>VLOOKUP($C141,[5]COMERCIALIZADOS!$F$17:$W$195,5,FALSE)</f>
        <v>12.36</v>
      </c>
      <c r="AB141" s="65">
        <f>VLOOKUP($C141,[5]COMERCIALIZADOS!$F$17:$W$195,6,FALSE)</f>
        <v>17.079999999999998</v>
      </c>
      <c r="AC141" s="65">
        <f>VLOOKUP($C141,[5]COMERCIALIZADOS!$F$17:$W$195,7,FALSE)</f>
        <v>13.11</v>
      </c>
      <c r="AD141" s="65">
        <f>VLOOKUP($C141,[5]COMERCIALIZADOS!$F$17:$W$195,8,FALSE)</f>
        <v>17.52</v>
      </c>
      <c r="AE141" s="65">
        <f>VLOOKUP($C141,[5]COMERCIALIZADOS!$F$17:$W$195,9,FALSE)</f>
        <v>14.02</v>
      </c>
      <c r="AF141" s="65">
        <f>VLOOKUP($C141,[5]COMERCIALIZADOS!$F$17:$W$195,10,FALSE)</f>
        <v>18.690000000000001</v>
      </c>
      <c r="AG141" s="65">
        <f>VLOOKUP($C141,[5]COMERCIALIZADOS!$F$17:$W$195,11,FALSE)</f>
        <v>14.12</v>
      </c>
      <c r="AH141" s="65">
        <f>VLOOKUP($C141,[5]COMERCIALIZADOS!$F$17:$W$195,12,FALSE)</f>
        <v>18.82</v>
      </c>
      <c r="AI141" s="65">
        <f>VLOOKUP($C141,[5]COMERCIALIZADOS!$F$17:$W$195,13,FALSE)</f>
        <v>14.63</v>
      </c>
      <c r="AJ141" s="65">
        <f>VLOOKUP($C141,[5]COMERCIALIZADOS!$F$17:$W$195,14,FALSE)</f>
        <v>19.48</v>
      </c>
      <c r="AK141" s="65">
        <f>VLOOKUP($C141,[5]COMERCIALIZADOS!$F$17:$W$195,15,FALSE)</f>
        <v>12.21</v>
      </c>
      <c r="AL141" s="65">
        <f>VLOOKUP($C141,[5]COMERCIALIZADOS!$F$17:$W$195,16,FALSE)</f>
        <v>16.88</v>
      </c>
      <c r="AM141" s="65">
        <f>VLOOKUP($C141,[5]COMERCIALIZADOS!$F$17:$W$195,17,FALSE)</f>
        <v>12.28</v>
      </c>
      <c r="AN141" s="65">
        <f>VLOOKUP($C141,[5]COMERCIALIZADOS!$F$17:$W$195,18,FALSE)</f>
        <v>16.98</v>
      </c>
      <c r="AP141" s="163">
        <f>Y141/[6]REVISTAS!Y141*100-100</f>
        <v>8.2191780821917888</v>
      </c>
      <c r="AQ141" s="163">
        <f>Z141/[6]REVISTAS!Z141*100-100</f>
        <v>8.2238720731010631</v>
      </c>
      <c r="AR141" s="163">
        <f>AA141/[6]REVISTAS!AA141*100-100</f>
        <v>8.2881241394263441</v>
      </c>
      <c r="AS141" s="163">
        <f>AB141/[6]REVISTAS!AB141*100-100</f>
        <v>8.2502057736273571</v>
      </c>
      <c r="AT141" s="163">
        <f>AC141/[6]REVISTAS!AC141*100-100</f>
        <v>8.1683168316831711</v>
      </c>
      <c r="AU141" s="163">
        <f>AD141/[6]REVISTAS!AD141*100-100</f>
        <v>8.214947498455814</v>
      </c>
      <c r="AV141" s="163">
        <f>AE141/[6]REVISTAS!AE141*100-100</f>
        <v>8.1790123456789985</v>
      </c>
      <c r="AW141" s="163">
        <f>AF141/[6]REVISTAS!AF141*100-100</f>
        <v>8.1597222222222285</v>
      </c>
      <c r="AX141" s="163">
        <f>AG141/[6]REVISTAS!AG141*100-100</f>
        <v>8.2134731169376494</v>
      </c>
      <c r="AY141" s="163">
        <f>AH141/[6]REVISTAS!AH141*100-100</f>
        <v>8.2331357809013639</v>
      </c>
      <c r="AZ141" s="167">
        <f>AI141/[6]REVISTAS!AI141*100-100</f>
        <v>8.2068337755908658</v>
      </c>
      <c r="BA141" s="163">
        <f>AJ141/[6]REVISTAS!AJ141*100-100</f>
        <v>8.2456349858802014</v>
      </c>
      <c r="BB141" s="163">
        <f>AK141/[6]REVISTAS!AK141*100-100</f>
        <v>8.2446808510638476</v>
      </c>
      <c r="BC141" s="163">
        <f>AL141/[6]REVISTAS!AL141*100-100</f>
        <v>8.2745349583066172</v>
      </c>
      <c r="BD141" s="163">
        <f>AM141/[6]REVISTAS!AM141*100-100</f>
        <v>8.2093333239363915</v>
      </c>
      <c r="BE141" s="163">
        <f>AN141/[6]REVISTAS!AN141*100-100</f>
        <v>8.2324101098062386</v>
      </c>
    </row>
    <row r="142" spans="1:57" ht="12.75" customHeight="1" x14ac:dyDescent="0.3">
      <c r="A142" s="68">
        <v>7896641808630</v>
      </c>
      <c r="B142" s="93">
        <v>1063902310112</v>
      </c>
      <c r="C142" s="89">
        <v>501113050020803</v>
      </c>
      <c r="D142" s="69" t="s">
        <v>327</v>
      </c>
      <c r="E142" s="69" t="s">
        <v>332</v>
      </c>
      <c r="F142" s="296"/>
      <c r="G142" s="71" t="s">
        <v>309</v>
      </c>
      <c r="H142" s="71" t="s">
        <v>46</v>
      </c>
      <c r="I142" s="73"/>
      <c r="J142" s="71" t="s">
        <v>134</v>
      </c>
      <c r="K142" s="71" t="s">
        <v>41</v>
      </c>
      <c r="L142" s="73"/>
      <c r="M142" s="71" t="s">
        <v>52</v>
      </c>
      <c r="N142" s="74" t="s">
        <v>296</v>
      </c>
      <c r="O142" s="73"/>
      <c r="P142" s="73"/>
      <c r="Q142" s="71" t="s">
        <v>330</v>
      </c>
      <c r="R142" s="73"/>
      <c r="S142" s="72" t="s">
        <v>46</v>
      </c>
      <c r="T142" s="73"/>
      <c r="U142" s="72" t="s">
        <v>47</v>
      </c>
      <c r="V142" s="72" t="s">
        <v>46</v>
      </c>
      <c r="W142" s="73"/>
      <c r="X142" s="72" t="s">
        <v>333</v>
      </c>
      <c r="Y142" s="65">
        <f>VLOOKUP($C142,[5]COMERCIALIZADOS!$F$17:$W$195,3,FALSE)</f>
        <v>19.91</v>
      </c>
      <c r="Z142" s="65">
        <f>VLOOKUP($C142,[5]COMERCIALIZADOS!$F$17:$W$195,4,FALSE)</f>
        <v>26.53</v>
      </c>
      <c r="AA142" s="65">
        <f>VLOOKUP($C142,[5]COMERCIALIZADOS!$F$17:$W$195,5,FALSE)</f>
        <v>17.3</v>
      </c>
      <c r="AB142" s="65">
        <f>VLOOKUP($C142,[5]COMERCIALIZADOS!$F$17:$W$195,6,FALSE)</f>
        <v>23.92</v>
      </c>
      <c r="AC142" s="65">
        <f>VLOOKUP($C142,[5]COMERCIALIZADOS!$F$17:$W$195,7,FALSE)</f>
        <v>18.36</v>
      </c>
      <c r="AD142" s="65">
        <f>VLOOKUP($C142,[5]COMERCIALIZADOS!$F$17:$W$195,8,FALSE)</f>
        <v>24.53</v>
      </c>
      <c r="AE142" s="65">
        <f>VLOOKUP($C142,[5]COMERCIALIZADOS!$F$17:$W$195,9,FALSE)</f>
        <v>19.63</v>
      </c>
      <c r="AF142" s="65">
        <f>VLOOKUP($C142,[5]COMERCIALIZADOS!$F$17:$W$195,10,FALSE)</f>
        <v>26.17</v>
      </c>
      <c r="AG142" s="65">
        <f>VLOOKUP($C142,[5]COMERCIALIZADOS!$F$17:$W$195,11,FALSE)</f>
        <v>19.77</v>
      </c>
      <c r="AH142" s="65">
        <f>VLOOKUP($C142,[5]COMERCIALIZADOS!$F$17:$W$195,12,FALSE)</f>
        <v>26.35</v>
      </c>
      <c r="AI142" s="65">
        <f>VLOOKUP($C142,[5]COMERCIALIZADOS!$F$17:$W$195,13,FALSE)</f>
        <v>20.49</v>
      </c>
      <c r="AJ142" s="65">
        <f>VLOOKUP($C142,[5]COMERCIALIZADOS!$F$17:$W$195,14,FALSE)</f>
        <v>27.27</v>
      </c>
      <c r="AK142" s="65">
        <f>VLOOKUP($C142,[5]COMERCIALIZADOS!$F$17:$W$195,15,FALSE)</f>
        <v>17.09</v>
      </c>
      <c r="AL142" s="65">
        <f>VLOOKUP($C142,[5]COMERCIALIZADOS!$F$17:$W$195,16,FALSE)</f>
        <v>23.63</v>
      </c>
      <c r="AM142" s="65">
        <f>VLOOKUP($C142,[5]COMERCIALIZADOS!$F$17:$W$195,17,FALSE)</f>
        <v>17.2</v>
      </c>
      <c r="AN142" s="65">
        <f>VLOOKUP($C142,[5]COMERCIALIZADOS!$F$17:$W$195,18,FALSE)</f>
        <v>23.77</v>
      </c>
      <c r="AP142" s="163">
        <f>Y142/[6]REVISTAS!Y142*100-100</f>
        <v>8.1477457903313564</v>
      </c>
      <c r="AQ142" s="163">
        <f>Z142/[6]REVISTAS!Z142*100-100</f>
        <v>8.1532816958825833</v>
      </c>
      <c r="AR142" s="163">
        <f>AA142/[6]REVISTAS!AA142*100-100</f>
        <v>8.3959899749373363</v>
      </c>
      <c r="AS142" s="163">
        <f>AB142/[6]REVISTAS!AB142*100-100</f>
        <v>8.4315503173164217</v>
      </c>
      <c r="AT142" s="163">
        <f>AC142/[6]REVISTAS!AC142*100-100</f>
        <v>8.1272084805653577</v>
      </c>
      <c r="AU142" s="163">
        <f>AD142/[6]REVISTAS!AD142*100-100</f>
        <v>8.1569664902998227</v>
      </c>
      <c r="AV142" s="163">
        <f>AE142/[6]REVISTAS!AE142*100-100</f>
        <v>8.154269972451786</v>
      </c>
      <c r="AW142" s="163">
        <f>AF142/[6]REVISTAS!AF142*100-100</f>
        <v>8.1852004960727669</v>
      </c>
      <c r="AX142" s="163">
        <f>AG142/[6]REVISTAS!AG142*100-100</f>
        <v>8.1421215248102357</v>
      </c>
      <c r="AY142" s="163">
        <f>AH142/[6]REVISTAS!AH142*100-100</f>
        <v>8.1590386284642591</v>
      </c>
      <c r="AZ142" s="167">
        <f>AI142/[6]REVISTAS!AI142*100-100</f>
        <v>8.1667792370145378</v>
      </c>
      <c r="BA142" s="163">
        <f>AJ142/[6]REVISTAS!AJ142*100-100</f>
        <v>8.1553867254022521</v>
      </c>
      <c r="BB142" s="163">
        <f>AK142/[6]REVISTAS!AK142*100-100</f>
        <v>8.1645569620253156</v>
      </c>
      <c r="BC142" s="163">
        <f>AL142/[6]REVISTAS!AL142*100-100</f>
        <v>8.1959706959706864</v>
      </c>
      <c r="BD142" s="163">
        <f>AM142/[6]REVISTAS!AM142*100-100</f>
        <v>8.1773599086506437</v>
      </c>
      <c r="BE142" s="163">
        <f>AN142/[6]REVISTAS!AN142*100-100</f>
        <v>8.1410051458265684</v>
      </c>
    </row>
    <row r="143" spans="1:57" ht="12.75" customHeight="1" x14ac:dyDescent="0.3">
      <c r="A143" s="68">
        <v>7896641803925</v>
      </c>
      <c r="B143" s="93">
        <v>1063902310090</v>
      </c>
      <c r="C143" s="95"/>
      <c r="D143" s="69" t="s">
        <v>327</v>
      </c>
      <c r="E143" s="69" t="s">
        <v>334</v>
      </c>
      <c r="F143" s="296"/>
      <c r="G143" s="71" t="s">
        <v>309</v>
      </c>
      <c r="H143" s="71" t="s">
        <v>46</v>
      </c>
      <c r="I143" s="73"/>
      <c r="J143" s="71" t="s">
        <v>134</v>
      </c>
      <c r="K143" s="71" t="s">
        <v>41</v>
      </c>
      <c r="L143" s="73"/>
      <c r="M143" s="71" t="s">
        <v>52</v>
      </c>
      <c r="N143" s="74" t="s">
        <v>296</v>
      </c>
      <c r="O143" s="73"/>
      <c r="P143" s="73"/>
      <c r="Q143" s="71" t="s">
        <v>330</v>
      </c>
      <c r="R143" s="73"/>
      <c r="S143" s="72" t="s">
        <v>46</v>
      </c>
      <c r="T143" s="73"/>
      <c r="U143" s="72" t="s">
        <v>47</v>
      </c>
      <c r="V143" s="72" t="s">
        <v>46</v>
      </c>
      <c r="W143" s="73"/>
      <c r="X143" s="72" t="s">
        <v>331</v>
      </c>
      <c r="Y143" s="110">
        <v>103.94</v>
      </c>
      <c r="Z143" s="110">
        <v>138.47999999999999</v>
      </c>
      <c r="AA143" s="110">
        <v>90.32</v>
      </c>
      <c r="AB143" s="110">
        <v>124.86</v>
      </c>
      <c r="AC143" s="110">
        <v>95.85</v>
      </c>
      <c r="AD143" s="110">
        <v>128.04</v>
      </c>
      <c r="AE143" s="110">
        <v>102.5</v>
      </c>
      <c r="AF143" s="110">
        <v>136.62</v>
      </c>
      <c r="AG143" s="110">
        <v>103.21</v>
      </c>
      <c r="AH143" s="110">
        <v>137.54</v>
      </c>
      <c r="AI143" s="110">
        <v>106.95</v>
      </c>
      <c r="AJ143" s="110">
        <v>142.35</v>
      </c>
      <c r="AK143" s="110">
        <v>89.23</v>
      </c>
      <c r="AL143" s="110">
        <v>123.35</v>
      </c>
      <c r="AM143" s="110">
        <v>89.77</v>
      </c>
      <c r="AN143" s="110">
        <v>124.1</v>
      </c>
      <c r="AP143" s="163">
        <f>Y143/[6]REVISTAS!Y143*100-100</f>
        <v>21.453610656695489</v>
      </c>
      <c r="AQ143" s="163">
        <f>Z143/[6]REVISTAS!Z143*100-100</f>
        <v>21.45349726571628</v>
      </c>
      <c r="AR143" s="163">
        <f>AA143/[6]REVISTAS!AA143*100-100</f>
        <v>21.460021223019339</v>
      </c>
      <c r="AS143" s="163">
        <f>AB143/[6]REVISTAS!AB143*100-100</f>
        <v>21.457977004601901</v>
      </c>
      <c r="AT143" s="163">
        <f>AC143/[6]REVISTAS!AC143*100-100</f>
        <v>21.452508904410749</v>
      </c>
      <c r="AU143" s="163">
        <f>AD143/[6]REVISTAS!AD143*100-100</f>
        <v>21.457345413209765</v>
      </c>
      <c r="AV143" s="163">
        <f>AE143/[6]REVISTAS!AE143*100-100</f>
        <v>21.455809516369669</v>
      </c>
      <c r="AW143" s="163">
        <f>AF143/[6]REVISTAS!AF143*100-100</f>
        <v>21.451570530877333</v>
      </c>
      <c r="AX143" s="163">
        <f>AG143/[6]REVISTAS!AG143*100-100</f>
        <v>21.448928383360254</v>
      </c>
      <c r="AY143" s="163">
        <f>AH143/[6]REVISTAS!AH143*100-100</f>
        <v>21.449270902051026</v>
      </c>
      <c r="AZ143" s="167">
        <f>AI143/[6]REVISTAS!AI143*100-100</f>
        <v>21.454438659129465</v>
      </c>
      <c r="BA143" s="163">
        <f>AJ143/[6]REVISTAS!AJ143*100-100</f>
        <v>21.451015449593285</v>
      </c>
      <c r="BB143" s="163">
        <f>AK143/[6]REVISTAS!AK143*100-100</f>
        <v>21.457578316292953</v>
      </c>
      <c r="BC143" s="163">
        <f>AL143/[6]REVISTAS!AL143*100-100</f>
        <v>21.452418513063947</v>
      </c>
      <c r="BD143" s="163">
        <f>AM143/[6]REVISTAS!AM143*100-100</f>
        <v>21.456472277796706</v>
      </c>
      <c r="BE143" s="163">
        <f>AN143/[6]REVISTAS!AN143*100-100</f>
        <v>21.45475102432637</v>
      </c>
    </row>
    <row r="144" spans="1:57" ht="12.75" customHeight="1" x14ac:dyDescent="0.3">
      <c r="A144" s="95"/>
      <c r="B144" s="95"/>
      <c r="C144" s="95"/>
      <c r="D144" s="69" t="s">
        <v>327</v>
      </c>
      <c r="E144" s="69" t="s">
        <v>166</v>
      </c>
      <c r="F144" s="296"/>
      <c r="G144" s="71" t="s">
        <v>309</v>
      </c>
      <c r="H144" s="71" t="s">
        <v>46</v>
      </c>
      <c r="I144" s="73"/>
      <c r="J144" s="71" t="s">
        <v>134</v>
      </c>
      <c r="K144" s="71" t="s">
        <v>41</v>
      </c>
      <c r="L144" s="73"/>
      <c r="M144" s="71" t="s">
        <v>52</v>
      </c>
      <c r="N144" s="74" t="s">
        <v>296</v>
      </c>
      <c r="O144" s="73"/>
      <c r="P144" s="73"/>
      <c r="Q144" s="71" t="s">
        <v>330</v>
      </c>
      <c r="R144" s="73"/>
      <c r="S144" s="72" t="s">
        <v>46</v>
      </c>
      <c r="T144" s="73"/>
      <c r="U144" s="72" t="s">
        <v>47</v>
      </c>
      <c r="V144" s="72" t="s">
        <v>46</v>
      </c>
      <c r="W144" s="73"/>
      <c r="X144" s="72" t="s">
        <v>331</v>
      </c>
      <c r="Y144" s="101"/>
      <c r="Z144" s="110">
        <f>Z143/100</f>
        <v>1.3847999999999998</v>
      </c>
      <c r="AA144" s="101"/>
      <c r="AB144" s="110">
        <f>AB143/100</f>
        <v>1.2485999999999999</v>
      </c>
      <c r="AC144" s="101"/>
      <c r="AD144" s="110">
        <f>AD143/100</f>
        <v>1.2804</v>
      </c>
      <c r="AE144" s="101"/>
      <c r="AF144" s="110">
        <f>AF143/100</f>
        <v>1.3662000000000001</v>
      </c>
      <c r="AG144" s="101"/>
      <c r="AH144" s="110">
        <f>AH143/100</f>
        <v>1.3754</v>
      </c>
      <c r="AI144" s="101"/>
      <c r="AJ144" s="110">
        <f>AJ143/100</f>
        <v>1.4235</v>
      </c>
      <c r="AK144" s="101"/>
      <c r="AL144" s="110">
        <f>AL143/100</f>
        <v>1.2335</v>
      </c>
      <c r="AM144" s="101"/>
      <c r="AN144" s="110">
        <f>AN143/100</f>
        <v>1.2409999999999999</v>
      </c>
      <c r="AP144" s="163"/>
      <c r="AQ144" s="163">
        <f>Z144/[6]REVISTAS!Z144*100-100</f>
        <v>21.45349726571628</v>
      </c>
      <c r="AR144" s="163"/>
      <c r="AS144" s="163">
        <f>AB144/[6]REVISTAS!AB144*100-100</f>
        <v>21.527149375659874</v>
      </c>
      <c r="AT144" s="163"/>
      <c r="AU144" s="163">
        <f>AD144/[6]REVISTAS!AD144*100-100</f>
        <v>21.457345413209779</v>
      </c>
      <c r="AV144" s="163"/>
      <c r="AW144" s="163">
        <f>AF144/[6]REVISTAS!AF144*100-100</f>
        <v>21.451570530877333</v>
      </c>
      <c r="AX144" s="163"/>
      <c r="AY144" s="163">
        <f>AH144/[6]REVISTAS!AH144*100-100</f>
        <v>21.449270902051026</v>
      </c>
      <c r="AZ144" s="167"/>
      <c r="BA144" s="163">
        <f>AJ144/[6]REVISTAS!AJ144*100-100</f>
        <v>21.451015449593285</v>
      </c>
      <c r="BB144" s="163"/>
      <c r="BC144" s="163">
        <f>AL144/[6]REVISTAS!AL144*100-100</f>
        <v>21.452418513063961</v>
      </c>
      <c r="BD144" s="163"/>
      <c r="BE144" s="163">
        <f>AN144/[6]REVISTAS!AN144*100-100</f>
        <v>21.454751024326342</v>
      </c>
    </row>
    <row r="145" spans="1:57" ht="12.75" customHeight="1" x14ac:dyDescent="0.3">
      <c r="A145" s="68">
        <v>7896641805653</v>
      </c>
      <c r="B145" s="93">
        <v>1063902310082</v>
      </c>
      <c r="C145" s="89">
        <v>501103504117321</v>
      </c>
      <c r="D145" s="69" t="s">
        <v>327</v>
      </c>
      <c r="E145" s="69" t="s">
        <v>335</v>
      </c>
      <c r="F145" s="296"/>
      <c r="G145" s="71" t="s">
        <v>309</v>
      </c>
      <c r="H145" s="71" t="s">
        <v>46</v>
      </c>
      <c r="I145" s="73"/>
      <c r="J145" s="71" t="s">
        <v>134</v>
      </c>
      <c r="K145" s="71" t="s">
        <v>41</v>
      </c>
      <c r="L145" s="73"/>
      <c r="M145" s="71" t="s">
        <v>52</v>
      </c>
      <c r="N145" s="74" t="s">
        <v>296</v>
      </c>
      <c r="O145" s="73"/>
      <c r="P145" s="73"/>
      <c r="Q145" s="71" t="s">
        <v>330</v>
      </c>
      <c r="R145" s="73"/>
      <c r="S145" s="72" t="s">
        <v>46</v>
      </c>
      <c r="T145" s="73"/>
      <c r="U145" s="72" t="s">
        <v>47</v>
      </c>
      <c r="V145" s="72" t="s">
        <v>46</v>
      </c>
      <c r="W145" s="73"/>
      <c r="X145" s="72" t="s">
        <v>331</v>
      </c>
      <c r="Y145" s="65">
        <f>VLOOKUP($C145,[5]COMERCIALIZADOS!$F$17:$W$195,3,FALSE)</f>
        <v>175.88</v>
      </c>
      <c r="Z145" s="65">
        <f>VLOOKUP($C145,[5]COMERCIALIZADOS!$F$17:$W$195,4,FALSE)</f>
        <v>234.33</v>
      </c>
      <c r="AA145" s="65">
        <f>VLOOKUP($C145,[5]COMERCIALIZADOS!$F$17:$W$195,5,FALSE)</f>
        <v>152.83000000000001</v>
      </c>
      <c r="AB145" s="65">
        <f>VLOOKUP($C145,[5]COMERCIALIZADOS!$F$17:$W$195,6,FALSE)</f>
        <v>211.27</v>
      </c>
      <c r="AC145" s="65">
        <f>VLOOKUP($C145,[5]COMERCIALIZADOS!$F$17:$W$195,7,FALSE)</f>
        <v>162.19</v>
      </c>
      <c r="AD145" s="65">
        <f>VLOOKUP($C145,[5]COMERCIALIZADOS!$F$17:$W$195,8,FALSE)</f>
        <v>216.65</v>
      </c>
      <c r="AE145" s="65">
        <f>VLOOKUP($C145,[5]COMERCIALIZADOS!$F$17:$W$195,9,FALSE)</f>
        <v>173.44</v>
      </c>
      <c r="AF145" s="65">
        <f>VLOOKUP($C145,[5]COMERCIALIZADOS!$F$17:$W$195,10,FALSE)</f>
        <v>231.18</v>
      </c>
      <c r="AG145" s="65">
        <f>VLOOKUP($C145,[5]COMERCIALIZADOS!$F$17:$W$195,11,FALSE)</f>
        <v>174.65</v>
      </c>
      <c r="AH145" s="65">
        <f>VLOOKUP($C145,[5]COMERCIALIZADOS!$F$17:$W$195,12,FALSE)</f>
        <v>232.74</v>
      </c>
      <c r="AI145" s="65">
        <f>VLOOKUP($C145,[5]COMERCIALIZADOS!$F$17:$W$195,13,FALSE)</f>
        <v>180.97</v>
      </c>
      <c r="AJ145" s="65">
        <f>VLOOKUP($C145,[5]COMERCIALIZADOS!$F$17:$W$195,14,FALSE)</f>
        <v>240.88</v>
      </c>
      <c r="AK145" s="65">
        <f>VLOOKUP($C145,[5]COMERCIALIZADOS!$F$17:$W$195,15,FALSE)</f>
        <v>150.97999999999999</v>
      </c>
      <c r="AL145" s="65">
        <f>VLOOKUP($C145,[5]COMERCIALIZADOS!$F$17:$W$195,16,FALSE)</f>
        <v>208.73</v>
      </c>
      <c r="AM145" s="65">
        <f>VLOOKUP($C145,[5]COMERCIALIZADOS!$F$17:$W$195,17,FALSE)</f>
        <v>151.9</v>
      </c>
      <c r="AN145" s="65">
        <f>VLOOKUP($C145,[5]COMERCIALIZADOS!$F$17:$W$195,18,FALSE)</f>
        <v>209.99</v>
      </c>
      <c r="AP145" s="163">
        <f>Y145/[6]REVISTAS!Y145*100-100</f>
        <v>10.000625429983117</v>
      </c>
      <c r="AQ145" s="163">
        <f>Z145/[6]REVISTAS!Z145*100-100</f>
        <v>10.003755515913994</v>
      </c>
      <c r="AR145" s="163">
        <f>AA145/[6]REVISTAS!AA145*100-100</f>
        <v>10.2510460251046</v>
      </c>
      <c r="AS145" s="163">
        <f>AB145/[6]REVISTAS!AB145*100-100</f>
        <v>10.254670702431895</v>
      </c>
      <c r="AT145" s="163">
        <f>AC145/[6]REVISTAS!AC145*100-100</f>
        <v>9.9966090200067867</v>
      </c>
      <c r="AU145" s="163">
        <f>AD145/[6]REVISTAS!AD145*100-100</f>
        <v>9.9913692440473056</v>
      </c>
      <c r="AV145" s="163">
        <f>AE145/[6]REVISTAS!AE145*100-100</f>
        <v>10.001902708187998</v>
      </c>
      <c r="AW145" s="163">
        <f>AF145/[6]REVISTAS!AF145*100-100</f>
        <v>9.9966693628967107</v>
      </c>
      <c r="AX145" s="163">
        <f>AG145/[6]REVISTAS!AG145*100-100</f>
        <v>9.9991405518052687</v>
      </c>
      <c r="AY145" s="163">
        <f>AH145/[6]REVISTAS!AH145*100-100</f>
        <v>9.998234534263517</v>
      </c>
      <c r="AZ145" s="167">
        <f>AI145/[6]REVISTAS!AI145*100-100</f>
        <v>9.9995763098598331</v>
      </c>
      <c r="BA145" s="163">
        <f>AJ145/[6]REVISTAS!AJ145*100-100</f>
        <v>10.000901678021151</v>
      </c>
      <c r="BB145" s="163">
        <f>AK145/[6]REVISTAS!AK145*100-100</f>
        <v>10.003642987249535</v>
      </c>
      <c r="BC145" s="163">
        <f>AL145/[6]REVISTAS!AL145*100-100</f>
        <v>10.014230748959037</v>
      </c>
      <c r="BD145" s="163">
        <f>AM145/[6]REVISTAS!AM145*100-100</f>
        <v>10.001394585224858</v>
      </c>
      <c r="BE145" s="163">
        <f>AN145/[6]REVISTAS!AN145*100-100</f>
        <v>9.9999074445804155</v>
      </c>
    </row>
    <row r="146" spans="1:57" ht="12.75" customHeight="1" x14ac:dyDescent="0.3">
      <c r="A146" s="95"/>
      <c r="B146" s="95"/>
      <c r="C146" s="95"/>
      <c r="D146" s="69" t="s">
        <v>327</v>
      </c>
      <c r="E146" s="69" t="s">
        <v>166</v>
      </c>
      <c r="F146" s="296"/>
      <c r="G146" s="71" t="s">
        <v>309</v>
      </c>
      <c r="H146" s="71" t="s">
        <v>46</v>
      </c>
      <c r="I146" s="73"/>
      <c r="J146" s="71" t="s">
        <v>134</v>
      </c>
      <c r="K146" s="71" t="s">
        <v>41</v>
      </c>
      <c r="L146" s="73"/>
      <c r="M146" s="71" t="s">
        <v>52</v>
      </c>
      <c r="N146" s="74" t="s">
        <v>296</v>
      </c>
      <c r="O146" s="73"/>
      <c r="P146" s="73"/>
      <c r="Q146" s="71" t="s">
        <v>330</v>
      </c>
      <c r="R146" s="73"/>
      <c r="S146" s="72" t="s">
        <v>46</v>
      </c>
      <c r="T146" s="73"/>
      <c r="U146" s="72" t="s">
        <v>47</v>
      </c>
      <c r="V146" s="72" t="s">
        <v>46</v>
      </c>
      <c r="W146" s="73"/>
      <c r="X146" s="72" t="s">
        <v>331</v>
      </c>
      <c r="Y146" s="101"/>
      <c r="Z146" s="110">
        <f>Z145/50</f>
        <v>4.6866000000000003</v>
      </c>
      <c r="AA146" s="101"/>
      <c r="AB146" s="110">
        <f>AB145/50</f>
        <v>4.2254000000000005</v>
      </c>
      <c r="AC146" s="101"/>
      <c r="AD146" s="110">
        <f>AD145/50</f>
        <v>4.3330000000000002</v>
      </c>
      <c r="AE146" s="101"/>
      <c r="AF146" s="110">
        <f>AF145/50</f>
        <v>4.6235999999999997</v>
      </c>
      <c r="AG146" s="101"/>
      <c r="AH146" s="110">
        <f>AH145/50</f>
        <v>4.6547999999999998</v>
      </c>
      <c r="AI146" s="101"/>
      <c r="AJ146" s="110">
        <f>AJ145/50</f>
        <v>4.8175999999999997</v>
      </c>
      <c r="AK146" s="101"/>
      <c r="AL146" s="110">
        <f>AL145/50</f>
        <v>4.1745999999999999</v>
      </c>
      <c r="AM146" s="101"/>
      <c r="AN146" s="110">
        <f>AN145/50</f>
        <v>4.1997999999999998</v>
      </c>
      <c r="AP146" s="163"/>
      <c r="AQ146" s="163">
        <f>Z146/[6]REVISTAS!Z146*100-100</f>
        <v>10.003755515913994</v>
      </c>
      <c r="AR146" s="163"/>
      <c r="AS146" s="163">
        <f>AB146/[6]REVISTAS!AB146*100-100</f>
        <v>10.063789694609682</v>
      </c>
      <c r="AT146" s="163"/>
      <c r="AU146" s="163">
        <f>AD146/[6]REVISTAS!AD146*100-100</f>
        <v>9.9913692440473056</v>
      </c>
      <c r="AV146" s="163"/>
      <c r="AW146" s="163">
        <f>AF146/[6]REVISTAS!AF146*100-100</f>
        <v>9.9966693628967107</v>
      </c>
      <c r="AX146" s="163"/>
      <c r="AY146" s="163">
        <f>AH146/[6]REVISTAS!AH146*100-100</f>
        <v>9.9982345342634886</v>
      </c>
      <c r="AZ146" s="167"/>
      <c r="BA146" s="163">
        <f>AJ146/[6]REVISTAS!AJ146*100-100</f>
        <v>10.000901678021123</v>
      </c>
      <c r="BB146" s="163"/>
      <c r="BC146" s="163">
        <f>AL146/[6]REVISTAS!AL146*100-100</f>
        <v>10.014230748959037</v>
      </c>
      <c r="BD146" s="163"/>
      <c r="BE146" s="163">
        <f>AN146/[6]REVISTAS!AN146*100-100</f>
        <v>9.9999074445803871</v>
      </c>
    </row>
    <row r="147" spans="1:57" ht="12.75" customHeight="1" x14ac:dyDescent="0.3">
      <c r="A147" s="68">
        <v>7896641804663</v>
      </c>
      <c r="B147" s="93">
        <v>1063902310023</v>
      </c>
      <c r="C147" s="89">
        <v>501103502130411</v>
      </c>
      <c r="D147" s="69" t="s">
        <v>327</v>
      </c>
      <c r="E147" s="69" t="s">
        <v>336</v>
      </c>
      <c r="F147" s="296"/>
      <c r="G147" s="71" t="s">
        <v>309</v>
      </c>
      <c r="H147" s="71" t="s">
        <v>46</v>
      </c>
      <c r="I147" s="73"/>
      <c r="J147" s="71" t="s">
        <v>134</v>
      </c>
      <c r="K147" s="71" t="s">
        <v>41</v>
      </c>
      <c r="L147" s="73"/>
      <c r="M147" s="71" t="s">
        <v>310</v>
      </c>
      <c r="N147" s="74" t="s">
        <v>43</v>
      </c>
      <c r="O147" s="73"/>
      <c r="P147" s="73"/>
      <c r="Q147" s="71" t="s">
        <v>330</v>
      </c>
      <c r="R147" s="73"/>
      <c r="S147" s="72" t="s">
        <v>46</v>
      </c>
      <c r="T147" s="73"/>
      <c r="U147" s="72" t="s">
        <v>47</v>
      </c>
      <c r="V147" s="72" t="s">
        <v>46</v>
      </c>
      <c r="W147" s="73"/>
      <c r="X147" s="72" t="s">
        <v>331</v>
      </c>
      <c r="Y147" s="65">
        <f>VLOOKUP($C147,[5]COMERCIALIZADOS!$F$17:$W$195,3,FALSE)</f>
        <v>15.28</v>
      </c>
      <c r="Z147" s="65">
        <f>VLOOKUP($C147,[5]COMERCIALIZADOS!$F$17:$W$195,4,FALSE)</f>
        <v>20.36</v>
      </c>
      <c r="AA147" s="65">
        <f>VLOOKUP($C147,[5]COMERCIALIZADOS!$F$17:$W$195,5,FALSE)</f>
        <v>13.28</v>
      </c>
      <c r="AB147" s="65">
        <f>VLOOKUP($C147,[5]COMERCIALIZADOS!$F$17:$W$195,6,FALSE)</f>
        <v>18.350000000000001</v>
      </c>
      <c r="AC147" s="65">
        <f>VLOOKUP($C147,[5]COMERCIALIZADOS!$F$17:$W$195,7,FALSE)</f>
        <v>14.09</v>
      </c>
      <c r="AD147" s="65">
        <f>VLOOKUP($C147,[5]COMERCIALIZADOS!$F$17:$W$195,8,FALSE)</f>
        <v>18.82</v>
      </c>
      <c r="AE147" s="65">
        <f>VLOOKUP($C147,[5]COMERCIALIZADOS!$F$17:$W$195,9,FALSE)</f>
        <v>15.07</v>
      </c>
      <c r="AF147" s="65">
        <f>VLOOKUP($C147,[5]COMERCIALIZADOS!$F$17:$W$195,10,FALSE)</f>
        <v>20.079999999999998</v>
      </c>
      <c r="AG147" s="65">
        <f>VLOOKUP($C147,[5]COMERCIALIZADOS!$F$17:$W$195,11,FALSE)</f>
        <v>15.17</v>
      </c>
      <c r="AH147" s="65">
        <f>VLOOKUP($C147,[5]COMERCIALIZADOS!$F$17:$W$195,12,FALSE)</f>
        <v>20.22</v>
      </c>
      <c r="AI147" s="65">
        <f>VLOOKUP($C147,[5]COMERCIALIZADOS!$F$17:$W$195,13,FALSE)</f>
        <v>15.72</v>
      </c>
      <c r="AJ147" s="65">
        <f>VLOOKUP($C147,[5]COMERCIALIZADOS!$F$17:$W$195,14,FALSE)</f>
        <v>20.92</v>
      </c>
      <c r="AK147" s="65">
        <f>VLOOKUP($C147,[5]COMERCIALIZADOS!$F$17:$W$195,15,FALSE)</f>
        <v>13.12</v>
      </c>
      <c r="AL147" s="65">
        <f>VLOOKUP($C147,[5]COMERCIALIZADOS!$F$17:$W$195,16,FALSE)</f>
        <v>18.13</v>
      </c>
      <c r="AM147" s="65">
        <f>VLOOKUP($C147,[5]COMERCIALIZADOS!$F$17:$W$195,17,FALSE)</f>
        <v>13.2</v>
      </c>
      <c r="AN147" s="65">
        <f>VLOOKUP($C147,[5]COMERCIALIZADOS!$F$17:$W$195,18,FALSE)</f>
        <v>18.239999999999998</v>
      </c>
      <c r="AP147" s="163">
        <f>Y147/[6]REVISTAS!Y147*100-100</f>
        <v>15.495086923658349</v>
      </c>
      <c r="AQ147" s="163">
        <f>Z147/[6]REVISTAS!Z147*100-100</f>
        <v>15.4849688031764</v>
      </c>
      <c r="AR147" s="163">
        <f>AA147/[6]REVISTAS!AA147*100-100</f>
        <v>15.780296425457706</v>
      </c>
      <c r="AS147" s="163">
        <f>AB147/[6]REVISTAS!AB147*100-100</f>
        <v>15.699873896595221</v>
      </c>
      <c r="AT147" s="163">
        <f>AC147/[6]REVISTAS!AC147*100-100</f>
        <v>15.491803278688536</v>
      </c>
      <c r="AU147" s="163">
        <f>AD147/[6]REVISTAS!AD147*100-100</f>
        <v>15.460122699386503</v>
      </c>
      <c r="AV147" s="163">
        <f>AE147/[6]REVISTAS!AE147*100-100</f>
        <v>15.47892720306514</v>
      </c>
      <c r="AW147" s="163">
        <f>AF147/[6]REVISTAS!AF147*100-100</f>
        <v>15.402298850574709</v>
      </c>
      <c r="AX147" s="163">
        <f>AG147/[6]REVISTAS!AG147*100-100</f>
        <v>15.469621190984867</v>
      </c>
      <c r="AY147" s="163">
        <f>AH147/[6]REVISTAS!AH147*100-100</f>
        <v>15.493433964994011</v>
      </c>
      <c r="AZ147" s="167">
        <f>AI147/[6]REVISTAS!AI147*100-100</f>
        <v>15.477779948495566</v>
      </c>
      <c r="BA147" s="163">
        <f>AJ147/[6]REVISTAS!AJ147*100-100</f>
        <v>15.456567297375884</v>
      </c>
      <c r="BB147" s="163">
        <f>AK147/[6]REVISTAS!AK147*100-100</f>
        <v>15.492957746478879</v>
      </c>
      <c r="BC147" s="163">
        <f>AL147/[6]REVISTAS!AL147*100-100</f>
        <v>15.477707006369428</v>
      </c>
      <c r="BD147" s="163">
        <f>AM147/[6]REVISTAS!AM147*100-100</f>
        <v>15.524954675425008</v>
      </c>
      <c r="BE147" s="163">
        <f>AN147/[6]REVISTAS!AN147*100-100</f>
        <v>15.472880226764758</v>
      </c>
    </row>
    <row r="148" spans="1:57" ht="12.75" customHeight="1" x14ac:dyDescent="0.3">
      <c r="A148" s="105">
        <v>7896641808470</v>
      </c>
      <c r="B148" s="93">
        <v>1063902310163</v>
      </c>
      <c r="C148" s="93">
        <v>501113020020703</v>
      </c>
      <c r="D148" s="69" t="s">
        <v>327</v>
      </c>
      <c r="E148" s="150" t="s">
        <v>337</v>
      </c>
      <c r="F148" s="296"/>
      <c r="G148" s="71" t="s">
        <v>309</v>
      </c>
      <c r="H148" s="71" t="s">
        <v>46</v>
      </c>
      <c r="I148" s="73"/>
      <c r="J148" s="71" t="s">
        <v>134</v>
      </c>
      <c r="K148" s="71" t="s">
        <v>41</v>
      </c>
      <c r="L148" s="73"/>
      <c r="M148" s="71" t="s">
        <v>52</v>
      </c>
      <c r="N148" s="74" t="s">
        <v>296</v>
      </c>
      <c r="O148" s="73"/>
      <c r="P148" s="73"/>
      <c r="Q148" s="71" t="s">
        <v>330</v>
      </c>
      <c r="R148" s="73"/>
      <c r="S148" s="72" t="s">
        <v>46</v>
      </c>
      <c r="T148" s="73"/>
      <c r="U148" s="72" t="s">
        <v>47</v>
      </c>
      <c r="V148" s="72" t="s">
        <v>46</v>
      </c>
      <c r="W148" s="73"/>
      <c r="X148" s="72" t="s">
        <v>333</v>
      </c>
      <c r="Y148" s="65">
        <f>VLOOKUP($C148,'[5]NÃO COMERCIALIZADOS'!$F$16:$W$186,3,FALSE)</f>
        <v>32.299999999999997</v>
      </c>
      <c r="Z148" s="65">
        <f>VLOOKUP($C148,'[5]NÃO COMERCIALIZADOS'!$F$16:$W$186,4,FALSE)</f>
        <v>43.033559514879876</v>
      </c>
      <c r="AA148" s="65">
        <f>VLOOKUP($C148,'[5]NÃO COMERCIALIZADOS'!$F$16:$W$186,5,FALSE)</f>
        <v>28.066019099999998</v>
      </c>
      <c r="AB148" s="65">
        <f>VLOOKUP($C148,'[5]NÃO COMERCIALIZADOS'!$F$16:$W$186,6,FALSE)</f>
        <v>38.799624943665513</v>
      </c>
      <c r="AC148" s="65">
        <f>VLOOKUP($C148,'[5]NÃO COMERCIALIZADOS'!$F$16:$W$186,7,FALSE)</f>
        <v>29.786252499999996</v>
      </c>
      <c r="AD148" s="65">
        <f>VLOOKUP($C148,'[5]NÃO COMERCIALIZADOS'!$F$16:$W$186,8,FALSE)</f>
        <v>39.788001052597828</v>
      </c>
      <c r="AE148" s="65">
        <f>VLOOKUP($C148,'[5]NÃO COMERCIALIZADOS'!$F$16:$W$186,9,FALSE)</f>
        <v>31.851934399999998</v>
      </c>
      <c r="AF148" s="65">
        <f>VLOOKUP($C148,'[5]NÃO COMERCIALIZADOS'!$F$16:$W$186,10,FALSE)</f>
        <v>42.456225957373071</v>
      </c>
      <c r="AG148" s="65">
        <f>VLOOKUP($C148,'[5]NÃO COMERCIALIZADOS'!$F$16:$W$186,11,FALSE)</f>
        <v>32.074384499999994</v>
      </c>
      <c r="AH148" s="65">
        <f>VLOOKUP($C148,'[5]NÃO COMERCIALIZADOS'!$F$16:$W$186,12,FALSE)</f>
        <v>42.742935786418471</v>
      </c>
      <c r="AI148" s="65">
        <f>VLOOKUP($C148,'[5]NÃO COMERCIALIZADOS'!$F$16:$W$186,13,FALSE)</f>
        <v>33.2351496</v>
      </c>
      <c r="AJ148" s="65">
        <f>VLOOKUP($C148,'[5]NÃO COMERCIALIZADOS'!$F$16:$W$186,14,FALSE)</f>
        <v>44.237091106567853</v>
      </c>
      <c r="AK148" s="65">
        <f>VLOOKUP($C148,'[5]NÃO COMERCIALIZADOS'!$F$16:$W$186,15,FALSE)</f>
        <v>27.727870399999997</v>
      </c>
      <c r="AL148" s="65">
        <f>VLOOKUP($C148,'[5]NÃO COMERCIALIZADOS'!$F$16:$W$186,16,FALSE)</f>
        <v>38.332154203036396</v>
      </c>
      <c r="AM148" s="65">
        <f>VLOOKUP($C148,'[5]NÃO COMERCIALIZADOS'!$F$16:$W$186,17,FALSE)</f>
        <v>27.895927299999997</v>
      </c>
      <c r="AN148" s="65">
        <f>VLOOKUP($C148,'[5]NÃO COMERCIALIZADOS'!$F$16:$W$186,18,FALSE)</f>
        <v>38.564483008413539</v>
      </c>
      <c r="AP148" s="163">
        <f>Y148/[6]REVISTAS!Y148*100-100</f>
        <v>8.1352527619685162</v>
      </c>
      <c r="AQ148" s="163">
        <f>Z148/[6]REVISTAS!Z148*100-100</f>
        <v>8.1516951869310788</v>
      </c>
      <c r="AR148" s="163">
        <f>AA148/[6]REVISTAS!AA148*100-100</f>
        <v>8.3630081081081045</v>
      </c>
      <c r="AS148" s="163">
        <f>AB148/[6]REVISTAS!AB148*100-100</f>
        <v>8.3788406247640239</v>
      </c>
      <c r="AT148" s="163">
        <f>AC148/[6]REVISTAS!AC148*100-100</f>
        <v>8.1170689655172339</v>
      </c>
      <c r="AU148" s="163">
        <f>AD148/[6]REVISTAS!AD148*100-100</f>
        <v>8.1195680777115058</v>
      </c>
      <c r="AV148" s="163">
        <f>AE148/[6]REVISTAS!AE148*100-100</f>
        <v>8.1559741935483885</v>
      </c>
      <c r="AW148" s="163">
        <f>AF148/[6]REVISTAS!AF148*100-100</f>
        <v>8.1411766616736401</v>
      </c>
      <c r="AX148" s="163">
        <f>AG148/[6]REVISTAS!AG148*100-100</f>
        <v>8.134708285257247</v>
      </c>
      <c r="AY148" s="163">
        <f>AH148/[6]REVISTAS!AH148*100-100</f>
        <v>8.134708285257247</v>
      </c>
      <c r="AZ148" s="167">
        <f>AI148/[6]REVISTAS!AI148*100-100</f>
        <v>8.1354629476000184</v>
      </c>
      <c r="BA148" s="163">
        <f>AJ148/[6]REVISTAS!AJ148*100-100</f>
        <v>8.1354629476000184</v>
      </c>
      <c r="BB148" s="163">
        <f>AK148/[6]REVISTAS!AK148*100-100</f>
        <v>8.1430202808112142</v>
      </c>
      <c r="BC148" s="163">
        <f>AL148/[6]REVISTAS!AL148*100-100</f>
        <v>8.1607059905090154</v>
      </c>
      <c r="BD148" s="163">
        <f>AM148/[6]REVISTAS!AM148*100-100</f>
        <v>8.1352527619685162</v>
      </c>
      <c r="BE148" s="163">
        <f>AN148/[6]REVISTAS!AN148*100-100</f>
        <v>8.1352527619685304</v>
      </c>
    </row>
    <row r="149" spans="1:57" ht="12.75" customHeight="1" x14ac:dyDescent="0.3">
      <c r="A149" s="105">
        <v>7896641808623</v>
      </c>
      <c r="B149" s="93">
        <v>1063902310120</v>
      </c>
      <c r="C149" s="93">
        <v>501113100021303</v>
      </c>
      <c r="D149" s="69" t="s">
        <v>327</v>
      </c>
      <c r="E149" s="106" t="s">
        <v>338</v>
      </c>
      <c r="F149" s="296"/>
      <c r="G149" s="71" t="s">
        <v>309</v>
      </c>
      <c r="H149" s="71" t="s">
        <v>46</v>
      </c>
      <c r="I149" s="73"/>
      <c r="J149" s="71" t="s">
        <v>134</v>
      </c>
      <c r="K149" s="71" t="s">
        <v>41</v>
      </c>
      <c r="L149" s="73"/>
      <c r="M149" s="71" t="s">
        <v>52</v>
      </c>
      <c r="N149" s="74" t="s">
        <v>296</v>
      </c>
      <c r="O149" s="73"/>
      <c r="P149" s="73"/>
      <c r="Q149" s="71" t="s">
        <v>330</v>
      </c>
      <c r="R149" s="73"/>
      <c r="S149" s="72" t="s">
        <v>46</v>
      </c>
      <c r="T149" s="73"/>
      <c r="U149" s="72" t="s">
        <v>47</v>
      </c>
      <c r="V149" s="72" t="s">
        <v>46</v>
      </c>
      <c r="W149" s="73"/>
      <c r="X149" s="72" t="s">
        <v>333</v>
      </c>
      <c r="Y149" s="65">
        <f>VLOOKUP($C149,[5]COMERCIALIZADOS!$F$17:$W$195,3,FALSE)</f>
        <v>203.74</v>
      </c>
      <c r="Z149" s="65">
        <f>VLOOKUP($C149,[5]COMERCIALIZADOS!$F$17:$W$195,4,FALSE)</f>
        <v>271.44</v>
      </c>
      <c r="AA149" s="65">
        <f>VLOOKUP($C149,[5]COMERCIALIZADOS!$F$17:$W$195,5,FALSE)</f>
        <v>177.03</v>
      </c>
      <c r="AB149" s="65">
        <f>VLOOKUP($C149,[5]COMERCIALIZADOS!$F$17:$W$195,6,FALSE)</f>
        <v>244.74</v>
      </c>
      <c r="AC149" s="65">
        <f>VLOOKUP($C149,[5]COMERCIALIZADOS!$F$17:$W$195,7,FALSE)</f>
        <v>187.88</v>
      </c>
      <c r="AD149" s="65">
        <f>VLOOKUP($C149,[5]COMERCIALIZADOS!$F$17:$W$195,8,FALSE)</f>
        <v>250.97</v>
      </c>
      <c r="AE149" s="65">
        <f>VLOOKUP($C149,[5]COMERCIALIZADOS!$F$17:$W$195,9,FALSE)</f>
        <v>200.91</v>
      </c>
      <c r="AF149" s="65">
        <f>VLOOKUP($C149,[5]COMERCIALIZADOS!$F$17:$W$195,10,FALSE)</f>
        <v>267.8</v>
      </c>
      <c r="AG149" s="65">
        <f>VLOOKUP($C149,[5]COMERCIALIZADOS!$F$17:$W$195,11,FALSE)</f>
        <v>202.32</v>
      </c>
      <c r="AH149" s="65">
        <f>VLOOKUP($C149,[5]COMERCIALIZADOS!$F$17:$W$195,12,FALSE)</f>
        <v>269.61</v>
      </c>
      <c r="AI149" s="65">
        <f>VLOOKUP($C149,[5]COMERCIALIZADOS!$F$17:$W$195,13,FALSE)</f>
        <v>209.64</v>
      </c>
      <c r="AJ149" s="65">
        <f>VLOOKUP($C149,[5]COMERCIALIZADOS!$F$17:$W$195,14,FALSE)</f>
        <v>279.04000000000002</v>
      </c>
      <c r="AK149" s="65">
        <f>VLOOKUP($C149,[5]COMERCIALIZADOS!$F$17:$W$195,15,FALSE)</f>
        <v>174.9</v>
      </c>
      <c r="AL149" s="65">
        <f>VLOOKUP($C149,[5]COMERCIALIZADOS!$F$17:$W$195,16,FALSE)</f>
        <v>241.79</v>
      </c>
      <c r="AM149" s="65">
        <f>VLOOKUP($C149,[5]COMERCIALIZADOS!$F$17:$W$195,17,FALSE)</f>
        <v>175.96</v>
      </c>
      <c r="AN149" s="65">
        <f>VLOOKUP($C149,[5]COMERCIALIZADOS!$F$17:$W$195,18,FALSE)</f>
        <v>243.25</v>
      </c>
      <c r="AP149" s="163">
        <f>Y149/[6]REVISTAS!Y149*100-100</f>
        <v>10.195251230461366</v>
      </c>
      <c r="AQ149" s="163">
        <f>Z149/[6]REVISTAS!Z149*100-100</f>
        <v>10.198116271516724</v>
      </c>
      <c r="AR149" s="163">
        <f>AA149/[6]REVISTAS!AA149*100-100</f>
        <v>10.443571027512633</v>
      </c>
      <c r="AS149" s="163">
        <f>AB149/[6]REVISTAS!AB149*100-100</f>
        <v>10.452206877877074</v>
      </c>
      <c r="AT149" s="163">
        <f>AC149/[6]REVISTAS!AC149*100-100</f>
        <v>10.187085801419272</v>
      </c>
      <c r="AU149" s="163">
        <f>AD149/[6]REVISTAS!AD149*100-100</f>
        <v>10.185713658515169</v>
      </c>
      <c r="AV149" s="163">
        <f>AE149/[6]REVISTAS!AE149*100-100</f>
        <v>10.196358051777096</v>
      </c>
      <c r="AW149" s="163">
        <f>AF149/[6]REVISTAS!AF149*100-100</f>
        <v>10.192157346829617</v>
      </c>
      <c r="AX149" s="163">
        <f>AG149/[6]REVISTAS!AG149*100-100</f>
        <v>10.196397856878761</v>
      </c>
      <c r="AY149" s="163">
        <f>AH149/[6]REVISTAS!AH149*100-100</f>
        <v>10.194155595477184</v>
      </c>
      <c r="AZ149" s="167">
        <f>AI149/[6]REVISTAS!AI149*100-100</f>
        <v>10.196159018892132</v>
      </c>
      <c r="BA149" s="163">
        <f>AJ149/[6]REVISTAS!AJ149*100-100</f>
        <v>10.197018889550264</v>
      </c>
      <c r="BB149" s="163">
        <f>AK149/[6]REVISTAS!AK149*100-100</f>
        <v>10.200995526431853</v>
      </c>
      <c r="BC149" s="163">
        <f>AL149/[6]REVISTAS!AL149*100-100</f>
        <v>10.210128082410336</v>
      </c>
      <c r="BD149" s="163">
        <f>AM149/[6]REVISTAS!AM149*100-100</f>
        <v>10.195091699331215</v>
      </c>
      <c r="BE149" s="163">
        <f>AN149/[6]REVISTAS!AN149*100-100</f>
        <v>10.193108676156257</v>
      </c>
    </row>
    <row r="150" spans="1:57" ht="12.75" customHeight="1" x14ac:dyDescent="0.3">
      <c r="A150" s="118"/>
      <c r="B150" s="119"/>
      <c r="C150" s="120"/>
      <c r="D150" s="69" t="s">
        <v>327</v>
      </c>
      <c r="E150" s="91" t="s">
        <v>166</v>
      </c>
      <c r="F150" s="296"/>
      <c r="G150" s="71" t="s">
        <v>309</v>
      </c>
      <c r="H150" s="71" t="s">
        <v>46</v>
      </c>
      <c r="I150" s="73"/>
      <c r="J150" s="71" t="s">
        <v>134</v>
      </c>
      <c r="K150" s="71" t="s">
        <v>41</v>
      </c>
      <c r="L150" s="73"/>
      <c r="M150" s="71" t="s">
        <v>52</v>
      </c>
      <c r="N150" s="74" t="s">
        <v>296</v>
      </c>
      <c r="O150" s="73"/>
      <c r="P150" s="73"/>
      <c r="Q150" s="71" t="s">
        <v>330</v>
      </c>
      <c r="R150" s="73"/>
      <c r="S150" s="72" t="s">
        <v>46</v>
      </c>
      <c r="T150" s="73"/>
      <c r="U150" s="72" t="s">
        <v>47</v>
      </c>
      <c r="V150" s="72" t="s">
        <v>46</v>
      </c>
      <c r="W150" s="73"/>
      <c r="X150" s="72" t="s">
        <v>333</v>
      </c>
      <c r="Y150" s="101"/>
      <c r="Z150" s="92">
        <f>Z149/24</f>
        <v>11.31</v>
      </c>
      <c r="AA150" s="101"/>
      <c r="AB150" s="92">
        <f>AB149/24</f>
        <v>10.1975</v>
      </c>
      <c r="AC150" s="101"/>
      <c r="AD150" s="92">
        <f>AD149/24</f>
        <v>10.457083333333333</v>
      </c>
      <c r="AE150" s="101"/>
      <c r="AF150" s="92">
        <f>AF149/24</f>
        <v>11.158333333333333</v>
      </c>
      <c r="AG150" s="101"/>
      <c r="AH150" s="92">
        <f>AH149/24</f>
        <v>11.233750000000001</v>
      </c>
      <c r="AI150" s="101"/>
      <c r="AJ150" s="92">
        <f>AJ149/24</f>
        <v>11.626666666666667</v>
      </c>
      <c r="AK150" s="101"/>
      <c r="AL150" s="92">
        <f>AL149/24</f>
        <v>10.074583333333333</v>
      </c>
      <c r="AM150" s="101"/>
      <c r="AN150" s="92">
        <f>AN149/24</f>
        <v>10.135416666666666</v>
      </c>
      <c r="AP150" s="163"/>
      <c r="AQ150" s="163">
        <f>Z150/[6]REVISTAS!Z150*100-100</f>
        <v>10.198116271516724</v>
      </c>
      <c r="AR150" s="163"/>
      <c r="AS150" s="163">
        <f>AB150/[6]REVISTAS!AB150*100-100</f>
        <v>10.263631087968022</v>
      </c>
      <c r="AT150" s="163"/>
      <c r="AU150" s="163">
        <f>AD150/[6]REVISTAS!AD150*100-100</f>
        <v>10.185713658515169</v>
      </c>
      <c r="AV150" s="163"/>
      <c r="AW150" s="163">
        <f>AF150/[6]REVISTAS!AF150*100-100</f>
        <v>10.192157346829617</v>
      </c>
      <c r="AX150" s="163"/>
      <c r="AY150" s="163">
        <f>AH150/[6]REVISTAS!AH150*100-100</f>
        <v>10.194155595477184</v>
      </c>
      <c r="AZ150" s="167"/>
      <c r="BA150" s="163">
        <f>AJ150/[6]REVISTAS!AJ150*100-100</f>
        <v>10.19701888955025</v>
      </c>
      <c r="BB150" s="163"/>
      <c r="BC150" s="163">
        <f>AL150/[6]REVISTAS!AL150*100-100</f>
        <v>10.210128082410336</v>
      </c>
      <c r="BD150" s="163"/>
      <c r="BE150" s="163">
        <f>AN150/[6]REVISTAS!AN150*100-100</f>
        <v>10.193108676156257</v>
      </c>
    </row>
    <row r="151" spans="1:57" ht="12.75" customHeight="1" x14ac:dyDescent="0.3">
      <c r="A151" s="38"/>
      <c r="B151" s="39"/>
      <c r="C151" s="39"/>
      <c r="D151" s="47"/>
      <c r="E151" s="38"/>
      <c r="F151" s="42"/>
      <c r="G151" s="43"/>
      <c r="H151" s="43"/>
      <c r="I151" s="43"/>
      <c r="J151" s="43"/>
      <c r="K151" s="50"/>
      <c r="L151" s="43"/>
      <c r="M151" s="50"/>
      <c r="N151" s="83"/>
      <c r="O151" s="43"/>
      <c r="P151" s="43"/>
      <c r="Q151" s="50"/>
      <c r="R151" s="43"/>
      <c r="S151" s="43"/>
      <c r="T151" s="43"/>
      <c r="U151" s="43"/>
      <c r="V151" s="43"/>
      <c r="W151" s="43"/>
      <c r="X151" s="43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</row>
    <row r="152" spans="1:57" s="66" customFormat="1" ht="16.5" customHeight="1" x14ac:dyDescent="0.3">
      <c r="A152" s="38"/>
      <c r="B152" s="39"/>
      <c r="C152" s="39"/>
      <c r="D152" s="40" t="s">
        <v>424</v>
      </c>
      <c r="E152" s="121"/>
      <c r="F152" s="42"/>
      <c r="G152" s="43"/>
      <c r="H152" s="43"/>
      <c r="I152" s="43"/>
      <c r="J152" s="43"/>
      <c r="K152" s="50"/>
      <c r="L152" s="43"/>
      <c r="M152" s="50"/>
      <c r="N152" s="83"/>
      <c r="O152" s="43"/>
      <c r="P152" s="43"/>
      <c r="Q152" s="50"/>
      <c r="R152" s="43"/>
      <c r="S152" s="43"/>
      <c r="T152" s="43"/>
      <c r="U152" s="43"/>
      <c r="V152" s="43"/>
      <c r="W152" s="43"/>
      <c r="X152" s="43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</row>
    <row r="153" spans="1:57" ht="12.75" customHeight="1" x14ac:dyDescent="0.3">
      <c r="A153" s="38"/>
      <c r="B153" s="39"/>
      <c r="C153" s="39"/>
      <c r="D153" s="47"/>
      <c r="E153" s="38"/>
      <c r="F153" s="42"/>
      <c r="G153" s="43"/>
      <c r="H153" s="51"/>
      <c r="I153" s="43"/>
      <c r="J153" s="43"/>
      <c r="K153" s="50"/>
      <c r="L153" s="43"/>
      <c r="M153" s="50"/>
      <c r="N153" s="83"/>
      <c r="O153" s="43"/>
      <c r="P153" s="43"/>
      <c r="Q153" s="50"/>
      <c r="R153" s="43"/>
      <c r="S153" s="43"/>
      <c r="T153" s="43"/>
      <c r="U153" s="43"/>
      <c r="V153" s="43"/>
      <c r="W153" s="43"/>
      <c r="X153" s="43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</row>
    <row r="154" spans="1:57" s="66" customFormat="1" ht="12.75" customHeight="1" x14ac:dyDescent="0.3">
      <c r="A154" s="57">
        <v>7896641801488</v>
      </c>
      <c r="B154" s="116">
        <v>1063901840010</v>
      </c>
      <c r="C154" s="117"/>
      <c r="D154" s="58" t="s">
        <v>339</v>
      </c>
      <c r="E154" s="58" t="s">
        <v>340</v>
      </c>
      <c r="F154" s="60" t="s">
        <v>341</v>
      </c>
      <c r="G154" s="60" t="s">
        <v>309</v>
      </c>
      <c r="H154" s="60" t="s">
        <v>46</v>
      </c>
      <c r="I154" s="62"/>
      <c r="J154" s="60" t="s">
        <v>134</v>
      </c>
      <c r="K154" s="60" t="s">
        <v>342</v>
      </c>
      <c r="L154" s="62"/>
      <c r="M154" s="60" t="s">
        <v>52</v>
      </c>
      <c r="N154" s="63" t="s">
        <v>59</v>
      </c>
      <c r="O154" s="62"/>
      <c r="P154" s="62"/>
      <c r="Q154" s="61" t="s">
        <v>343</v>
      </c>
      <c r="R154" s="62"/>
      <c r="S154" s="62"/>
      <c r="T154" s="62"/>
      <c r="U154" s="61" t="s">
        <v>47</v>
      </c>
      <c r="V154" s="61" t="s">
        <v>46</v>
      </c>
      <c r="W154" s="62"/>
      <c r="X154" s="61" t="s">
        <v>344</v>
      </c>
      <c r="Y154" s="122">
        <f>VLOOKUP($A154,[5]COMERCIALIZADOS!$D$148:$W$174,5,FALSE)</f>
        <v>66.92</v>
      </c>
      <c r="Z154" s="122">
        <f>VLOOKUP($A154,[5]COMERCIALIZADOS!$D$148:$W$174,6,FALSE)</f>
        <v>89.158074388104083</v>
      </c>
      <c r="AA154" s="122">
        <f>VLOOKUP($A154,[5]COMERCIALIZADOS!$D$148:$W$174,7,FALSE)</f>
        <v>58.147925640000004</v>
      </c>
      <c r="AB154" s="122">
        <f>VLOOKUP($A154,[5]COMERCIALIZADOS!$D$148:$W$174,8,FALSE)</f>
        <v>80.386096013315679</v>
      </c>
      <c r="AC154" s="122">
        <f>VLOOKUP($A154,[5]COMERCIALIZADOS!$D$148:$W$174,9,FALSE)</f>
        <v>61.711950999999999</v>
      </c>
      <c r="AD154" s="122">
        <f>VLOOKUP($A154,[5]COMERCIALIZADOS!$D$148:$W$174,10,FALSE)</f>
        <v>82.433839951698047</v>
      </c>
      <c r="AE154" s="122">
        <f>VLOOKUP($A154,[5]COMERCIALIZADOS!$D$148:$W$174,11,FALSE)</f>
        <v>65.991685759999996</v>
      </c>
      <c r="AF154" s="122">
        <f>VLOOKUP($A154,[5]COMERCIALIZADOS!$D$148:$W$174,12,FALSE)</f>
        <v>87.961939351932074</v>
      </c>
      <c r="AG154" s="122">
        <f>VLOOKUP($A154,[5]COMERCIALIZADOS!$D$148:$W$174,13,FALSE)</f>
        <v>66.452563800000007</v>
      </c>
      <c r="AH154" s="122">
        <f>VLOOKUP($A154,[5]COMERCIALIZADOS!$D$148:$W$174,14,FALSE)</f>
        <v>88.555952409508507</v>
      </c>
      <c r="AI154" s="122">
        <f>VLOOKUP($A154,[5]COMERCIALIZADOS!$D$148:$W$174,15,FALSE)</f>
        <v>68.857467840000012</v>
      </c>
      <c r="AJ154" s="122">
        <f>VLOOKUP($A154,[5]COMERCIALIZADOS!$D$148:$W$174,16,FALSE)</f>
        <v>91.651583184257618</v>
      </c>
      <c r="AK154" s="122">
        <f>VLOOKUP($A154,[5]COMERCIALIZADOS!$D$148:$W$174,17,FALSE)</f>
        <v>57.447340160000003</v>
      </c>
      <c r="AL154" s="122">
        <f>VLOOKUP($A154,[5]COMERCIALIZADOS!$D$148:$W$174,18,FALSE)</f>
        <v>79.417577686290898</v>
      </c>
      <c r="AM154" s="122">
        <f>VLOOKUP($A154,[5]COMERCIALIZADOS!$D$148:$W$174,19,FALSE)</f>
        <v>57.795524919999998</v>
      </c>
      <c r="AN154" s="122">
        <f>VLOOKUP($A154,[5]COMERCIALIZADOS!$D$148:$W$174,20,FALSE)</f>
        <v>79.898922691115601</v>
      </c>
      <c r="AP154" s="163">
        <f>Y154/[6]REVISTAS!Y154*100-100</f>
        <v>9.9031039579569722</v>
      </c>
      <c r="AQ154" s="163">
        <f>Z154/[6]REVISTAS!Z154*100-100</f>
        <v>9.9031039579569722</v>
      </c>
      <c r="AR154" s="163">
        <f>AA154/[6]REVISTAS!AA154*100-100</f>
        <v>9.9031039579569722</v>
      </c>
      <c r="AS154" s="163">
        <f>AB154/[6]REVISTAS!AB154*100-100</f>
        <v>9.9031039579569722</v>
      </c>
      <c r="AT154" s="163">
        <f>AC154/[6]REVISTAS!AC154*100-100</f>
        <v>9.9031039579569722</v>
      </c>
      <c r="AU154" s="163">
        <f>AD154/[6]REVISTAS!AD154*100-100</f>
        <v>9.9031039579569438</v>
      </c>
      <c r="AV154" s="163">
        <f>AE154/[6]REVISTAS!AE154*100-100</f>
        <v>9.9031039579569722</v>
      </c>
      <c r="AW154" s="163">
        <f>AF154/[6]REVISTAS!AF154*100-100</f>
        <v>9.9031039579569722</v>
      </c>
      <c r="AX154" s="163">
        <f>AG154/[6]REVISTAS!AG154*100-100</f>
        <v>9.9031039579569722</v>
      </c>
      <c r="AY154" s="163">
        <f>AH154/[6]REVISTAS!AH154*100-100</f>
        <v>9.9031039579569722</v>
      </c>
      <c r="AZ154" s="167">
        <f>AI154/[6]REVISTAS!AI154*100-100</f>
        <v>9.9031039579569722</v>
      </c>
      <c r="BA154" s="163">
        <f>AJ154/[6]REVISTAS!AJ154*100-100</f>
        <v>9.9031039579569722</v>
      </c>
      <c r="BB154" s="163">
        <f>AK154/[6]REVISTAS!AK154*100-100</f>
        <v>9.9031039579569722</v>
      </c>
      <c r="BC154" s="163">
        <f>AL154/[6]REVISTAS!AL154*100-100</f>
        <v>9.9031039579570006</v>
      </c>
      <c r="BD154" s="163">
        <f>AM154/[6]REVISTAS!AM154*100-100</f>
        <v>9.9031039579569722</v>
      </c>
      <c r="BE154" s="163">
        <f>AN154/[6]REVISTAS!AN154*100-100</f>
        <v>9.9031039579569438</v>
      </c>
    </row>
    <row r="155" spans="1:57" ht="12.75" customHeight="1" x14ac:dyDescent="0.3">
      <c r="A155" s="68">
        <v>7896641801495</v>
      </c>
      <c r="B155" s="93">
        <v>1063901840029</v>
      </c>
      <c r="C155" s="95"/>
      <c r="D155" s="69" t="s">
        <v>339</v>
      </c>
      <c r="E155" s="69" t="s">
        <v>345</v>
      </c>
      <c r="F155" s="71" t="s">
        <v>341</v>
      </c>
      <c r="G155" s="71" t="s">
        <v>309</v>
      </c>
      <c r="H155" s="71" t="s">
        <v>46</v>
      </c>
      <c r="I155" s="73"/>
      <c r="J155" s="71" t="s">
        <v>134</v>
      </c>
      <c r="K155" s="71" t="s">
        <v>342</v>
      </c>
      <c r="L155" s="73"/>
      <c r="M155" s="71" t="s">
        <v>52</v>
      </c>
      <c r="N155" s="74" t="s">
        <v>59</v>
      </c>
      <c r="O155" s="73"/>
      <c r="P155" s="73"/>
      <c r="Q155" s="72" t="s">
        <v>343</v>
      </c>
      <c r="R155" s="73"/>
      <c r="S155" s="73"/>
      <c r="T155" s="73"/>
      <c r="U155" s="72" t="s">
        <v>47</v>
      </c>
      <c r="V155" s="72" t="s">
        <v>46</v>
      </c>
      <c r="W155" s="73"/>
      <c r="X155" s="72" t="s">
        <v>344</v>
      </c>
      <c r="Y155" s="122">
        <f>VLOOKUP($A155,[5]COMERCIALIZADOS!$D$148:$W$174,5,FALSE)</f>
        <v>142.78</v>
      </c>
      <c r="Z155" s="122">
        <f>VLOOKUP($A155,[5]COMERCIALIZADOS!$D$148:$W$174,6,FALSE)</f>
        <v>190.22698537258668</v>
      </c>
      <c r="AA155" s="122">
        <f>VLOOKUP($A155,[5]COMERCIALIZADOS!$D$148:$W$174,7,FALSE)</f>
        <v>124.06396926000001</v>
      </c>
      <c r="AB155" s="122">
        <f>VLOOKUP($A155,[5]COMERCIALIZADOS!$D$148:$W$174,8,FALSE)</f>
        <v>171.51115942589979</v>
      </c>
      <c r="AC155" s="122">
        <f>VLOOKUP($A155,[5]COMERCIALIZADOS!$D$148:$W$174,9,FALSE)</f>
        <v>131.66814650000001</v>
      </c>
      <c r="AD155" s="122">
        <f>VLOOKUP($A155,[5]COMERCIALIZADOS!$D$148:$W$174,10,FALSE)</f>
        <v>175.8802102256941</v>
      </c>
      <c r="AE155" s="122">
        <f>VLOOKUP($A155,[5]COMERCIALIZADOS!$D$148:$W$174,11,FALSE)</f>
        <v>140.79935584</v>
      </c>
      <c r="AF155" s="122">
        <f>VLOOKUP($A155,[5]COMERCIALIZADOS!$D$148:$W$174,12,FALSE)</f>
        <v>187.67492081095133</v>
      </c>
      <c r="AG155" s="122">
        <f>VLOOKUP($A155,[5]COMERCIALIZADOS!$D$148:$W$174,13,FALSE)</f>
        <v>141.78268170000001</v>
      </c>
      <c r="AH155" s="122">
        <f>VLOOKUP($A155,[5]COMERCIALIZADOS!$D$148:$W$174,14,FALSE)</f>
        <v>188.94230252584615</v>
      </c>
      <c r="AI155" s="122">
        <f>VLOOKUP($A155,[5]COMERCIALIZADOS!$D$148:$W$174,15,FALSE)</f>
        <v>146.91376656000003</v>
      </c>
      <c r="AJ155" s="122">
        <f>VLOOKUP($A155,[5]COMERCIALIZADOS!$D$148:$W$174,16,FALSE)</f>
        <v>195.5471166624074</v>
      </c>
      <c r="AK155" s="122">
        <f>VLOOKUP($A155,[5]COMERCIALIZADOS!$D$148:$W$174,17,FALSE)</f>
        <v>122.56920544</v>
      </c>
      <c r="AL155" s="122">
        <f>VLOOKUP($A155,[5]COMERCIALIZADOS!$D$148:$W$174,18,FALSE)</f>
        <v>169.4447361334222</v>
      </c>
      <c r="AM155" s="122">
        <f>VLOOKUP($A155,[5]COMERCIALIZADOS!$D$148:$W$174,19,FALSE)</f>
        <v>123.31208977999999</v>
      </c>
      <c r="AN155" s="122">
        <f>VLOOKUP($A155,[5]COMERCIALIZADOS!$D$148:$W$174,20,FALSE)</f>
        <v>170.47173015298097</v>
      </c>
      <c r="AP155" s="163">
        <f>Y155/[6]REVISTAS!Y155*100-100</f>
        <v>9.8983990147783345</v>
      </c>
      <c r="AQ155" s="163">
        <f>Z155/[6]REVISTAS!Z155*100-100</f>
        <v>9.8983990147783345</v>
      </c>
      <c r="AR155" s="163">
        <f>AA155/[6]REVISTAS!AA155*100-100</f>
        <v>9.8983990147783345</v>
      </c>
      <c r="AS155" s="163">
        <f>AB155/[6]REVISTAS!AB155*100-100</f>
        <v>9.8983990147783345</v>
      </c>
      <c r="AT155" s="163">
        <f>AC155/[6]REVISTAS!AC155*100-100</f>
        <v>9.8983990147783345</v>
      </c>
      <c r="AU155" s="163">
        <f>AD155/[6]REVISTAS!AD155*100-100</f>
        <v>9.8983990147783345</v>
      </c>
      <c r="AV155" s="163">
        <f>AE155/[6]REVISTAS!AE155*100-100</f>
        <v>9.8983990147783345</v>
      </c>
      <c r="AW155" s="163">
        <f>AF155/[6]REVISTAS!AF155*100-100</f>
        <v>9.8983990147783345</v>
      </c>
      <c r="AX155" s="163">
        <f>AG155/[6]REVISTAS!AG155*100-100</f>
        <v>9.8983990147783629</v>
      </c>
      <c r="AY155" s="163">
        <f>AH155/[6]REVISTAS!AH155*100-100</f>
        <v>9.8983990147783345</v>
      </c>
      <c r="AZ155" s="167">
        <f>AI155/[6]REVISTAS!AI155*100-100</f>
        <v>9.8983990147783629</v>
      </c>
      <c r="BA155" s="163">
        <f>AJ155/[6]REVISTAS!AJ155*100-100</f>
        <v>9.8983990147783629</v>
      </c>
      <c r="BB155" s="163">
        <f>AK155/[6]REVISTAS!AK155*100-100</f>
        <v>9.8983990147783345</v>
      </c>
      <c r="BC155" s="163">
        <f>AL155/[6]REVISTAS!AL155*100-100</f>
        <v>9.8983990147783345</v>
      </c>
      <c r="BD155" s="163">
        <f>AM155/[6]REVISTAS!AM155*100-100</f>
        <v>9.8983990147783345</v>
      </c>
      <c r="BE155" s="163">
        <f>AN155/[6]REVISTAS!AN155*100-100</f>
        <v>9.8983990147783345</v>
      </c>
    </row>
    <row r="156" spans="1:57" ht="12.75" customHeight="1" x14ac:dyDescent="0.3">
      <c r="A156" s="89">
        <v>7896641800306</v>
      </c>
      <c r="B156" s="93">
        <v>1063900300012</v>
      </c>
      <c r="C156" s="95"/>
      <c r="D156" s="69" t="s">
        <v>346</v>
      </c>
      <c r="E156" s="69" t="s">
        <v>347</v>
      </c>
      <c r="F156" s="71" t="s">
        <v>348</v>
      </c>
      <c r="G156" s="71" t="s">
        <v>309</v>
      </c>
      <c r="H156" s="71" t="s">
        <v>46</v>
      </c>
      <c r="I156" s="73"/>
      <c r="J156" s="71" t="s">
        <v>134</v>
      </c>
      <c r="K156" s="71" t="s">
        <v>342</v>
      </c>
      <c r="L156" s="73"/>
      <c r="M156" s="71" t="s">
        <v>52</v>
      </c>
      <c r="N156" s="74" t="s">
        <v>296</v>
      </c>
      <c r="O156" s="73"/>
      <c r="P156" s="73"/>
      <c r="Q156" s="72" t="s">
        <v>349</v>
      </c>
      <c r="R156" s="73"/>
      <c r="S156" s="72" t="s">
        <v>46</v>
      </c>
      <c r="T156" s="73"/>
      <c r="U156" s="72" t="s">
        <v>47</v>
      </c>
      <c r="V156" s="72" t="s">
        <v>46</v>
      </c>
      <c r="W156" s="73"/>
      <c r="X156" s="72" t="s">
        <v>344</v>
      </c>
      <c r="Y156" s="122">
        <f>VLOOKUP($A156,[5]COMERCIALIZADOS!$D$148:$W$174,5,FALSE)</f>
        <v>19.57</v>
      </c>
      <c r="Z156" s="122">
        <f>VLOOKUP($A156,[5]COMERCIALIZADOS!$D$148:$W$174,6,FALSE)</f>
        <v>26.07</v>
      </c>
      <c r="AA156" s="122">
        <f>VLOOKUP($A156,[5]COMERCIALIZADOS!$D$148:$W$174,7,FALSE)</f>
        <v>17</v>
      </c>
      <c r="AB156" s="122">
        <f>VLOOKUP($A156,[5]COMERCIALIZADOS!$D$148:$W$174,8,FALSE)</f>
        <v>23.51</v>
      </c>
      <c r="AC156" s="122">
        <f>VLOOKUP($A156,[5]COMERCIALIZADOS!$D$148:$W$174,9,FALSE)</f>
        <v>18.05</v>
      </c>
      <c r="AD156" s="122">
        <f>VLOOKUP($A156,[5]COMERCIALIZADOS!$D$148:$W$174,10,FALSE)</f>
        <v>24.11</v>
      </c>
      <c r="AE156" s="122">
        <f>VLOOKUP($A156,[5]COMERCIALIZADOS!$D$148:$W$174,11,FALSE)</f>
        <v>19.3</v>
      </c>
      <c r="AF156" s="122">
        <f>VLOOKUP($A156,[5]COMERCIALIZADOS!$D$148:$W$174,12,FALSE)</f>
        <v>25.72</v>
      </c>
      <c r="AG156" s="122">
        <f>VLOOKUP($A156,[5]COMERCIALIZADOS!$D$148:$W$174,13,FALSE)</f>
        <v>19.43</v>
      </c>
      <c r="AH156" s="122">
        <f>VLOOKUP($A156,[5]COMERCIALIZADOS!$D$148:$W$174,14,FALSE)</f>
        <v>25.9</v>
      </c>
      <c r="AI156" s="122">
        <f>VLOOKUP($A156,[5]COMERCIALIZADOS!$D$148:$W$174,15,FALSE)</f>
        <v>20.14</v>
      </c>
      <c r="AJ156" s="122">
        <f>VLOOKUP($A156,[5]COMERCIALIZADOS!$D$148:$W$174,16,FALSE)</f>
        <v>26.8</v>
      </c>
      <c r="AK156" s="122">
        <f>VLOOKUP($A156,[5]COMERCIALIZADOS!$D$148:$W$174,17,FALSE)</f>
        <v>16.8</v>
      </c>
      <c r="AL156" s="122">
        <f>VLOOKUP($A156,[5]COMERCIALIZADOS!$D$148:$W$174,18,FALSE)</f>
        <v>23.22</v>
      </c>
      <c r="AM156" s="122">
        <f>VLOOKUP($A156,[5]COMERCIALIZADOS!$D$148:$W$174,19,FALSE)</f>
        <v>16.899999999999999</v>
      </c>
      <c r="AN156" s="122">
        <f>VLOOKUP($A156,[5]COMERCIALIZADOS!$D$148:$W$174,20,FALSE)</f>
        <v>23.37</v>
      </c>
      <c r="AP156" s="163">
        <f>Y156/[6]REVISTAS!Y156*100-100</f>
        <v>10.005621135469369</v>
      </c>
      <c r="AQ156" s="163">
        <f>Z156/[6]REVISTAS!Z156*100-100</f>
        <v>9.9918065767285071</v>
      </c>
      <c r="AR156" s="163">
        <f>AA156/[6]REVISTAS!AA156*100-100</f>
        <v>9.97517942358337</v>
      </c>
      <c r="AS156" s="163">
        <f>AB156/[6]REVISTAS!AB156*100-100</f>
        <v>10.014942437603452</v>
      </c>
      <c r="AT156" s="163">
        <f>AC156/[6]REVISTAS!AC156*100-100</f>
        <v>10.024122560289371</v>
      </c>
      <c r="AU156" s="163">
        <f>AD156/[6]REVISTAS!AD156*100-100</f>
        <v>10.020005890405031</v>
      </c>
      <c r="AV156" s="163">
        <f>AE156/[6]REVISTAS!AE156*100-100</f>
        <v>10.014029171406634</v>
      </c>
      <c r="AW156" s="163">
        <f>AF156/[6]REVISTAS!AF156*100-100</f>
        <v>9.9907472387253904</v>
      </c>
      <c r="AX156" s="163">
        <f>AG156/[6]REVISTAS!AG156*100-100</f>
        <v>9.9869208116275132</v>
      </c>
      <c r="AY156" s="163">
        <f>AH156/[6]REVISTAS!AH156*100-100</f>
        <v>10.017555254141584</v>
      </c>
      <c r="AZ156" s="167">
        <f>AI156/[6]REVISTAS!AI156*100-100</f>
        <v>10.024246372043891</v>
      </c>
      <c r="BA156" s="163">
        <f>AJ156/[6]REVISTAS!AJ156*100-100</f>
        <v>9.9954718084644014</v>
      </c>
      <c r="BB156" s="163">
        <f>AK156/[6]REVISTAS!AK156*100-100</f>
        <v>10.006751585802334</v>
      </c>
      <c r="BC156" s="163">
        <f>AL156/[6]REVISTAS!AL156*100-100</f>
        <v>9.9830003423724349</v>
      </c>
      <c r="BD156" s="163">
        <f>AM156/[6]REVISTAS!AM156*100-100</f>
        <v>9.9948815346306787</v>
      </c>
      <c r="BE156" s="163">
        <f>AN156/[6]REVISTAS!AN156*100-100</f>
        <v>10.026620329897455</v>
      </c>
    </row>
    <row r="157" spans="1:57" ht="12.75" customHeight="1" x14ac:dyDescent="0.3">
      <c r="A157" s="68">
        <v>7896641804151</v>
      </c>
      <c r="B157" s="93">
        <v>1063900300098</v>
      </c>
      <c r="C157" s="95"/>
      <c r="D157" s="69" t="s">
        <v>346</v>
      </c>
      <c r="E157" s="69" t="s">
        <v>350</v>
      </c>
      <c r="F157" s="71" t="s">
        <v>348</v>
      </c>
      <c r="G157" s="71" t="s">
        <v>309</v>
      </c>
      <c r="H157" s="71" t="s">
        <v>46</v>
      </c>
      <c r="I157" s="73"/>
      <c r="J157" s="71" t="s">
        <v>134</v>
      </c>
      <c r="K157" s="71" t="s">
        <v>342</v>
      </c>
      <c r="L157" s="73"/>
      <c r="M157" s="71" t="s">
        <v>52</v>
      </c>
      <c r="N157" s="74" t="s">
        <v>296</v>
      </c>
      <c r="O157" s="73"/>
      <c r="P157" s="73"/>
      <c r="Q157" s="72" t="s">
        <v>349</v>
      </c>
      <c r="R157" s="73"/>
      <c r="S157" s="72" t="s">
        <v>46</v>
      </c>
      <c r="T157" s="73"/>
      <c r="U157" s="72" t="s">
        <v>47</v>
      </c>
      <c r="V157" s="72" t="s">
        <v>46</v>
      </c>
      <c r="W157" s="73"/>
      <c r="X157" s="72" t="s">
        <v>344</v>
      </c>
      <c r="Y157" s="122">
        <f>VLOOKUP($A157,[5]COMERCIALIZADOS!$D$148:$W$174,5,FALSE)</f>
        <v>118.54</v>
      </c>
      <c r="Z157" s="122">
        <f>VLOOKUP($A157,[5]COMERCIALIZADOS!$D$148:$W$174,6,FALSE)</f>
        <v>157.93</v>
      </c>
      <c r="AA157" s="122">
        <f>VLOOKUP($A157,[5]COMERCIALIZADOS!$D$148:$W$174,7,FALSE)</f>
        <v>103</v>
      </c>
      <c r="AB157" s="122">
        <f>VLOOKUP($A157,[5]COMERCIALIZADOS!$D$148:$W$174,8,FALSE)</f>
        <v>142.38999999999999</v>
      </c>
      <c r="AC157" s="122">
        <f>VLOOKUP($A157,[5]COMERCIALIZADOS!$D$148:$W$174,9,FALSE)</f>
        <v>109.31</v>
      </c>
      <c r="AD157" s="122">
        <f>VLOOKUP($A157,[5]COMERCIALIZADOS!$D$148:$W$174,10,FALSE)</f>
        <v>146.02000000000001</v>
      </c>
      <c r="AE157" s="122">
        <f>VLOOKUP($A157,[5]COMERCIALIZADOS!$D$148:$W$174,11,FALSE)</f>
        <v>116.9</v>
      </c>
      <c r="AF157" s="122">
        <f>VLOOKUP($A157,[5]COMERCIALIZADOS!$D$148:$W$174,12,FALSE)</f>
        <v>155.81</v>
      </c>
      <c r="AG157" s="122">
        <f>VLOOKUP($A157,[5]COMERCIALIZADOS!$D$148:$W$174,13,FALSE)</f>
        <v>117.71</v>
      </c>
      <c r="AH157" s="122">
        <f>VLOOKUP($A157,[5]COMERCIALIZADOS!$D$148:$W$174,14,FALSE)</f>
        <v>156.87</v>
      </c>
      <c r="AI157" s="122">
        <f>VLOOKUP($A157,[5]COMERCIALIZADOS!$D$148:$W$174,15,FALSE)</f>
        <v>121.97</v>
      </c>
      <c r="AJ157" s="122">
        <f>VLOOKUP($A157,[5]COMERCIALIZADOS!$D$148:$W$174,16,FALSE)</f>
        <v>162.35</v>
      </c>
      <c r="AK157" s="122">
        <f>VLOOKUP($A157,[5]COMERCIALIZADOS!$D$148:$W$174,17,FALSE)</f>
        <v>101.76</v>
      </c>
      <c r="AL157" s="122">
        <f>VLOOKUP($A157,[5]COMERCIALIZADOS!$D$148:$W$174,18,FALSE)</f>
        <v>140.68</v>
      </c>
      <c r="AM157" s="122">
        <f>VLOOKUP($A157,[5]COMERCIALIZADOS!$D$148:$W$174,19,FALSE)</f>
        <v>102.38</v>
      </c>
      <c r="AN157" s="122">
        <f>VLOOKUP($A157,[5]COMERCIALIZADOS!$D$148:$W$174,20,FALSE)</f>
        <v>141.53</v>
      </c>
      <c r="AP157" s="163">
        <f>Y157/[6]REVISTAS!Y157*100-100</f>
        <v>10.003711952487009</v>
      </c>
      <c r="AQ157" s="163">
        <f>Z157/[6]REVISTAS!Z157*100-100</f>
        <v>10.002436534892368</v>
      </c>
      <c r="AR157" s="163">
        <f>AA157/[6]REVISTAS!AA157*100-100</f>
        <v>10.002194157163771</v>
      </c>
      <c r="AS157" s="163">
        <f>AB157/[6]REVISTAS!AB157*100-100</f>
        <v>10.001068097809622</v>
      </c>
      <c r="AT157" s="163">
        <f>AC157/[6]REVISTAS!AC157*100-100</f>
        <v>9.9990583009902423</v>
      </c>
      <c r="AU157" s="163">
        <f>AD157/[6]REVISTAS!AD157*100-100</f>
        <v>10.003160477929057</v>
      </c>
      <c r="AV157" s="163">
        <f>AE157/[6]REVISTAS!AE157*100-100</f>
        <v>10.00784019195649</v>
      </c>
      <c r="AW157" s="163">
        <f>AF157/[6]REVISTAS!AF157*100-100</f>
        <v>10.001569368648617</v>
      </c>
      <c r="AX157" s="163">
        <f>AG157/[6]REVISTAS!AG157*100-100</f>
        <v>10.001844696638827</v>
      </c>
      <c r="AY157" s="163">
        <f>AH157/[6]REVISTAS!AH157*100-100</f>
        <v>10.007042230066105</v>
      </c>
      <c r="AZ157" s="167">
        <f>AI157/[6]REVISTAS!AI157*100-100</f>
        <v>10.001935182687333</v>
      </c>
      <c r="BA157" s="163">
        <f>AJ157/[6]REVISTAS!AJ157*100-100</f>
        <v>10.004555676438812</v>
      </c>
      <c r="BB157" s="163">
        <f>AK157/[6]REVISTAS!AK157*100-100</f>
        <v>10.003251530072575</v>
      </c>
      <c r="BC157" s="163">
        <f>AL157/[6]REVISTAS!AL157*100-100</f>
        <v>10.005417262327356</v>
      </c>
      <c r="BD157" s="163">
        <f>AM157/[6]REVISTAS!AM157*100-100</f>
        <v>10.00673177588402</v>
      </c>
      <c r="BE157" s="163">
        <f>AN157/[6]REVISTAS!AN157*100-100</f>
        <v>10.003355435260957</v>
      </c>
    </row>
    <row r="158" spans="1:57" ht="12.75" customHeight="1" x14ac:dyDescent="0.3">
      <c r="A158" s="95"/>
      <c r="B158" s="95"/>
      <c r="C158" s="95"/>
      <c r="D158" s="69" t="s">
        <v>346</v>
      </c>
      <c r="E158" s="91" t="s">
        <v>166</v>
      </c>
      <c r="F158" s="71" t="s">
        <v>348</v>
      </c>
      <c r="G158" s="71" t="s">
        <v>309</v>
      </c>
      <c r="H158" s="71" t="s">
        <v>46</v>
      </c>
      <c r="I158" s="73"/>
      <c r="J158" s="71" t="s">
        <v>134</v>
      </c>
      <c r="K158" s="71" t="s">
        <v>342</v>
      </c>
      <c r="L158" s="73"/>
      <c r="M158" s="71" t="s">
        <v>52</v>
      </c>
      <c r="N158" s="74" t="s">
        <v>296</v>
      </c>
      <c r="O158" s="73"/>
      <c r="P158" s="73"/>
      <c r="Q158" s="72" t="s">
        <v>349</v>
      </c>
      <c r="R158" s="73"/>
      <c r="S158" s="72" t="s">
        <v>46</v>
      </c>
      <c r="T158" s="73"/>
      <c r="U158" s="72" t="s">
        <v>47</v>
      </c>
      <c r="V158" s="72" t="s">
        <v>46</v>
      </c>
      <c r="W158" s="73"/>
      <c r="X158" s="72" t="s">
        <v>344</v>
      </c>
      <c r="Y158" s="101"/>
      <c r="Z158" s="110">
        <f>Z157/30</f>
        <v>5.264333333333334</v>
      </c>
      <c r="AA158" s="101"/>
      <c r="AB158" s="110">
        <f>AB157/30</f>
        <v>4.7463333333333333</v>
      </c>
      <c r="AC158" s="101"/>
      <c r="AD158" s="110">
        <f>AD157/30</f>
        <v>4.8673333333333337</v>
      </c>
      <c r="AE158" s="101"/>
      <c r="AF158" s="110">
        <f>AF157/30</f>
        <v>5.1936666666666671</v>
      </c>
      <c r="AG158" s="101"/>
      <c r="AH158" s="110">
        <f>AH157/30</f>
        <v>5.2290000000000001</v>
      </c>
      <c r="AI158" s="101"/>
      <c r="AJ158" s="110">
        <f>AJ157/30</f>
        <v>5.4116666666666662</v>
      </c>
      <c r="AK158" s="101"/>
      <c r="AL158" s="110">
        <f>AL157/30</f>
        <v>4.6893333333333338</v>
      </c>
      <c r="AM158" s="101"/>
      <c r="AN158" s="110">
        <f>AN157/30</f>
        <v>4.7176666666666671</v>
      </c>
      <c r="AP158" s="163"/>
      <c r="AQ158" s="163">
        <f>Z158/[6]REVISTAS!Z158*100-100</f>
        <v>10.002436534892368</v>
      </c>
      <c r="AR158" s="163"/>
      <c r="AS158" s="163">
        <f>AB158/[6]REVISTAS!AB158*100-100</f>
        <v>10.00106809780965</v>
      </c>
      <c r="AT158" s="163"/>
      <c r="AU158" s="163">
        <f>AD158/[6]REVISTAS!AD158*100-100</f>
        <v>10.003160477929057</v>
      </c>
      <c r="AV158" s="163"/>
      <c r="AW158" s="163">
        <f>AF158/[6]REVISTAS!AF158*100-100</f>
        <v>10.001569368648617</v>
      </c>
      <c r="AX158" s="163"/>
      <c r="AY158" s="163">
        <f>AH158/[6]REVISTAS!AH158*100-100</f>
        <v>10.007042230066105</v>
      </c>
      <c r="AZ158" s="167"/>
      <c r="BA158" s="163">
        <f>AJ158/[6]REVISTAS!AJ158*100-100</f>
        <v>10.004555676438784</v>
      </c>
      <c r="BB158" s="163"/>
      <c r="BC158" s="163">
        <f>AL158/[6]REVISTAS!AL158*100-100</f>
        <v>10.005417262327356</v>
      </c>
      <c r="BD158" s="163"/>
      <c r="BE158" s="163">
        <f>AN158/[6]REVISTAS!AN158*100-100</f>
        <v>10.003355435260957</v>
      </c>
    </row>
    <row r="159" spans="1:57" ht="12.75" customHeight="1" x14ac:dyDescent="0.3">
      <c r="A159" s="68">
        <v>7896641800313</v>
      </c>
      <c r="B159" s="93">
        <v>1063900300041</v>
      </c>
      <c r="C159" s="95"/>
      <c r="D159" s="69" t="s">
        <v>346</v>
      </c>
      <c r="E159" s="123" t="s">
        <v>351</v>
      </c>
      <c r="F159" s="71" t="s">
        <v>348</v>
      </c>
      <c r="G159" s="71" t="s">
        <v>309</v>
      </c>
      <c r="H159" s="71" t="s">
        <v>46</v>
      </c>
      <c r="I159" s="73"/>
      <c r="J159" s="71" t="s">
        <v>134</v>
      </c>
      <c r="K159" s="71" t="s">
        <v>342</v>
      </c>
      <c r="L159" s="73"/>
      <c r="M159" s="71" t="s">
        <v>310</v>
      </c>
      <c r="N159" s="74" t="s">
        <v>43</v>
      </c>
      <c r="O159" s="73"/>
      <c r="P159" s="73"/>
      <c r="Q159" s="72" t="s">
        <v>349</v>
      </c>
      <c r="R159" s="73"/>
      <c r="S159" s="72" t="s">
        <v>46</v>
      </c>
      <c r="T159" s="73"/>
      <c r="U159" s="72" t="s">
        <v>47</v>
      </c>
      <c r="V159" s="72" t="s">
        <v>46</v>
      </c>
      <c r="W159" s="73"/>
      <c r="X159" s="72" t="s">
        <v>344</v>
      </c>
      <c r="Y159" s="122">
        <f>VLOOKUP($A159,[5]COMERCIALIZADOS!$D$148:$W$174,5,FALSE)</f>
        <v>34.93</v>
      </c>
      <c r="Z159" s="122">
        <f>VLOOKUP($A159,[5]COMERCIALIZADOS!$D$148:$W$174,6,FALSE)</f>
        <v>46.54</v>
      </c>
      <c r="AA159" s="122">
        <f>VLOOKUP($A159,[5]COMERCIALIZADOS!$D$148:$W$174,7,FALSE)</f>
        <v>30.35</v>
      </c>
      <c r="AB159" s="122">
        <f>VLOOKUP($A159,[5]COMERCIALIZADOS!$D$148:$W$174,8,FALSE)</f>
        <v>41.96</v>
      </c>
      <c r="AC159" s="122">
        <f>VLOOKUP($A159,[5]COMERCIALIZADOS!$D$148:$W$174,9,FALSE)</f>
        <v>32.21</v>
      </c>
      <c r="AD159" s="122">
        <f>VLOOKUP($A159,[5]COMERCIALIZADOS!$D$148:$W$174,10,FALSE)</f>
        <v>43.03</v>
      </c>
      <c r="AE159" s="122">
        <f>VLOOKUP($A159,[5]COMERCIALIZADOS!$D$148:$W$174,11,FALSE)</f>
        <v>34.450000000000003</v>
      </c>
      <c r="AF159" s="122">
        <f>VLOOKUP($A159,[5]COMERCIALIZADOS!$D$148:$W$174,12,FALSE)</f>
        <v>45.91</v>
      </c>
      <c r="AG159" s="122">
        <f>VLOOKUP($A159,[5]COMERCIALIZADOS!$D$148:$W$174,13,FALSE)</f>
        <v>34.69</v>
      </c>
      <c r="AH159" s="122">
        <f>VLOOKUP($A159,[5]COMERCIALIZADOS!$D$148:$W$174,14,FALSE)</f>
        <v>46.22</v>
      </c>
      <c r="AI159" s="122">
        <f>VLOOKUP($A159,[5]COMERCIALIZADOS!$D$148:$W$174,15,FALSE)</f>
        <v>35.94</v>
      </c>
      <c r="AJ159" s="122">
        <f>VLOOKUP($A159,[5]COMERCIALIZADOS!$D$148:$W$174,16,FALSE)</f>
        <v>47.84</v>
      </c>
      <c r="AK159" s="122">
        <f>VLOOKUP($A159,[5]COMERCIALIZADOS!$D$148:$W$174,17,FALSE)</f>
        <v>29.99</v>
      </c>
      <c r="AL159" s="122">
        <f>VLOOKUP($A159,[5]COMERCIALIZADOS!$D$148:$W$174,18,FALSE)</f>
        <v>41.45</v>
      </c>
      <c r="AM159" s="122">
        <f>VLOOKUP($A159,[5]COMERCIALIZADOS!$D$148:$W$174,19,FALSE)</f>
        <v>30.17</v>
      </c>
      <c r="AN159" s="122">
        <f>VLOOKUP($A159,[5]COMERCIALIZADOS!$D$148:$W$174,20,FALSE)</f>
        <v>41.7</v>
      </c>
      <c r="AP159" s="163">
        <f>Y159/[6]REVISTAS!Y159*100-100</f>
        <v>10.015748031496059</v>
      </c>
      <c r="AQ159" s="163">
        <f>Z159/[6]REVISTAS!Z159*100-100</f>
        <v>10.021586078740157</v>
      </c>
      <c r="AR159" s="163">
        <f>AA159/[6]REVISTAS!AA159*100-100</f>
        <v>10.011141663820993</v>
      </c>
      <c r="AS159" s="163">
        <f>AB159/[6]REVISTAS!AB159*100-100</f>
        <v>10.018759726958109</v>
      </c>
      <c r="AT159" s="163">
        <f>AC159/[6]REVISTAS!AC159*100-100</f>
        <v>10.010376444425191</v>
      </c>
      <c r="AU159" s="163">
        <f>AD159/[6]REVISTAS!AD159*100-100</f>
        <v>10.021615604498862</v>
      </c>
      <c r="AV159" s="163">
        <f>AE159/[6]REVISTAS!AE159*100-100</f>
        <v>10.030277010564575</v>
      </c>
      <c r="AW159" s="163">
        <f>AF159/[6]REVISTAS!AF159*100-100</f>
        <v>10.008109023811357</v>
      </c>
      <c r="AX159" s="163">
        <f>AG159/[6]REVISTAS!AG159*100-100</f>
        <v>10.028390829630013</v>
      </c>
      <c r="AY159" s="163">
        <f>AH159/[6]REVISTAS!AH159*100-100</f>
        <v>10.008029519262919</v>
      </c>
      <c r="AZ159" s="167">
        <f>AI159/[6]REVISTAS!AI159*100-100</f>
        <v>10.011789076361936</v>
      </c>
      <c r="BA159" s="163">
        <f>AJ159/[6]REVISTAS!AJ159*100-100</f>
        <v>10.017913004734183</v>
      </c>
      <c r="BB159" s="163">
        <f>AK159/[6]REVISTAS!AK159*100-100</f>
        <v>10.03193310880313</v>
      </c>
      <c r="BC159" s="163">
        <f>AL159/[6]REVISTAS!AL159*100-100</f>
        <v>10.006944229402976</v>
      </c>
      <c r="BD159" s="163">
        <f>AM159/[6]REVISTAS!AM159*100-100</f>
        <v>10.025487201710078</v>
      </c>
      <c r="BE159" s="163">
        <f>AN159/[6]REVISTAS!AN159*100-100</f>
        <v>10.003710397126838</v>
      </c>
    </row>
    <row r="160" spans="1:57" ht="12.75" customHeight="1" x14ac:dyDescent="0.3">
      <c r="A160" s="68">
        <v>7896641800757</v>
      </c>
      <c r="B160" s="93">
        <v>1063900300063</v>
      </c>
      <c r="C160" s="95"/>
      <c r="D160" s="69" t="s">
        <v>346</v>
      </c>
      <c r="E160" s="91" t="s">
        <v>352</v>
      </c>
      <c r="F160" s="71" t="s">
        <v>348</v>
      </c>
      <c r="G160" s="71" t="s">
        <v>309</v>
      </c>
      <c r="H160" s="71" t="s">
        <v>46</v>
      </c>
      <c r="I160" s="73"/>
      <c r="J160" s="71" t="s">
        <v>134</v>
      </c>
      <c r="K160" s="71" t="s">
        <v>342</v>
      </c>
      <c r="L160" s="73"/>
      <c r="M160" s="71" t="s">
        <v>310</v>
      </c>
      <c r="N160" s="74" t="s">
        <v>43</v>
      </c>
      <c r="O160" s="73"/>
      <c r="P160" s="73"/>
      <c r="Q160" s="72" t="s">
        <v>349</v>
      </c>
      <c r="R160" s="73"/>
      <c r="S160" s="72" t="s">
        <v>46</v>
      </c>
      <c r="T160" s="73"/>
      <c r="U160" s="72" t="s">
        <v>47</v>
      </c>
      <c r="V160" s="72" t="s">
        <v>46</v>
      </c>
      <c r="W160" s="73"/>
      <c r="X160" s="72" t="s">
        <v>344</v>
      </c>
      <c r="Y160" s="122">
        <f>VLOOKUP($A160,[5]COMERCIALIZADOS!$D$148:$W$174,5,FALSE)</f>
        <v>29.45</v>
      </c>
      <c r="Z160" s="122">
        <f>VLOOKUP($A160,[5]COMERCIALIZADOS!$D$148:$W$174,6,FALSE)</f>
        <v>39.24</v>
      </c>
      <c r="AA160" s="122">
        <f>VLOOKUP($A160,[5]COMERCIALIZADOS!$D$148:$W$174,7,FALSE)</f>
        <v>25.59</v>
      </c>
      <c r="AB160" s="122">
        <f>VLOOKUP($A160,[5]COMERCIALIZADOS!$D$148:$W$174,8,FALSE)</f>
        <v>35.380000000000003</v>
      </c>
      <c r="AC160" s="122">
        <f>VLOOKUP($A160,[5]COMERCIALIZADOS!$D$148:$W$174,9,FALSE)</f>
        <v>27.16</v>
      </c>
      <c r="AD160" s="122">
        <f>VLOOKUP($A160,[5]COMERCIALIZADOS!$D$148:$W$174,10,FALSE)</f>
        <v>36.28</v>
      </c>
      <c r="AE160" s="122">
        <f>VLOOKUP($A160,[5]COMERCIALIZADOS!$D$148:$W$174,11,FALSE)</f>
        <v>29.04</v>
      </c>
      <c r="AF160" s="122">
        <f>VLOOKUP($A160,[5]COMERCIALIZADOS!$D$148:$W$174,12,FALSE)</f>
        <v>38.71</v>
      </c>
      <c r="AG160" s="122">
        <f>VLOOKUP($A160,[5]COMERCIALIZADOS!$D$148:$W$174,13,FALSE)</f>
        <v>29.24</v>
      </c>
      <c r="AH160" s="122">
        <f>VLOOKUP($A160,[5]COMERCIALIZADOS!$D$148:$W$174,14,FALSE)</f>
        <v>38.97</v>
      </c>
      <c r="AI160" s="122">
        <f>VLOOKUP($A160,[5]COMERCIALIZADOS!$D$148:$W$174,15,FALSE)</f>
        <v>30.3</v>
      </c>
      <c r="AJ160" s="122">
        <f>VLOOKUP($A160,[5]COMERCIALIZADOS!$D$148:$W$174,16,FALSE)</f>
        <v>40.33</v>
      </c>
      <c r="AK160" s="122">
        <f>VLOOKUP($A160,[5]COMERCIALIZADOS!$D$148:$W$174,17,FALSE)</f>
        <v>25.28</v>
      </c>
      <c r="AL160" s="122">
        <f>VLOOKUP($A160,[5]COMERCIALIZADOS!$D$148:$W$174,18,FALSE)</f>
        <v>34.950000000000003</v>
      </c>
      <c r="AM160" s="122">
        <f>VLOOKUP($A160,[5]COMERCIALIZADOS!$D$148:$W$174,19,FALSE)</f>
        <v>25.43</v>
      </c>
      <c r="AN160" s="122">
        <f>VLOOKUP($A160,[5]COMERCIALIZADOS!$D$148:$W$174,20,FALSE)</f>
        <v>35.159999999999997</v>
      </c>
      <c r="AP160" s="163">
        <f>Y160/[6]REVISTAS!Y160*100-100</f>
        <v>3.0080447708989055</v>
      </c>
      <c r="AQ160" s="163">
        <f>Z160/[6]REVISTAS!Z160*100-100</f>
        <v>3.0172839454354801</v>
      </c>
      <c r="AR160" s="163">
        <f>AA160/[6]REVISTAS!AA160*100-100</f>
        <v>3.0096321819364675</v>
      </c>
      <c r="AS160" s="163">
        <f>AB160/[6]REVISTAS!AB160*100-100</f>
        <v>3.0193174220855212</v>
      </c>
      <c r="AT160" s="163">
        <f>AC160/[6]REVISTAS!AC160*100-100</f>
        <v>3.0154267213501953</v>
      </c>
      <c r="AU160" s="163">
        <f>AD160/[6]REVISTAS!AD160*100-100</f>
        <v>3.0157252991996728</v>
      </c>
      <c r="AV160" s="163">
        <f>AE160/[6]REVISTAS!AE160*100-100</f>
        <v>3.0028322033298451</v>
      </c>
      <c r="AW160" s="163">
        <f>AF160/[6]REVISTAS!AF160*100-100</f>
        <v>3.0078096094741511</v>
      </c>
      <c r="AX160" s="163">
        <f>AG160/[6]REVISTAS!AG160*100-100</f>
        <v>2.9929278113252309</v>
      </c>
      <c r="AY160" s="163">
        <f>AH160/[6]REVISTAS!AH160*100-100</f>
        <v>3.0040792966150747</v>
      </c>
      <c r="AZ160" s="167">
        <f>AI160/[6]REVISTAS!AI160*100-100</f>
        <v>2.9990828308997095</v>
      </c>
      <c r="BA160" s="163">
        <f>AJ160/[6]REVISTAS!AJ160*100-100</f>
        <v>2.9982931032784848</v>
      </c>
      <c r="BB160" s="163">
        <f>AK160/[6]REVISTAS!AK160*100-100</f>
        <v>3.0027740276836283</v>
      </c>
      <c r="BC160" s="163">
        <f>AL160/[6]REVISTAS!AL160*100-100</f>
        <v>3.0083238725611352</v>
      </c>
      <c r="BD160" s="163">
        <f>AM160/[6]REVISTAS!AM160*100-100</f>
        <v>2.9897311879282285</v>
      </c>
      <c r="BE160" s="163">
        <f>AN160/[6]REVISTAS!AN160*100-100</f>
        <v>3.0029634446688789</v>
      </c>
    </row>
    <row r="161" spans="1:57" ht="12.75" customHeight="1" x14ac:dyDescent="0.3">
      <c r="A161" s="68">
        <v>7896641800764</v>
      </c>
      <c r="B161" s="93">
        <v>1063900300071</v>
      </c>
      <c r="C161" s="95"/>
      <c r="D161" s="69" t="s">
        <v>346</v>
      </c>
      <c r="E161" s="91" t="s">
        <v>353</v>
      </c>
      <c r="F161" s="71" t="s">
        <v>348</v>
      </c>
      <c r="G161" s="71" t="s">
        <v>309</v>
      </c>
      <c r="H161" s="71" t="s">
        <v>46</v>
      </c>
      <c r="I161" s="73"/>
      <c r="J161" s="71" t="s">
        <v>134</v>
      </c>
      <c r="K161" s="71" t="s">
        <v>342</v>
      </c>
      <c r="L161" s="73"/>
      <c r="M161" s="71" t="s">
        <v>310</v>
      </c>
      <c r="N161" s="74" t="s">
        <v>43</v>
      </c>
      <c r="O161" s="73"/>
      <c r="P161" s="73"/>
      <c r="Q161" s="72" t="s">
        <v>349</v>
      </c>
      <c r="R161" s="73"/>
      <c r="S161" s="72" t="s">
        <v>46</v>
      </c>
      <c r="T161" s="73"/>
      <c r="U161" s="72" t="s">
        <v>47</v>
      </c>
      <c r="V161" s="72" t="s">
        <v>46</v>
      </c>
      <c r="W161" s="73"/>
      <c r="X161" s="72" t="s">
        <v>344</v>
      </c>
      <c r="Y161" s="122">
        <f>VLOOKUP($A161,[5]COMERCIALIZADOS!$D$148:$W$174,5,FALSE)</f>
        <v>126.33</v>
      </c>
      <c r="Z161" s="122">
        <f>VLOOKUP($A161,[5]COMERCIALIZADOS!$D$148:$W$174,6,FALSE)</f>
        <v>168.31</v>
      </c>
      <c r="AA161" s="122">
        <f>VLOOKUP($A161,[5]COMERCIALIZADOS!$D$148:$W$174,7,FALSE)</f>
        <v>109.77</v>
      </c>
      <c r="AB161" s="122">
        <f>VLOOKUP($A161,[5]COMERCIALIZADOS!$D$148:$W$174,8,FALSE)</f>
        <v>151.75</v>
      </c>
      <c r="AC161" s="122">
        <f>VLOOKUP($A161,[5]COMERCIALIZADOS!$D$148:$W$174,9,FALSE)</f>
        <v>116.5</v>
      </c>
      <c r="AD161" s="122">
        <f>VLOOKUP($A161,[5]COMERCIALIZADOS!$D$148:$W$174,10,FALSE)</f>
        <v>155.62</v>
      </c>
      <c r="AE161" s="122">
        <f>VLOOKUP($A161,[5]COMERCIALIZADOS!$D$148:$W$174,11,FALSE)</f>
        <v>124.58</v>
      </c>
      <c r="AF161" s="122">
        <f>VLOOKUP($A161,[5]COMERCIALIZADOS!$D$148:$W$174,12,FALSE)</f>
        <v>166.05</v>
      </c>
      <c r="AG161" s="122">
        <f>VLOOKUP($A161,[5]COMERCIALIZADOS!$D$148:$W$174,13,FALSE)</f>
        <v>125.45</v>
      </c>
      <c r="AH161" s="122">
        <f>VLOOKUP($A161,[5]COMERCIALIZADOS!$D$148:$W$174,14,FALSE)</f>
        <v>167.17</v>
      </c>
      <c r="AI161" s="122">
        <f>VLOOKUP($A161,[5]COMERCIALIZADOS!$D$148:$W$174,15,FALSE)</f>
        <v>129.99</v>
      </c>
      <c r="AJ161" s="122">
        <f>VLOOKUP($A161,[5]COMERCIALIZADOS!$D$148:$W$174,16,FALSE)</f>
        <v>173.02</v>
      </c>
      <c r="AK161" s="122">
        <f>VLOOKUP($A161,[5]COMERCIALIZADOS!$D$148:$W$174,17,FALSE)</f>
        <v>108.45</v>
      </c>
      <c r="AL161" s="122">
        <f>VLOOKUP($A161,[5]COMERCIALIZADOS!$D$148:$W$174,18,FALSE)</f>
        <v>149.91999999999999</v>
      </c>
      <c r="AM161" s="122">
        <f>VLOOKUP($A161,[5]COMERCIALIZADOS!$D$148:$W$174,19,FALSE)</f>
        <v>109.11</v>
      </c>
      <c r="AN161" s="122">
        <f>VLOOKUP($A161,[5]COMERCIALIZADOS!$D$148:$W$174,20,FALSE)</f>
        <v>150.83000000000001</v>
      </c>
      <c r="AP161" s="163">
        <f>Y161/[6]REVISTAS!Y161*100-100</f>
        <v>3.0004076640847757</v>
      </c>
      <c r="AQ161" s="163">
        <f>Z161/[6]REVISTAS!Z161*100-100</f>
        <v>3.0000936567468557</v>
      </c>
      <c r="AR161" s="163">
        <f>AA161/[6]REVISTAS!AA161*100-100</f>
        <v>3.0001406068740835</v>
      </c>
      <c r="AS161" s="163">
        <f>AB161/[6]REVISTAS!AB161*100-100</f>
        <v>2.9997432254442913</v>
      </c>
      <c r="AT161" s="163">
        <f>AC161/[6]REVISTAS!AC161*100-100</f>
        <v>3.0018507951659927</v>
      </c>
      <c r="AU161" s="163">
        <f>AD161/[6]REVISTAS!AD161*100-100</f>
        <v>3.0026172350322327</v>
      </c>
      <c r="AV161" s="163">
        <f>AE161/[6]REVISTAS!AE161*100-100</f>
        <v>3.0024331195395888</v>
      </c>
      <c r="AW161" s="163">
        <f>AF161/[6]REVISTAS!AF161*100-100</f>
        <v>2.9988708624911595</v>
      </c>
      <c r="AX161" s="163">
        <f>AG161/[6]REVISTAS!AG161*100-100</f>
        <v>3.0023905729995306</v>
      </c>
      <c r="AY161" s="163">
        <f>AH161/[6]REVISTAS!AH161*100-100</f>
        <v>2.9980408588150596</v>
      </c>
      <c r="AZ161" s="167">
        <f>AI161/[6]REVISTAS!AI161*100-100</f>
        <v>3.0023837504352286</v>
      </c>
      <c r="BA161" s="163">
        <f>AJ161/[6]REVISTAS!AJ161*100-100</f>
        <v>3.0017767186162843</v>
      </c>
      <c r="BB161" s="163">
        <f>AK161/[6]REVISTAS!AK161*100-100</f>
        <v>3.0025580953612945</v>
      </c>
      <c r="BC161" s="163">
        <f>AL161/[6]REVISTAS!AL161*100-100</f>
        <v>2.9985988460871482</v>
      </c>
      <c r="BD161" s="163">
        <f>AM161/[6]REVISTAS!AM161*100-100</f>
        <v>3.0050988000650278</v>
      </c>
      <c r="BE161" s="163">
        <f>AN161/[6]REVISTAS!AN161*100-100</f>
        <v>2.9995167752415313</v>
      </c>
    </row>
    <row r="162" spans="1:57" ht="12.75" customHeight="1" x14ac:dyDescent="0.3">
      <c r="A162" s="95"/>
      <c r="B162" s="95"/>
      <c r="C162" s="95"/>
      <c r="D162" s="69" t="s">
        <v>346</v>
      </c>
      <c r="E162" s="91" t="s">
        <v>166</v>
      </c>
      <c r="F162" s="71" t="s">
        <v>348</v>
      </c>
      <c r="G162" s="71" t="s">
        <v>309</v>
      </c>
      <c r="H162" s="71" t="s">
        <v>46</v>
      </c>
      <c r="I162" s="73"/>
      <c r="J162" s="71" t="s">
        <v>134</v>
      </c>
      <c r="K162" s="71" t="s">
        <v>342</v>
      </c>
      <c r="L162" s="73"/>
      <c r="M162" s="71" t="s">
        <v>310</v>
      </c>
      <c r="N162" s="74" t="s">
        <v>43</v>
      </c>
      <c r="O162" s="73"/>
      <c r="P162" s="73"/>
      <c r="Q162" s="72" t="s">
        <v>349</v>
      </c>
      <c r="R162" s="73"/>
      <c r="S162" s="72" t="s">
        <v>46</v>
      </c>
      <c r="T162" s="73"/>
      <c r="U162" s="72" t="s">
        <v>47</v>
      </c>
      <c r="V162" s="72" t="s">
        <v>46</v>
      </c>
      <c r="W162" s="73"/>
      <c r="X162" s="72" t="s">
        <v>344</v>
      </c>
      <c r="Y162" s="101"/>
      <c r="Z162" s="110">
        <f>Z161/60</f>
        <v>2.8051666666666666</v>
      </c>
      <c r="AA162" s="101"/>
      <c r="AB162" s="110">
        <f>AB161/60</f>
        <v>2.5291666666666668</v>
      </c>
      <c r="AC162" s="101"/>
      <c r="AD162" s="110">
        <f>AD161/60</f>
        <v>2.5936666666666666</v>
      </c>
      <c r="AE162" s="101"/>
      <c r="AF162" s="110">
        <f>AF161/60</f>
        <v>2.7675000000000001</v>
      </c>
      <c r="AG162" s="101"/>
      <c r="AH162" s="110">
        <f>AH161/60</f>
        <v>2.7861666666666665</v>
      </c>
      <c r="AI162" s="101"/>
      <c r="AJ162" s="110">
        <f>AJ161/60</f>
        <v>2.883666666666667</v>
      </c>
      <c r="AK162" s="101"/>
      <c r="AL162" s="110">
        <f>AL161/60</f>
        <v>2.4986666666666664</v>
      </c>
      <c r="AM162" s="101"/>
      <c r="AN162" s="110">
        <f>AN161/60</f>
        <v>2.5138333333333334</v>
      </c>
      <c r="AP162" s="163"/>
      <c r="AQ162" s="163">
        <f>Z162/[6]REVISTAS!Z162*100-100</f>
        <v>3.0000936567468273</v>
      </c>
      <c r="AR162" s="163"/>
      <c r="AS162" s="163">
        <f>AB162/[6]REVISTAS!AB162*100-100</f>
        <v>2.9997432254442913</v>
      </c>
      <c r="AT162" s="163"/>
      <c r="AU162" s="163">
        <f>AD162/[6]REVISTAS!AD162*100-100</f>
        <v>3.0026172350322327</v>
      </c>
      <c r="AV162" s="163"/>
      <c r="AW162" s="163">
        <f>AF162/[6]REVISTAS!AF162*100-100</f>
        <v>2.9988708624911311</v>
      </c>
      <c r="AX162" s="163"/>
      <c r="AY162" s="163">
        <f>AH162/[6]REVISTAS!AH162*100-100</f>
        <v>2.9980408588150596</v>
      </c>
      <c r="AZ162" s="167"/>
      <c r="BA162" s="163">
        <f>AJ162/[6]REVISTAS!AJ162*100-100</f>
        <v>3.0017767186162985</v>
      </c>
      <c r="BB162" s="163"/>
      <c r="BC162" s="163">
        <f>AL162/[6]REVISTAS!AL162*100-100</f>
        <v>2.9985988460871482</v>
      </c>
      <c r="BD162" s="163"/>
      <c r="BE162" s="163">
        <f>AN162/[6]REVISTAS!AN162*100-100</f>
        <v>2.9995167752415313</v>
      </c>
    </row>
    <row r="163" spans="1:57" ht="12.75" customHeight="1" x14ac:dyDescent="0.3">
      <c r="A163" s="68">
        <v>7896641808708</v>
      </c>
      <c r="B163" s="93">
        <v>1063900300284</v>
      </c>
      <c r="C163" s="95"/>
      <c r="D163" s="69" t="s">
        <v>346</v>
      </c>
      <c r="E163" s="151" t="s">
        <v>354</v>
      </c>
      <c r="F163" s="71" t="s">
        <v>348</v>
      </c>
      <c r="G163" s="71" t="s">
        <v>309</v>
      </c>
      <c r="H163" s="71" t="s">
        <v>46</v>
      </c>
      <c r="I163" s="73"/>
      <c r="J163" s="71" t="s">
        <v>134</v>
      </c>
      <c r="K163" s="71" t="s">
        <v>342</v>
      </c>
      <c r="L163" s="73"/>
      <c r="M163" s="71" t="s">
        <v>310</v>
      </c>
      <c r="N163" s="74" t="s">
        <v>43</v>
      </c>
      <c r="O163" s="73"/>
      <c r="P163" s="73"/>
      <c r="Q163" s="72" t="s">
        <v>349</v>
      </c>
      <c r="R163" s="73"/>
      <c r="S163" s="72" t="s">
        <v>46</v>
      </c>
      <c r="T163" s="73"/>
      <c r="U163" s="72" t="s">
        <v>47</v>
      </c>
      <c r="V163" s="72" t="s">
        <v>46</v>
      </c>
      <c r="W163" s="73"/>
      <c r="X163" s="72" t="s">
        <v>344</v>
      </c>
      <c r="Y163" s="122">
        <v>29.45</v>
      </c>
      <c r="Z163" s="122">
        <v>39.24</v>
      </c>
      <c r="AA163" s="122">
        <v>25.59</v>
      </c>
      <c r="AB163" s="122">
        <v>35.380000000000003</v>
      </c>
      <c r="AC163" s="122">
        <v>27.16</v>
      </c>
      <c r="AD163" s="122">
        <v>36.28</v>
      </c>
      <c r="AE163" s="122">
        <v>29.04</v>
      </c>
      <c r="AF163" s="122">
        <v>38.71</v>
      </c>
      <c r="AG163" s="122">
        <v>29.24</v>
      </c>
      <c r="AH163" s="122">
        <v>38.97</v>
      </c>
      <c r="AI163" s="122">
        <v>30.3</v>
      </c>
      <c r="AJ163" s="122">
        <v>40.33</v>
      </c>
      <c r="AK163" s="122">
        <v>25.28</v>
      </c>
      <c r="AL163" s="122">
        <v>34.950000000000003</v>
      </c>
      <c r="AM163" s="122">
        <v>25.43</v>
      </c>
      <c r="AN163" s="122">
        <v>35.159999999999997</v>
      </c>
      <c r="AP163" s="163">
        <f>Y163/[6]REVISTAS!Y163*100-100</f>
        <v>3.0080447708989055</v>
      </c>
      <c r="AQ163" s="163">
        <f>Z163/[6]REVISTAS!Z163*100-100</f>
        <v>3.0172839454354801</v>
      </c>
      <c r="AR163" s="163">
        <f>AA163/[6]REVISTAS!AA163*100-100</f>
        <v>3.0096321819364675</v>
      </c>
      <c r="AS163" s="163">
        <f>AB163/[6]REVISTAS!AB163*100-100</f>
        <v>3.0193174220855212</v>
      </c>
      <c r="AT163" s="163">
        <f>AC163/[6]REVISTAS!AC163*100-100</f>
        <v>3.0154267213501953</v>
      </c>
      <c r="AU163" s="163">
        <f>AD163/[6]REVISTAS!AD163*100-100</f>
        <v>3.0157252991996728</v>
      </c>
      <c r="AV163" s="163">
        <f>AE163/[6]REVISTAS!AE163*100-100</f>
        <v>3.0028322033298451</v>
      </c>
      <c r="AW163" s="163">
        <f>AF163/[6]REVISTAS!AF163*100-100</f>
        <v>3.0078096094741511</v>
      </c>
      <c r="AX163" s="163">
        <f>AG163/[6]REVISTAS!AG163*100-100</f>
        <v>2.9929278113252309</v>
      </c>
      <c r="AY163" s="163">
        <f>AH163/[6]REVISTAS!AH163*100-100</f>
        <v>3.0040792966150747</v>
      </c>
      <c r="AZ163" s="167">
        <f>AI163/[6]REVISTAS!AI163*100-100</f>
        <v>2.9990828308997095</v>
      </c>
      <c r="BA163" s="163">
        <f>AJ163/[6]REVISTAS!AJ163*100-100</f>
        <v>2.9982931032784848</v>
      </c>
      <c r="BB163" s="163">
        <f>AK163/[6]REVISTAS!AK163*100-100</f>
        <v>3.0027740276836283</v>
      </c>
      <c r="BC163" s="163">
        <f>AL163/[6]REVISTAS!AL163*100-100</f>
        <v>3.0083238725611352</v>
      </c>
      <c r="BD163" s="163">
        <f>AM163/[6]REVISTAS!AM163*100-100</f>
        <v>2.9897311879282285</v>
      </c>
      <c r="BE163" s="163">
        <f>AN163/[6]REVISTAS!AN163*100-100</f>
        <v>3.0029634446688789</v>
      </c>
    </row>
    <row r="164" spans="1:57" ht="12.75" customHeight="1" x14ac:dyDescent="0.3">
      <c r="A164" s="68">
        <v>7896641808715</v>
      </c>
      <c r="B164" s="93">
        <v>1063900300292</v>
      </c>
      <c r="C164" s="95"/>
      <c r="D164" s="69" t="s">
        <v>346</v>
      </c>
      <c r="E164" s="91" t="s">
        <v>355</v>
      </c>
      <c r="F164" s="71" t="s">
        <v>348</v>
      </c>
      <c r="G164" s="71" t="s">
        <v>309</v>
      </c>
      <c r="H164" s="71" t="s">
        <v>46</v>
      </c>
      <c r="I164" s="73"/>
      <c r="J164" s="71" t="s">
        <v>134</v>
      </c>
      <c r="K164" s="71" t="s">
        <v>342</v>
      </c>
      <c r="L164" s="73"/>
      <c r="M164" s="71" t="s">
        <v>310</v>
      </c>
      <c r="N164" s="74" t="s">
        <v>43</v>
      </c>
      <c r="O164" s="73"/>
      <c r="P164" s="73"/>
      <c r="Q164" s="72" t="s">
        <v>349</v>
      </c>
      <c r="R164" s="73"/>
      <c r="S164" s="72" t="s">
        <v>46</v>
      </c>
      <c r="T164" s="73"/>
      <c r="U164" s="72" t="s">
        <v>47</v>
      </c>
      <c r="V164" s="72" t="s">
        <v>46</v>
      </c>
      <c r="W164" s="73"/>
      <c r="X164" s="72" t="s">
        <v>344</v>
      </c>
      <c r="Y164" s="122">
        <f>VLOOKUP($A164,[5]COMERCIALIZADOS!$D$148:$W$174,5,FALSE)</f>
        <v>75.78</v>
      </c>
      <c r="Z164" s="122">
        <f>VLOOKUP($A164,[5]COMERCIALIZADOS!$D$148:$W$174,6,FALSE)</f>
        <v>100.96</v>
      </c>
      <c r="AA164" s="122">
        <f>VLOOKUP($A164,[5]COMERCIALIZADOS!$D$148:$W$174,7,FALSE)</f>
        <v>65.849999999999994</v>
      </c>
      <c r="AB164" s="122">
        <f>VLOOKUP($A164,[5]COMERCIALIZADOS!$D$148:$W$174,8,FALSE)</f>
        <v>91.03</v>
      </c>
      <c r="AC164" s="122">
        <f>VLOOKUP($A164,[5]COMERCIALIZADOS!$D$148:$W$174,9,FALSE)</f>
        <v>69.88</v>
      </c>
      <c r="AD164" s="122">
        <f>VLOOKUP($A164,[5]COMERCIALIZADOS!$D$148:$W$174,10,FALSE)</f>
        <v>93.35</v>
      </c>
      <c r="AE164" s="122">
        <f>VLOOKUP($A164,[5]COMERCIALIZADOS!$D$148:$W$174,11,FALSE)</f>
        <v>74.73</v>
      </c>
      <c r="AF164" s="122">
        <f>VLOOKUP($A164,[5]COMERCIALIZADOS!$D$148:$W$174,12,FALSE)</f>
        <v>99.61</v>
      </c>
      <c r="AG164" s="122">
        <f>VLOOKUP($A164,[5]COMERCIALIZADOS!$D$148:$W$174,13,FALSE)</f>
        <v>75.25</v>
      </c>
      <c r="AH164" s="122">
        <f>VLOOKUP($A164,[5]COMERCIALIZADOS!$D$148:$W$174,14,FALSE)</f>
        <v>100.28</v>
      </c>
      <c r="AI164" s="122">
        <f>VLOOKUP($A164,[5]COMERCIALIZADOS!$D$148:$W$174,15,FALSE)</f>
        <v>77.97</v>
      </c>
      <c r="AJ164" s="122">
        <f>VLOOKUP($A164,[5]COMERCIALIZADOS!$D$148:$W$174,16,FALSE)</f>
        <v>103.79</v>
      </c>
      <c r="AK164" s="122">
        <f>VLOOKUP($A164,[5]COMERCIALIZADOS!$D$148:$W$174,17,FALSE)</f>
        <v>65.05</v>
      </c>
      <c r="AL164" s="122">
        <f>VLOOKUP($A164,[5]COMERCIALIZADOS!$D$148:$W$174,18,FALSE)</f>
        <v>89.93</v>
      </c>
      <c r="AM164" s="122">
        <f>VLOOKUP($A164,[5]COMERCIALIZADOS!$D$148:$W$174,19,FALSE)</f>
        <v>65.45</v>
      </c>
      <c r="AN164" s="122">
        <f>VLOOKUP($A164,[5]COMERCIALIZADOS!$D$148:$W$174,20,FALSE)</f>
        <v>90.48</v>
      </c>
      <c r="AP164" s="163">
        <f>Y164/[6]REVISTAS!Y164*100-100</f>
        <v>3.0039418241130988</v>
      </c>
      <c r="AQ164" s="163">
        <f>Z164/[6]REVISTAS!Z164*100-100</f>
        <v>3.001568465407118</v>
      </c>
      <c r="AR164" s="163">
        <f>AA164/[6]REVISTAS!AA164*100-100</f>
        <v>3.0093695497000397</v>
      </c>
      <c r="AS164" s="163">
        <f>AB164/[6]REVISTAS!AB164*100-100</f>
        <v>3.0051126738157592</v>
      </c>
      <c r="AT164" s="163">
        <f>AC164/[6]REVISTAS!AC164*100-100</f>
        <v>3.0003726283157448</v>
      </c>
      <c r="AU164" s="163">
        <f>AD164/[6]REVISTAS!AD164*100-100</f>
        <v>3.0063427586719769</v>
      </c>
      <c r="AV164" s="163">
        <f>AE164/[6]REVISTAS!AE164*100-100</f>
        <v>3.0056236566001928</v>
      </c>
      <c r="AW164" s="163">
        <f>AF164/[6]REVISTAS!AF164*100-100</f>
        <v>3.0061892019954257</v>
      </c>
      <c r="AX164" s="163">
        <f>AG164/[6]REVISTAS!AG164*100-100</f>
        <v>3.0030155498191249</v>
      </c>
      <c r="AY164" s="163">
        <f>AH164/[6]REVISTAS!AH164*100-100</f>
        <v>3.0034433853346059</v>
      </c>
      <c r="AZ164" s="167">
        <f>AI164/[6]REVISTAS!AI164*100-100</f>
        <v>2.9986808464756365</v>
      </c>
      <c r="BA164" s="163">
        <f>AJ164/[6]REVISTAS!AJ164*100-100</f>
        <v>3.0079435150700533</v>
      </c>
      <c r="BB164" s="163">
        <f>AK164/[6]REVISTAS!AK164*100-100</f>
        <v>2.9988917274915536</v>
      </c>
      <c r="BC164" s="163">
        <f>AL164/[6]REVISTAS!AL164*100-100</f>
        <v>3.0014012903424998</v>
      </c>
      <c r="BD164" s="163">
        <f>AM164/[6]REVISTAS!AM164*100-100</f>
        <v>3.0079192675620305</v>
      </c>
      <c r="BE164" s="163">
        <f>AN164/[6]REVISTAS!AN164*100-100</f>
        <v>3.0070250738353508</v>
      </c>
    </row>
    <row r="165" spans="1:57" ht="12.75" customHeight="1" x14ac:dyDescent="0.3">
      <c r="A165" s="68">
        <v>7896641808531</v>
      </c>
      <c r="B165" s="93">
        <v>1063900300241</v>
      </c>
      <c r="C165" s="95"/>
      <c r="D165" s="69" t="s">
        <v>346</v>
      </c>
      <c r="E165" s="91" t="s">
        <v>356</v>
      </c>
      <c r="F165" s="71" t="s">
        <v>348</v>
      </c>
      <c r="G165" s="71" t="s">
        <v>309</v>
      </c>
      <c r="H165" s="71" t="s">
        <v>46</v>
      </c>
      <c r="I165" s="73"/>
      <c r="J165" s="71" t="s">
        <v>134</v>
      </c>
      <c r="K165" s="71" t="s">
        <v>342</v>
      </c>
      <c r="L165" s="73"/>
      <c r="M165" s="71" t="s">
        <v>310</v>
      </c>
      <c r="N165" s="74" t="s">
        <v>43</v>
      </c>
      <c r="O165" s="73"/>
      <c r="P165" s="73"/>
      <c r="Q165" s="72" t="s">
        <v>349</v>
      </c>
      <c r="R165" s="73"/>
      <c r="S165" s="72" t="s">
        <v>46</v>
      </c>
      <c r="T165" s="73"/>
      <c r="U165" s="72" t="s">
        <v>47</v>
      </c>
      <c r="V165" s="72" t="s">
        <v>46</v>
      </c>
      <c r="W165" s="73"/>
      <c r="X165" s="72" t="s">
        <v>344</v>
      </c>
      <c r="Y165" s="122">
        <f>VLOOKUP($A165,[5]COMERCIALIZADOS!$D$148:$W$174,5,FALSE)</f>
        <v>29.45</v>
      </c>
      <c r="Z165" s="122">
        <f>VLOOKUP($A165,[5]COMERCIALIZADOS!$D$148:$W$174,6,FALSE)</f>
        <v>39.24</v>
      </c>
      <c r="AA165" s="122">
        <f>VLOOKUP($A165,[5]COMERCIALIZADOS!$D$148:$W$174,7,FALSE)</f>
        <v>25.59</v>
      </c>
      <c r="AB165" s="122">
        <f>VLOOKUP($A165,[5]COMERCIALIZADOS!$D$148:$W$174,8,FALSE)</f>
        <v>35.380000000000003</v>
      </c>
      <c r="AC165" s="122">
        <f>VLOOKUP($A165,[5]COMERCIALIZADOS!$D$148:$W$174,9,FALSE)</f>
        <v>27.16</v>
      </c>
      <c r="AD165" s="122">
        <f>VLOOKUP($A165,[5]COMERCIALIZADOS!$D$148:$W$174,10,FALSE)</f>
        <v>36.28</v>
      </c>
      <c r="AE165" s="122">
        <f>VLOOKUP($A165,[5]COMERCIALIZADOS!$D$148:$W$174,11,FALSE)</f>
        <v>29.04</v>
      </c>
      <c r="AF165" s="122">
        <f>VLOOKUP($A165,[5]COMERCIALIZADOS!$D$148:$W$174,12,FALSE)</f>
        <v>38.71</v>
      </c>
      <c r="AG165" s="122">
        <f>VLOOKUP($A165,[5]COMERCIALIZADOS!$D$148:$W$174,13,FALSE)</f>
        <v>29.24</v>
      </c>
      <c r="AH165" s="122">
        <f>VLOOKUP($A165,[5]COMERCIALIZADOS!$D$148:$W$174,14,FALSE)</f>
        <v>38.97</v>
      </c>
      <c r="AI165" s="122">
        <f>VLOOKUP($A165,[5]COMERCIALIZADOS!$D$148:$W$174,15,FALSE)</f>
        <v>30.3</v>
      </c>
      <c r="AJ165" s="122">
        <f>VLOOKUP($A165,[5]COMERCIALIZADOS!$D$148:$W$174,16,FALSE)</f>
        <v>40.33</v>
      </c>
      <c r="AK165" s="122">
        <f>VLOOKUP($A165,[5]COMERCIALIZADOS!$D$148:$W$174,17,FALSE)</f>
        <v>25.28</v>
      </c>
      <c r="AL165" s="122">
        <f>VLOOKUP($A165,[5]COMERCIALIZADOS!$D$148:$W$174,18,FALSE)</f>
        <v>34.950000000000003</v>
      </c>
      <c r="AM165" s="122">
        <f>VLOOKUP($A165,[5]COMERCIALIZADOS!$D$148:$W$174,19,FALSE)</f>
        <v>25.43</v>
      </c>
      <c r="AN165" s="122">
        <f>VLOOKUP($A165,[5]COMERCIALIZADOS!$D$148:$W$174,20,FALSE)</f>
        <v>35.159999999999997</v>
      </c>
      <c r="AP165" s="163">
        <f>Y165/[6]REVISTAS!Y165*100-100</f>
        <v>3.0080447708989055</v>
      </c>
      <c r="AQ165" s="163">
        <f>Z165/[6]REVISTAS!Z165*100-100</f>
        <v>3.0172839454354801</v>
      </c>
      <c r="AR165" s="163">
        <f>AA165/[6]REVISTAS!AA165*100-100</f>
        <v>3.0096321819364675</v>
      </c>
      <c r="AS165" s="163">
        <f>AB165/[6]REVISTAS!AB165*100-100</f>
        <v>3.0193174220855212</v>
      </c>
      <c r="AT165" s="163">
        <f>AC165/[6]REVISTAS!AC165*100-100</f>
        <v>3.0154267213501953</v>
      </c>
      <c r="AU165" s="163">
        <f>AD165/[6]REVISTAS!AD165*100-100</f>
        <v>3.0157252991996728</v>
      </c>
      <c r="AV165" s="163">
        <f>AE165/[6]REVISTAS!AE165*100-100</f>
        <v>3.0028322033298451</v>
      </c>
      <c r="AW165" s="163">
        <f>AF165/[6]REVISTAS!AF165*100-100</f>
        <v>3.0078096094741511</v>
      </c>
      <c r="AX165" s="163">
        <f>AG165/[6]REVISTAS!AG165*100-100</f>
        <v>2.9929278113252309</v>
      </c>
      <c r="AY165" s="163">
        <f>AH165/[6]REVISTAS!AH165*100-100</f>
        <v>3.0040792966150747</v>
      </c>
      <c r="AZ165" s="167">
        <f>AI165/[6]REVISTAS!AI165*100-100</f>
        <v>2.9990828308997095</v>
      </c>
      <c r="BA165" s="163">
        <f>AJ165/[6]REVISTAS!AJ165*100-100</f>
        <v>2.9982931032784848</v>
      </c>
      <c r="BB165" s="163">
        <f>AK165/[6]REVISTAS!AK165*100-100</f>
        <v>3.0027740276836283</v>
      </c>
      <c r="BC165" s="163">
        <f>AL165/[6]REVISTAS!AL165*100-100</f>
        <v>3.0083238725611352</v>
      </c>
      <c r="BD165" s="163">
        <f>AM165/[6]REVISTAS!AM165*100-100</f>
        <v>2.9897311879282285</v>
      </c>
      <c r="BE165" s="163">
        <f>AN165/[6]REVISTAS!AN165*100-100</f>
        <v>3.0029634446688789</v>
      </c>
    </row>
    <row r="166" spans="1:57" ht="12.75" customHeight="1" x14ac:dyDescent="0.3">
      <c r="A166" s="68">
        <v>7896641808548</v>
      </c>
      <c r="B166" s="93">
        <v>1063900300251</v>
      </c>
      <c r="C166" s="95"/>
      <c r="D166" s="69" t="s">
        <v>346</v>
      </c>
      <c r="E166" s="91" t="s">
        <v>357</v>
      </c>
      <c r="F166" s="71" t="s">
        <v>348</v>
      </c>
      <c r="G166" s="71" t="s">
        <v>309</v>
      </c>
      <c r="H166" s="71" t="s">
        <v>46</v>
      </c>
      <c r="I166" s="73"/>
      <c r="J166" s="71" t="s">
        <v>134</v>
      </c>
      <c r="K166" s="71" t="s">
        <v>342</v>
      </c>
      <c r="L166" s="73"/>
      <c r="M166" s="71" t="s">
        <v>310</v>
      </c>
      <c r="N166" s="74" t="s">
        <v>43</v>
      </c>
      <c r="O166" s="73"/>
      <c r="P166" s="73"/>
      <c r="Q166" s="72" t="s">
        <v>349</v>
      </c>
      <c r="R166" s="73"/>
      <c r="S166" s="72" t="s">
        <v>46</v>
      </c>
      <c r="T166" s="73"/>
      <c r="U166" s="72" t="s">
        <v>47</v>
      </c>
      <c r="V166" s="72" t="s">
        <v>46</v>
      </c>
      <c r="W166" s="73"/>
      <c r="X166" s="72" t="s">
        <v>344</v>
      </c>
      <c r="Y166" s="122">
        <f>VLOOKUP($A166,[5]COMERCIALIZADOS!$D$148:$W$174,5,FALSE)</f>
        <v>75.78</v>
      </c>
      <c r="Z166" s="122">
        <f>VLOOKUP($A166,[5]COMERCIALIZADOS!$D$148:$W$174,6,FALSE)</f>
        <v>100.96</v>
      </c>
      <c r="AA166" s="122">
        <f>VLOOKUP($A166,[5]COMERCIALIZADOS!$D$148:$W$174,7,FALSE)</f>
        <v>65.849999999999994</v>
      </c>
      <c r="AB166" s="122">
        <f>VLOOKUP($A166,[5]COMERCIALIZADOS!$D$148:$W$174,8,FALSE)</f>
        <v>91.03</v>
      </c>
      <c r="AC166" s="122">
        <f>VLOOKUP($A166,[5]COMERCIALIZADOS!$D$148:$W$174,9,FALSE)</f>
        <v>69.88</v>
      </c>
      <c r="AD166" s="122">
        <f>VLOOKUP($A166,[5]COMERCIALIZADOS!$D$148:$W$174,10,FALSE)</f>
        <v>93.35</v>
      </c>
      <c r="AE166" s="122">
        <f>VLOOKUP($A166,[5]COMERCIALIZADOS!$D$148:$W$174,11,FALSE)</f>
        <v>74.73</v>
      </c>
      <c r="AF166" s="122">
        <f>VLOOKUP($A166,[5]COMERCIALIZADOS!$D$148:$W$174,12,FALSE)</f>
        <v>99.61</v>
      </c>
      <c r="AG166" s="122">
        <f>VLOOKUP($A166,[5]COMERCIALIZADOS!$D$148:$W$174,13,FALSE)</f>
        <v>75.25</v>
      </c>
      <c r="AH166" s="122">
        <f>VLOOKUP($A166,[5]COMERCIALIZADOS!$D$148:$W$174,14,FALSE)</f>
        <v>100.28</v>
      </c>
      <c r="AI166" s="122">
        <f>VLOOKUP($A166,[5]COMERCIALIZADOS!$D$148:$W$174,15,FALSE)</f>
        <v>77.97</v>
      </c>
      <c r="AJ166" s="122">
        <f>VLOOKUP($A166,[5]COMERCIALIZADOS!$D$148:$W$174,16,FALSE)</f>
        <v>103.79</v>
      </c>
      <c r="AK166" s="122">
        <f>VLOOKUP($A166,[5]COMERCIALIZADOS!$D$148:$W$174,17,FALSE)</f>
        <v>65.05</v>
      </c>
      <c r="AL166" s="122">
        <f>VLOOKUP($A166,[5]COMERCIALIZADOS!$D$148:$W$174,18,FALSE)</f>
        <v>89.93</v>
      </c>
      <c r="AM166" s="122">
        <f>VLOOKUP($A166,[5]COMERCIALIZADOS!$D$148:$W$174,19,FALSE)</f>
        <v>65.45</v>
      </c>
      <c r="AN166" s="122">
        <f>VLOOKUP($A166,[5]COMERCIALIZADOS!$D$148:$W$174,20,FALSE)</f>
        <v>90.48</v>
      </c>
      <c r="AP166" s="163">
        <f>Y166/[6]REVISTAS!Y166*100-100</f>
        <v>3.0039418241130988</v>
      </c>
      <c r="AQ166" s="163">
        <f>Z166/[6]REVISTAS!Z166*100-100</f>
        <v>3.001568465407118</v>
      </c>
      <c r="AR166" s="163">
        <f>AA166/[6]REVISTAS!AA166*100-100</f>
        <v>3.0093695497000397</v>
      </c>
      <c r="AS166" s="163">
        <f>AB166/[6]REVISTAS!AB166*100-100</f>
        <v>3.0051126738157592</v>
      </c>
      <c r="AT166" s="163">
        <f>AC166/[6]REVISTAS!AC166*100-100</f>
        <v>3.0003726283157448</v>
      </c>
      <c r="AU166" s="163">
        <f>AD166/[6]REVISTAS!AD166*100-100</f>
        <v>3.0063427586719769</v>
      </c>
      <c r="AV166" s="163">
        <f>AE166/[6]REVISTAS!AE166*100-100</f>
        <v>3.0056236566001928</v>
      </c>
      <c r="AW166" s="163">
        <f>AF166/[6]REVISTAS!AF166*100-100</f>
        <v>3.0061892019954257</v>
      </c>
      <c r="AX166" s="163">
        <f>AG166/[6]REVISTAS!AG166*100-100</f>
        <v>3.0030155498191249</v>
      </c>
      <c r="AY166" s="163">
        <f>AH166/[6]REVISTAS!AH166*100-100</f>
        <v>3.0034433853346059</v>
      </c>
      <c r="AZ166" s="167">
        <f>AI166/[6]REVISTAS!AI166*100-100</f>
        <v>2.9986808464756365</v>
      </c>
      <c r="BA166" s="163">
        <f>AJ166/[6]REVISTAS!AJ166*100-100</f>
        <v>3.0079435150700533</v>
      </c>
      <c r="BB166" s="163">
        <f>AK166/[6]REVISTAS!AK166*100-100</f>
        <v>2.9988917274915536</v>
      </c>
      <c r="BC166" s="163">
        <f>AL166/[6]REVISTAS!AL166*100-100</f>
        <v>3.0014012903424998</v>
      </c>
      <c r="BD166" s="163">
        <f>AM166/[6]REVISTAS!AM166*100-100</f>
        <v>3.0079192675620305</v>
      </c>
      <c r="BE166" s="163">
        <f>AN166/[6]REVISTAS!AN166*100-100</f>
        <v>3.0070250738353508</v>
      </c>
    </row>
    <row r="167" spans="1:57" ht="12.75" customHeight="1" x14ac:dyDescent="0.3">
      <c r="A167" s="68">
        <v>7896641810749</v>
      </c>
      <c r="B167" s="93">
        <v>1063902630036</v>
      </c>
      <c r="C167" s="95"/>
      <c r="D167" s="69" t="s">
        <v>358</v>
      </c>
      <c r="E167" s="123" t="s">
        <v>359</v>
      </c>
      <c r="F167" s="72" t="s">
        <v>360</v>
      </c>
      <c r="G167" s="71" t="s">
        <v>309</v>
      </c>
      <c r="H167" s="71" t="s">
        <v>46</v>
      </c>
      <c r="I167" s="73"/>
      <c r="J167" s="71" t="s">
        <v>134</v>
      </c>
      <c r="K167" s="71" t="s">
        <v>342</v>
      </c>
      <c r="L167" s="73"/>
      <c r="M167" s="71" t="s">
        <v>310</v>
      </c>
      <c r="N167" s="74" t="s">
        <v>43</v>
      </c>
      <c r="O167" s="73"/>
      <c r="P167" s="73"/>
      <c r="Q167" s="71" t="s">
        <v>361</v>
      </c>
      <c r="R167" s="73"/>
      <c r="S167" s="72" t="s">
        <v>46</v>
      </c>
      <c r="T167" s="73"/>
      <c r="U167" s="72" t="s">
        <v>47</v>
      </c>
      <c r="V167" s="72" t="s">
        <v>46</v>
      </c>
      <c r="W167" s="73"/>
      <c r="X167" s="72" t="s">
        <v>344</v>
      </c>
      <c r="Y167" s="122">
        <f>VLOOKUP($A167,[5]COMERCIALIZADOS!$D$148:$W$174,5,FALSE)</f>
        <v>29.45</v>
      </c>
      <c r="Z167" s="122">
        <f>VLOOKUP($A167,[5]COMERCIALIZADOS!$D$148:$W$174,6,FALSE)</f>
        <v>39.236480734155187</v>
      </c>
      <c r="AA167" s="122">
        <f>VLOOKUP($A167,[5]COMERCIALIZADOS!$D$148:$W$174,7,FALSE)</f>
        <v>25.589605649999999</v>
      </c>
      <c r="AB167" s="122">
        <f>VLOOKUP($A167,[5]COMERCIALIZADOS!$D$148:$W$174,8,FALSE)</f>
        <v>35.376128625106794</v>
      </c>
      <c r="AC167" s="122">
        <f>VLOOKUP($A167,[5]COMERCIALIZADOS!$D$148:$W$174,9,FALSE)</f>
        <v>27.158053749999997</v>
      </c>
      <c r="AD167" s="122">
        <f>VLOOKUP($A167,[5]COMERCIALIZADOS!$D$148:$W$174,10,FALSE)</f>
        <v>36.277295077368613</v>
      </c>
      <c r="AE167" s="122">
        <f>VLOOKUP($A167,[5]COMERCIALIZADOS!$D$148:$W$174,11,FALSE)</f>
        <v>29.041469599999999</v>
      </c>
      <c r="AF167" s="122">
        <f>VLOOKUP($A167,[5]COMERCIALIZADOS!$D$148:$W$174,12,FALSE)</f>
        <v>38.71008837289898</v>
      </c>
      <c r="AG167" s="122">
        <f>VLOOKUP($A167,[5]COMERCIALIZADOS!$D$148:$W$174,13,FALSE)</f>
        <v>29.244291749999999</v>
      </c>
      <c r="AH167" s="122">
        <f>VLOOKUP($A167,[5]COMERCIALIZADOS!$D$148:$W$174,14,FALSE)</f>
        <v>38.971500275852144</v>
      </c>
      <c r="AI167" s="122">
        <f>VLOOKUP($A167,[5]COMERCIALIZADOS!$D$148:$W$174,15,FALSE)</f>
        <v>30.302636400000001</v>
      </c>
      <c r="AJ167" s="122">
        <f>VLOOKUP($A167,[5]COMERCIALIZADOS!$D$148:$W$174,16,FALSE)</f>
        <v>40.333818361870691</v>
      </c>
      <c r="AK167" s="122">
        <f>VLOOKUP($A167,[5]COMERCIALIZADOS!$D$148:$W$174,17,FALSE)</f>
        <v>25.281293599999998</v>
      </c>
      <c r="AL167" s="122">
        <f>VLOOKUP($A167,[5]COMERCIALIZADOS!$D$148:$W$174,18,FALSE)</f>
        <v>34.949905302768478</v>
      </c>
      <c r="AM167" s="122">
        <f>VLOOKUP($A167,[5]COMERCIALIZADOS!$D$148:$W$174,19,FALSE)</f>
        <v>25.434521949999997</v>
      </c>
      <c r="AN167" s="122">
        <f>VLOOKUP($A167,[5]COMERCIALIZADOS!$D$148:$W$174,20,FALSE)</f>
        <v>35.161734507671163</v>
      </c>
      <c r="AP167" s="163">
        <f>Y167/[6]REVISTAS!Y167*100-100</f>
        <v>9.8880597014925371</v>
      </c>
      <c r="AQ167" s="163">
        <f>Z167/[6]REVISTAS!Z167*100-100</f>
        <v>9.8880597014925371</v>
      </c>
      <c r="AR167" s="163">
        <f>AA167/[6]REVISTAS!AA167*100-100</f>
        <v>9.8880597014925371</v>
      </c>
      <c r="AS167" s="163">
        <f>AB167/[6]REVISTAS!AB167*100-100</f>
        <v>9.8880597014925371</v>
      </c>
      <c r="AT167" s="163">
        <f>AC167/[6]REVISTAS!AC167*100-100</f>
        <v>9.8880597014925371</v>
      </c>
      <c r="AU167" s="163">
        <f>AD167/[6]REVISTAS!AD167*100-100</f>
        <v>9.8880597014925513</v>
      </c>
      <c r="AV167" s="163">
        <f>AE167/[6]REVISTAS!AE167*100-100</f>
        <v>9.8880597014925371</v>
      </c>
      <c r="AW167" s="163">
        <f>AF167/[6]REVISTAS!AF167*100-100</f>
        <v>9.8880597014925371</v>
      </c>
      <c r="AX167" s="163">
        <f>AG167/[6]REVISTAS!AG167*100-100</f>
        <v>9.8880597014925371</v>
      </c>
      <c r="AY167" s="163">
        <f>AH167/[6]REVISTAS!AH167*100-100</f>
        <v>9.8880597014925371</v>
      </c>
      <c r="AZ167" s="167">
        <f>AI167/[6]REVISTAS!AI167*100-100</f>
        <v>9.8880597014925371</v>
      </c>
      <c r="BA167" s="163">
        <f>AJ167/[6]REVISTAS!AJ167*100-100</f>
        <v>9.8880597014925371</v>
      </c>
      <c r="BB167" s="163">
        <f>AK167/[6]REVISTAS!AK167*100-100</f>
        <v>9.8880597014925371</v>
      </c>
      <c r="BC167" s="163">
        <f>AL167/[6]REVISTAS!AL167*100-100</f>
        <v>9.8880597014925371</v>
      </c>
      <c r="BD167" s="163">
        <f>AM167/[6]REVISTAS!AM167*100-100</f>
        <v>9.8880597014925371</v>
      </c>
      <c r="BE167" s="163">
        <f>AN167/[6]REVISTAS!AN167*100-100</f>
        <v>9.8880597014925371</v>
      </c>
    </row>
    <row r="168" spans="1:57" ht="12.75" customHeight="1" x14ac:dyDescent="0.3">
      <c r="A168" s="68">
        <v>7896641804380</v>
      </c>
      <c r="B168" s="93">
        <v>1063901620347</v>
      </c>
      <c r="C168" s="95"/>
      <c r="D168" s="69" t="s">
        <v>362</v>
      </c>
      <c r="E168" s="69" t="s">
        <v>363</v>
      </c>
      <c r="F168" s="72" t="s">
        <v>364</v>
      </c>
      <c r="G168" s="71" t="s">
        <v>309</v>
      </c>
      <c r="H168" s="71" t="s">
        <v>46</v>
      </c>
      <c r="I168" s="73"/>
      <c r="J168" s="71" t="s">
        <v>134</v>
      </c>
      <c r="K168" s="71" t="s">
        <v>342</v>
      </c>
      <c r="L168" s="73"/>
      <c r="M168" s="71" t="s">
        <v>310</v>
      </c>
      <c r="N168" s="74" t="s">
        <v>43</v>
      </c>
      <c r="O168" s="73"/>
      <c r="P168" s="73"/>
      <c r="Q168" s="71" t="s">
        <v>361</v>
      </c>
      <c r="R168" s="73"/>
      <c r="S168" s="72" t="s">
        <v>46</v>
      </c>
      <c r="T168" s="73"/>
      <c r="U168" s="72" t="s">
        <v>47</v>
      </c>
      <c r="V168" s="72" t="s">
        <v>46</v>
      </c>
      <c r="W168" s="73"/>
      <c r="X168" s="72" t="s">
        <v>344</v>
      </c>
      <c r="Y168" s="122">
        <f>VLOOKUP($A168,[5]COMERCIALIZADOS!$D$148:$W$174,5,FALSE)</f>
        <v>45.29</v>
      </c>
      <c r="Z168" s="122">
        <f>VLOOKUP($A168,[5]COMERCIALIZADOS!$D$148:$W$174,6,FALSE)</f>
        <v>60.340244904919807</v>
      </c>
      <c r="AA168" s="122">
        <f>VLOOKUP($A168,[5]COMERCIALIZADOS!$D$148:$W$174,7,FALSE)</f>
        <v>39.353250930000002</v>
      </c>
      <c r="AB168" s="122">
        <f>VLOOKUP($A168,[5]COMERCIALIZADOS!$D$148:$W$174,8,FALSE)</f>
        <v>54.403560795622646</v>
      </c>
      <c r="AC168" s="122">
        <f>VLOOKUP($A168,[5]COMERCIALIZADOS!$D$148:$W$174,9,FALSE)</f>
        <v>41.765305749999996</v>
      </c>
      <c r="AD168" s="122">
        <f>VLOOKUP($A168,[5]COMERCIALIZADOS!$D$148:$W$174,10,FALSE)</f>
        <v>55.789429339695225</v>
      </c>
      <c r="AE168" s="122">
        <f>VLOOKUP($A168,[5]COMERCIALIZADOS!$D$148:$W$174,11,FALSE)</f>
        <v>44.661737119999998</v>
      </c>
      <c r="AF168" s="122">
        <f>VLOOKUP($A168,[5]COMERCIALIZADOS!$D$148:$W$174,12,FALSE)</f>
        <v>59.530726737133946</v>
      </c>
      <c r="AG168" s="122">
        <f>VLOOKUP($A168,[5]COMERCIALIZADOS!$D$148:$W$174,13,FALSE)</f>
        <v>44.973649349999995</v>
      </c>
      <c r="AH168" s="122">
        <f>VLOOKUP($A168,[5]COMERCIALIZADOS!$D$148:$W$174,14,FALSE)</f>
        <v>59.932741850368195</v>
      </c>
      <c r="AI168" s="122">
        <f>VLOOKUP($A168,[5]COMERCIALIZADOS!$D$148:$W$174,15,FALSE)</f>
        <v>46.60123608</v>
      </c>
      <c r="AJ168" s="122">
        <f>VLOOKUP($A168,[5]COMERCIALIZADOS!$D$148:$W$174,16,FALSE)</f>
        <v>62.027797406082293</v>
      </c>
      <c r="AK168" s="122">
        <f>VLOOKUP($A168,[5]COMERCIALIZADOS!$D$148:$W$174,17,FALSE)</f>
        <v>38.879109919999998</v>
      </c>
      <c r="AL168" s="122">
        <f>VLOOKUP($A168,[5]COMERCIALIZADOS!$D$148:$W$174,18,FALSE)</f>
        <v>53.74808866425753</v>
      </c>
      <c r="AM168" s="122">
        <f>VLOOKUP($A168,[5]COMERCIALIZADOS!$D$148:$W$174,19,FALSE)</f>
        <v>39.114753789999995</v>
      </c>
      <c r="AN168" s="122">
        <f>VLOOKUP($A168,[5]COMERCIALIZADOS!$D$148:$W$174,20,FALSE)</f>
        <v>54.073852490744549</v>
      </c>
      <c r="AP168" s="163">
        <f>Y168/[6]REVISTAS!Y168*100-100</f>
        <v>9.9005095850521769</v>
      </c>
      <c r="AQ168" s="163">
        <f>Z168/[6]REVISTAS!Z168*100-100</f>
        <v>9.9005095850521769</v>
      </c>
      <c r="AR168" s="163">
        <f>AA168/[6]REVISTAS!AA168*100-100</f>
        <v>9.9005095850521769</v>
      </c>
      <c r="AS168" s="163">
        <f>AB168/[6]REVISTAS!AB168*100-100</f>
        <v>9.9005095850521769</v>
      </c>
      <c r="AT168" s="163">
        <f>AC168/[6]REVISTAS!AC168*100-100</f>
        <v>9.9005095850521769</v>
      </c>
      <c r="AU168" s="163">
        <f>AD168/[6]REVISTAS!AD168*100-100</f>
        <v>9.9005095850521485</v>
      </c>
      <c r="AV168" s="163">
        <f>AE168/[6]REVISTAS!AE168*100-100</f>
        <v>9.9005095850521485</v>
      </c>
      <c r="AW168" s="163">
        <f>AF168/[6]REVISTAS!AF168*100-100</f>
        <v>9.9005095850521485</v>
      </c>
      <c r="AX168" s="163">
        <f>AG168/[6]REVISTAS!AG168*100-100</f>
        <v>9.9005095850521769</v>
      </c>
      <c r="AY168" s="163">
        <f>AH168/[6]REVISTAS!AH168*100-100</f>
        <v>9.9005095850521769</v>
      </c>
      <c r="AZ168" s="167">
        <f>AI168/[6]REVISTAS!AI168*100-100</f>
        <v>9.9005095850521485</v>
      </c>
      <c r="BA168" s="163">
        <f>AJ168/[6]REVISTAS!AJ168*100-100</f>
        <v>9.9005095850521485</v>
      </c>
      <c r="BB168" s="163">
        <f>AK168/[6]REVISTAS!AK168*100-100</f>
        <v>9.9005095850521485</v>
      </c>
      <c r="BC168" s="163">
        <f>AL168/[6]REVISTAS!AL168*100-100</f>
        <v>9.9005095850521343</v>
      </c>
      <c r="BD168" s="163">
        <f>AM168/[6]REVISTAS!AM168*100-100</f>
        <v>9.9005095850521485</v>
      </c>
      <c r="BE168" s="163">
        <f>AN168/[6]REVISTAS!AN168*100-100</f>
        <v>9.9005095850521485</v>
      </c>
    </row>
    <row r="169" spans="1:57" ht="12.75" customHeight="1" x14ac:dyDescent="0.3">
      <c r="A169" s="68">
        <v>7896641804397</v>
      </c>
      <c r="B169" s="93">
        <v>1063901620339</v>
      </c>
      <c r="C169" s="95"/>
      <c r="D169" s="69" t="s">
        <v>362</v>
      </c>
      <c r="E169" s="69" t="s">
        <v>365</v>
      </c>
      <c r="F169" s="72" t="s">
        <v>364</v>
      </c>
      <c r="G169" s="71" t="s">
        <v>309</v>
      </c>
      <c r="H169" s="71" t="s">
        <v>46</v>
      </c>
      <c r="I169" s="73"/>
      <c r="J169" s="71" t="s">
        <v>134</v>
      </c>
      <c r="K169" s="71" t="s">
        <v>342</v>
      </c>
      <c r="L169" s="73"/>
      <c r="M169" s="71" t="s">
        <v>310</v>
      </c>
      <c r="N169" s="74" t="s">
        <v>43</v>
      </c>
      <c r="O169" s="73"/>
      <c r="P169" s="73"/>
      <c r="Q169" s="71" t="s">
        <v>361</v>
      </c>
      <c r="R169" s="73"/>
      <c r="S169" s="72" t="s">
        <v>46</v>
      </c>
      <c r="T169" s="73"/>
      <c r="U169" s="72" t="s">
        <v>47</v>
      </c>
      <c r="V169" s="72" t="s">
        <v>46</v>
      </c>
      <c r="W169" s="73"/>
      <c r="X169" s="72" t="s">
        <v>344</v>
      </c>
      <c r="Y169" s="122">
        <f>VLOOKUP($A169,[5]COMERCIALIZADOS!$D$148:$W$174,5,FALSE)</f>
        <v>71.010000000000005</v>
      </c>
      <c r="Z169" s="122">
        <f>VLOOKUP($A169,[5]COMERCIALIZADOS!$D$148:$W$174,6,FALSE)</f>
        <v>94.607215515530058</v>
      </c>
      <c r="AA169" s="122">
        <f>VLOOKUP($A169,[5]COMERCIALIZADOS!$D$148:$W$174,7,FALSE)</f>
        <v>61.701796170000009</v>
      </c>
      <c r="AB169" s="122">
        <f>VLOOKUP($A169,[5]COMERCIALIZADOS!$D$148:$W$174,8,FALSE)</f>
        <v>85.299113537142077</v>
      </c>
      <c r="AC169" s="122">
        <f>VLOOKUP($A169,[5]COMERCIALIZADOS!$D$148:$W$174,9,FALSE)</f>
        <v>65.483646750000005</v>
      </c>
      <c r="AD169" s="122">
        <f>VLOOKUP($A169,[5]COMERCIALIZADOS!$D$148:$W$174,10,FALSE)</f>
        <v>87.472010982816485</v>
      </c>
      <c r="AE169" s="122">
        <f>VLOOKUP($A169,[5]COMERCIALIZADOS!$D$148:$W$174,11,FALSE)</f>
        <v>70.024949280000001</v>
      </c>
      <c r="AF169" s="122">
        <f>VLOOKUP($A169,[5]COMERCIALIZADOS!$D$148:$W$174,12,FALSE)</f>
        <v>93.337975394212449</v>
      </c>
      <c r="AG169" s="122">
        <f>VLOOKUP($A169,[5]COMERCIALIZADOS!$D$148:$W$174,13,FALSE)</f>
        <v>70.51399515</v>
      </c>
      <c r="AH169" s="122">
        <f>VLOOKUP($A169,[5]COMERCIALIZADOS!$D$148:$W$174,14,FALSE)</f>
        <v>93.968293194847561</v>
      </c>
      <c r="AI169" s="122">
        <f>VLOOKUP($A169,[5]COMERCIALIZADOS!$D$148:$W$174,15,FALSE)</f>
        <v>73.065881520000005</v>
      </c>
      <c r="AJ169" s="122">
        <f>VLOOKUP($A169,[5]COMERCIALIZADOS!$D$148:$W$174,16,FALSE)</f>
        <v>97.253121965244063</v>
      </c>
      <c r="AK169" s="122">
        <f>VLOOKUP($A169,[5]COMERCIALIZADOS!$D$148:$W$174,17,FALSE)</f>
        <v>60.958392480000001</v>
      </c>
      <c r="AL169" s="122">
        <f>VLOOKUP($A169,[5]COMERCIALIZADOS!$D$148:$W$174,18,FALSE)</f>
        <v>84.271401546675378</v>
      </c>
      <c r="AM169" s="122">
        <f>VLOOKUP($A169,[5]COMERCIALIZADOS!$D$148:$W$174,19,FALSE)</f>
        <v>61.327857510000001</v>
      </c>
      <c r="AN169" s="122">
        <f>VLOOKUP($A169,[5]COMERCIALIZADOS!$D$148:$W$174,20,FALSE)</f>
        <v>84.78216527639151</v>
      </c>
      <c r="AP169" s="163">
        <f>Y169/[6]REVISTAS!Y169*100-100</f>
        <v>9.8885793871866383</v>
      </c>
      <c r="AQ169" s="163">
        <f>Z169/[6]REVISTAS!Z169*100-100</f>
        <v>9.8885793871866383</v>
      </c>
      <c r="AR169" s="163">
        <f>AA169/[6]REVISTAS!AA169*100-100</f>
        <v>9.8885793871866383</v>
      </c>
      <c r="AS169" s="163">
        <f>AB169/[6]REVISTAS!AB169*100-100</f>
        <v>9.8885793871866383</v>
      </c>
      <c r="AT169" s="163">
        <f>AC169/[6]REVISTAS!AC169*100-100</f>
        <v>9.8885793871866383</v>
      </c>
      <c r="AU169" s="163">
        <f>AD169/[6]REVISTAS!AD169*100-100</f>
        <v>9.8885793871866383</v>
      </c>
      <c r="AV169" s="163">
        <f>AE169/[6]REVISTAS!AE169*100-100</f>
        <v>9.8885793871866099</v>
      </c>
      <c r="AW169" s="163">
        <f>AF169/[6]REVISTAS!AF169*100-100</f>
        <v>9.8885793871866099</v>
      </c>
      <c r="AX169" s="163">
        <f>AG169/[6]REVISTAS!AG169*100-100</f>
        <v>9.8885793871866099</v>
      </c>
      <c r="AY169" s="163">
        <f>AH169/[6]REVISTAS!AH169*100-100</f>
        <v>9.8885793871866099</v>
      </c>
      <c r="AZ169" s="167">
        <f>AI169/[6]REVISTAS!AI169*100-100</f>
        <v>9.8885793871866099</v>
      </c>
      <c r="BA169" s="163">
        <f>AJ169/[6]REVISTAS!AJ169*100-100</f>
        <v>9.8885793871866099</v>
      </c>
      <c r="BB169" s="163">
        <f>AK169/[6]REVISTAS!AK169*100-100</f>
        <v>9.8885793871866383</v>
      </c>
      <c r="BC169" s="163">
        <f>AL169/[6]REVISTAS!AL169*100-100</f>
        <v>9.8885793871866383</v>
      </c>
      <c r="BD169" s="163">
        <f>AM169/[6]REVISTAS!AM169*100-100</f>
        <v>9.8885793871866383</v>
      </c>
      <c r="BE169" s="163">
        <f>AN169/[6]REVISTAS!AN169*100-100</f>
        <v>9.8885793871866525</v>
      </c>
    </row>
    <row r="170" spans="1:57" ht="14.4" x14ac:dyDescent="0.3">
      <c r="A170" s="68">
        <v>7896641800429</v>
      </c>
      <c r="B170" s="68">
        <v>1063901620282</v>
      </c>
      <c r="C170" s="95"/>
      <c r="D170" s="69" t="s">
        <v>366</v>
      </c>
      <c r="E170" s="91" t="s">
        <v>367</v>
      </c>
      <c r="F170" s="71" t="s">
        <v>368</v>
      </c>
      <c r="G170" s="71" t="s">
        <v>309</v>
      </c>
      <c r="H170" s="71" t="s">
        <v>46</v>
      </c>
      <c r="I170" s="73"/>
      <c r="J170" s="71" t="s">
        <v>134</v>
      </c>
      <c r="K170" s="71" t="s">
        <v>342</v>
      </c>
      <c r="L170" s="73"/>
      <c r="M170" s="71" t="s">
        <v>52</v>
      </c>
      <c r="N170" s="74" t="s">
        <v>296</v>
      </c>
      <c r="O170" s="73"/>
      <c r="P170" s="73"/>
      <c r="Q170" s="71" t="s">
        <v>294</v>
      </c>
      <c r="R170" s="73"/>
      <c r="S170" s="72" t="s">
        <v>46</v>
      </c>
      <c r="T170" s="73"/>
      <c r="U170" s="72" t="s">
        <v>47</v>
      </c>
      <c r="V170" s="72" t="s">
        <v>46</v>
      </c>
      <c r="W170" s="73"/>
      <c r="X170" s="72" t="s">
        <v>344</v>
      </c>
      <c r="Y170" s="122">
        <f>VLOOKUP($A170,[5]COMERCIALIZADOS!$D$148:$W$174,5,FALSE)</f>
        <v>64.52</v>
      </c>
      <c r="Z170" s="122">
        <f>VLOOKUP($A170,[5]COMERCIALIZADOS!$D$148:$W$174,6,FALSE)</f>
        <v>85.960534362230646</v>
      </c>
      <c r="AA170" s="122">
        <f>VLOOKUP($A170,[5]COMERCIALIZADOS!$D$148:$W$174,7,FALSE)</f>
        <v>56.062524840000002</v>
      </c>
      <c r="AB170" s="122">
        <f>VLOOKUP($A170,[5]COMERCIALIZADOS!$D$148:$W$174,8,FALSE)</f>
        <v>77.503151745055703</v>
      </c>
      <c r="AC170" s="122">
        <f>VLOOKUP($A170,[5]COMERCIALIZADOS!$D$148:$W$174,9,FALSE)</f>
        <v>59.498730999999992</v>
      </c>
      <c r="AD170" s="122">
        <f>VLOOKUP($A170,[5]COMERCIALIZADOS!$D$148:$W$174,10,FALSE)</f>
        <v>79.477455972557649</v>
      </c>
      <c r="AE170" s="122">
        <f>VLOOKUP($A170,[5]COMERCIALIZADOS!$D$148:$W$174,11,FALSE)</f>
        <v>63.624978559999995</v>
      </c>
      <c r="AF170" s="122">
        <f>VLOOKUP($A170,[5]COMERCIALIZADOS!$D$148:$W$174,12,FALSE)</f>
        <v>84.807297175532838</v>
      </c>
      <c r="AG170" s="122">
        <f>VLOOKUP($A170,[5]COMERCIALIZADOS!$D$148:$W$174,13,FALSE)</f>
        <v>64.069327799999996</v>
      </c>
      <c r="AH170" s="122">
        <f>VLOOKUP($A170,[5]COMERCIALIZADOS!$D$148:$W$174,14,FALSE)</f>
        <v>85.380006716400004</v>
      </c>
      <c r="AI170" s="122">
        <f>VLOOKUP($A170,[5]COMERCIALIZADOS!$D$148:$W$174,15,FALSE)</f>
        <v>66.387983039999995</v>
      </c>
      <c r="AJ170" s="122">
        <f>VLOOKUP($A170,[5]COMERCIALIZADOS!$D$148:$W$174,16,FALSE)</f>
        <v>88.364616662407357</v>
      </c>
      <c r="AK170" s="122">
        <f>VLOOKUP($A170,[5]COMERCIALIZADOS!$D$148:$W$174,17,FALSE)</f>
        <v>55.387064959999996</v>
      </c>
      <c r="AL170" s="122">
        <f>VLOOKUP($A170,[5]COMERCIALIZADOS!$D$148:$W$174,18,FALSE)</f>
        <v>76.569368086065268</v>
      </c>
      <c r="AM170" s="122">
        <f>VLOOKUP($A170,[5]COMERCIALIZADOS!$D$148:$W$174,19,FALSE)</f>
        <v>55.722762519999996</v>
      </c>
      <c r="AN170" s="122">
        <f>VLOOKUP($A170,[5]COMERCIALIZADOS!$D$148:$W$174,20,FALSE)</f>
        <v>77.033450269437822</v>
      </c>
      <c r="AP170" s="163">
        <f>Y170/[6]REVISTAS!Y170*100-100</f>
        <v>9.8960994719809179</v>
      </c>
      <c r="AQ170" s="163">
        <f>Z170/[6]REVISTAS!Z170*100-100</f>
        <v>9.8960994719809179</v>
      </c>
      <c r="AR170" s="163">
        <f>AA170/[6]REVISTAS!AA170*100-100</f>
        <v>9.8960994719809179</v>
      </c>
      <c r="AS170" s="163">
        <f>AB170/[6]REVISTAS!AB170*100-100</f>
        <v>9.8960994719809179</v>
      </c>
      <c r="AT170" s="163">
        <f>AC170/[6]REVISTAS!AC170*100-100</f>
        <v>9.8960994719809179</v>
      </c>
      <c r="AU170" s="163">
        <f>AD170/[6]REVISTAS!AD170*100-100</f>
        <v>9.8960994719809179</v>
      </c>
      <c r="AV170" s="163">
        <f>AE170/[6]REVISTAS!AE170*100-100</f>
        <v>9.8960994719809179</v>
      </c>
      <c r="AW170" s="163">
        <f>AF170/[6]REVISTAS!AF170*100-100</f>
        <v>9.8960994719809179</v>
      </c>
      <c r="AX170" s="163">
        <f>AG170/[6]REVISTAS!AG170*100-100</f>
        <v>9.8960994719809179</v>
      </c>
      <c r="AY170" s="163">
        <f>AH170/[6]REVISTAS!AH170*100-100</f>
        <v>9.8960994719809179</v>
      </c>
      <c r="AZ170" s="167">
        <f>AI170/[6]REVISTAS!AI170*100-100</f>
        <v>9.8960994719809179</v>
      </c>
      <c r="BA170" s="163">
        <f>AJ170/[6]REVISTAS!AJ170*100-100</f>
        <v>9.8960994719809179</v>
      </c>
      <c r="BB170" s="163">
        <f>AK170/[6]REVISTAS!AK170*100-100</f>
        <v>9.8960994719809179</v>
      </c>
      <c r="BC170" s="163">
        <f>AL170/[6]REVISTAS!AL170*100-100</f>
        <v>9.8960994719809179</v>
      </c>
      <c r="BD170" s="163">
        <f>AM170/[6]REVISTAS!AM170*100-100</f>
        <v>9.8960994719809179</v>
      </c>
      <c r="BE170" s="163">
        <f>AN170/[6]REVISTAS!AN170*100-100</f>
        <v>9.8960994719809179</v>
      </c>
    </row>
    <row r="171" spans="1:57" ht="14.4" x14ac:dyDescent="0.3">
      <c r="A171" s="68">
        <v>7896641802225</v>
      </c>
      <c r="B171" s="68">
        <v>1063901620312</v>
      </c>
      <c r="C171" s="95"/>
      <c r="D171" s="69" t="s">
        <v>366</v>
      </c>
      <c r="E171" s="91" t="s">
        <v>369</v>
      </c>
      <c r="F171" s="71" t="s">
        <v>368</v>
      </c>
      <c r="G171" s="71" t="s">
        <v>309</v>
      </c>
      <c r="H171" s="71" t="s">
        <v>46</v>
      </c>
      <c r="I171" s="73"/>
      <c r="J171" s="71" t="s">
        <v>134</v>
      </c>
      <c r="K171" s="71" t="s">
        <v>342</v>
      </c>
      <c r="L171" s="73"/>
      <c r="M171" s="71" t="s">
        <v>52</v>
      </c>
      <c r="N171" s="74" t="s">
        <v>53</v>
      </c>
      <c r="O171" s="73"/>
      <c r="P171" s="73"/>
      <c r="Q171" s="71" t="s">
        <v>294</v>
      </c>
      <c r="R171" s="73"/>
      <c r="S171" s="72" t="s">
        <v>46</v>
      </c>
      <c r="T171" s="73"/>
      <c r="U171" s="72" t="s">
        <v>47</v>
      </c>
      <c r="V171" s="72" t="s">
        <v>46</v>
      </c>
      <c r="W171" s="73"/>
      <c r="X171" s="72" t="s">
        <v>344</v>
      </c>
      <c r="Y171" s="122">
        <f>VLOOKUP($A171,[5]COMERCIALIZADOS!$D$148:$W$174,5,FALSE)</f>
        <v>87.49</v>
      </c>
      <c r="Z171" s="122">
        <f>VLOOKUP($A171,[5]COMERCIALIZADOS!$D$148:$W$174,6,FALSE)</f>
        <v>116.56365702652758</v>
      </c>
      <c r="AA171" s="122">
        <f>VLOOKUP($A171,[5]COMERCIALIZADOS!$D$148:$W$174,7,FALSE)</f>
        <v>76.021548330000002</v>
      </c>
      <c r="AB171" s="122">
        <f>VLOOKUP($A171,[5]COMERCIALIZADOS!$D$148:$W$174,8,FALSE)</f>
        <v>105.09533084586056</v>
      </c>
      <c r="AC171" s="122">
        <f>VLOOKUP($A171,[5]COMERCIALIZADOS!$D$148:$W$174,9,FALSE)</f>
        <v>80.681090749999996</v>
      </c>
      <c r="AD171" s="122">
        <f>VLOOKUP($A171,[5]COMERCIALIZADOS!$D$148:$W$174,10,FALSE)</f>
        <v>107.77251430624719</v>
      </c>
      <c r="AE171" s="122">
        <f>VLOOKUP($A171,[5]COMERCIALIZADOS!$D$148:$W$174,11,FALSE)</f>
        <v>86.276338719999998</v>
      </c>
      <c r="AF171" s="122">
        <f>VLOOKUP($A171,[5]COMERCIALIZADOS!$D$148:$W$174,12,FALSE)</f>
        <v>114.99985167215388</v>
      </c>
      <c r="AG171" s="122">
        <f>VLOOKUP($A171,[5]COMERCIALIZADOS!$D$148:$W$174,13,FALSE)</f>
        <v>86.878882349999998</v>
      </c>
      <c r="AH171" s="122">
        <f>VLOOKUP($A171,[5]COMERCIALIZADOS!$D$148:$W$174,14,FALSE)</f>
        <v>115.77645362085921</v>
      </c>
      <c r="AI171" s="122">
        <f>VLOOKUP($A171,[5]COMERCIALIZADOS!$D$148:$W$174,15,FALSE)</f>
        <v>90.023010479999996</v>
      </c>
      <c r="AJ171" s="122">
        <f>VLOOKUP($A171,[5]COMERCIALIZADOS!$D$148:$W$174,16,FALSE)</f>
        <v>119.82362541528239</v>
      </c>
      <c r="AK171" s="122">
        <f>VLOOKUP($A171,[5]COMERCIALIZADOS!$D$148:$W$174,17,FALSE)</f>
        <v>75.105615520000001</v>
      </c>
      <c r="AL171" s="122">
        <f>VLOOKUP($A171,[5]COMERCIALIZADOS!$D$148:$W$174,18,FALSE)</f>
        <v>103.82910746822459</v>
      </c>
      <c r="AM171" s="122">
        <f>VLOOKUP($A171,[5]COMERCIALIZADOS!$D$148:$W$174,19,FALSE)</f>
        <v>75.560825989999998</v>
      </c>
      <c r="AN171" s="122">
        <f>VLOOKUP($A171,[5]COMERCIALIZADOS!$D$148:$W$174,20,FALSE)</f>
        <v>104.45840923857897</v>
      </c>
      <c r="AP171" s="163">
        <f>Y171/[6]REVISTAS!Y171*100-100</f>
        <v>9.8982539881924367</v>
      </c>
      <c r="AQ171" s="163">
        <f>Z171/[6]REVISTAS!Z171*100-100</f>
        <v>9.8982539881924367</v>
      </c>
      <c r="AR171" s="163">
        <f>AA171/[6]REVISTAS!AA171*100-100</f>
        <v>9.8982539881924367</v>
      </c>
      <c r="AS171" s="163">
        <f>AB171/[6]REVISTAS!AB171*100-100</f>
        <v>9.8982539881924225</v>
      </c>
      <c r="AT171" s="163">
        <f>AC171/[6]REVISTAS!AC171*100-100</f>
        <v>9.8982539881924367</v>
      </c>
      <c r="AU171" s="163">
        <f>AD171/[6]REVISTAS!AD171*100-100</f>
        <v>9.8982539881924367</v>
      </c>
      <c r="AV171" s="163">
        <f>AE171/[6]REVISTAS!AE171*100-100</f>
        <v>9.8982539881924367</v>
      </c>
      <c r="AW171" s="163">
        <f>AF171/[6]REVISTAS!AF171*100-100</f>
        <v>9.8982539881924367</v>
      </c>
      <c r="AX171" s="163">
        <f>AG171/[6]REVISTAS!AG171*100-100</f>
        <v>9.8982539881924367</v>
      </c>
      <c r="AY171" s="163">
        <f>AH171/[6]REVISTAS!AH171*100-100</f>
        <v>9.8982539881924367</v>
      </c>
      <c r="AZ171" s="167">
        <f>AI171/[6]REVISTAS!AI171*100-100</f>
        <v>9.8982539881924367</v>
      </c>
      <c r="BA171" s="163">
        <f>AJ171/[6]REVISTAS!AJ171*100-100</f>
        <v>9.8982539881924367</v>
      </c>
      <c r="BB171" s="163">
        <f>AK171/[6]REVISTAS!AK171*100-100</f>
        <v>9.8982539881924367</v>
      </c>
      <c r="BC171" s="163">
        <f>AL171/[6]REVISTAS!AL171*100-100</f>
        <v>9.8982539881924367</v>
      </c>
      <c r="BD171" s="163">
        <f>AM171/[6]REVISTAS!AM171*100-100</f>
        <v>9.8982539881924367</v>
      </c>
      <c r="BE171" s="163">
        <f>AN171/[6]REVISTAS!AN171*100-100</f>
        <v>9.8982539881924367</v>
      </c>
    </row>
    <row r="172" spans="1:57" ht="14.4" x14ac:dyDescent="0.3">
      <c r="A172" s="68">
        <v>7896641800337</v>
      </c>
      <c r="B172" s="68">
        <v>1063901620339</v>
      </c>
      <c r="C172" s="95"/>
      <c r="D172" s="69" t="s">
        <v>366</v>
      </c>
      <c r="E172" s="91" t="s">
        <v>370</v>
      </c>
      <c r="F172" s="71" t="s">
        <v>368</v>
      </c>
      <c r="G172" s="71" t="s">
        <v>309</v>
      </c>
      <c r="H172" s="71" t="s">
        <v>46</v>
      </c>
      <c r="I172" s="73"/>
      <c r="J172" s="71" t="s">
        <v>134</v>
      </c>
      <c r="K172" s="71" t="s">
        <v>342</v>
      </c>
      <c r="L172" s="73"/>
      <c r="M172" s="71" t="s">
        <v>52</v>
      </c>
      <c r="N172" s="74" t="s">
        <v>43</v>
      </c>
      <c r="O172" s="73"/>
      <c r="P172" s="73"/>
      <c r="Q172" s="71" t="s">
        <v>294</v>
      </c>
      <c r="R172" s="73"/>
      <c r="S172" s="72" t="s">
        <v>46</v>
      </c>
      <c r="T172" s="73"/>
      <c r="U172" s="72" t="s">
        <v>47</v>
      </c>
      <c r="V172" s="72" t="s">
        <v>46</v>
      </c>
      <c r="W172" s="73"/>
      <c r="X172" s="72" t="s">
        <v>344</v>
      </c>
      <c r="Y172" s="122">
        <f>VLOOKUP($A172,[5]COMERCIALIZADOS!$D$148:$W$174,5,FALSE)</f>
        <v>40.57</v>
      </c>
      <c r="Z172" s="122">
        <f>VLOOKUP($A172,[5]COMERCIALIZADOS!$D$148:$W$174,6,FALSE)</f>
        <v>54.051749520702067</v>
      </c>
      <c r="AA172" s="122">
        <f>VLOOKUP($A172,[5]COMERCIALIZADOS!$D$148:$W$174,7,FALSE)</f>
        <v>35.251962689999999</v>
      </c>
      <c r="AB172" s="122">
        <f>VLOOKUP($A172,[5]COMERCIALIZADOS!$D$148:$W$174,8,FALSE)</f>
        <v>48.733770401378017</v>
      </c>
      <c r="AC172" s="122">
        <f>VLOOKUP($A172,[5]COMERCIALIZADOS!$D$148:$W$174,9,FALSE)</f>
        <v>37.412639749999997</v>
      </c>
      <c r="AD172" s="122">
        <f>VLOOKUP($A172,[5]COMERCIALIZADOS!$D$148:$W$174,10,FALSE)</f>
        <v>49.97520751405245</v>
      </c>
      <c r="AE172" s="122">
        <f>VLOOKUP($A172,[5]COMERCIALIZADOS!$D$148:$W$174,11,FALSE)</f>
        <v>40.007212960000004</v>
      </c>
      <c r="AF172" s="122">
        <f>VLOOKUP($A172,[5]COMERCIALIZADOS!$D$148:$W$174,12,FALSE)</f>
        <v>53.326597123548787</v>
      </c>
      <c r="AG172" s="122">
        <f>VLOOKUP($A172,[5]COMERCIALIZADOS!$D$148:$W$174,13,FALSE)</f>
        <v>40.28661855</v>
      </c>
      <c r="AH172" s="122">
        <f>VLOOKUP($A172,[5]COMERCIALIZADOS!$D$148:$W$174,14,FALSE)</f>
        <v>53.686715320588164</v>
      </c>
      <c r="AI172" s="122">
        <f>VLOOKUP($A172,[5]COMERCIALIZADOS!$D$148:$W$174,15,FALSE)</f>
        <v>41.744582640000004</v>
      </c>
      <c r="AJ172" s="122">
        <f>VLOOKUP($A172,[5]COMERCIALIZADOS!$D$148:$W$174,16,FALSE)</f>
        <v>55.563429913110156</v>
      </c>
      <c r="AK172" s="122">
        <f>VLOOKUP($A172,[5]COMERCIALIZADOS!$D$148:$W$174,17,FALSE)</f>
        <v>34.827235360000003</v>
      </c>
      <c r="AL172" s="122">
        <f>VLOOKUP($A172,[5]COMERCIALIZADOS!$D$148:$W$174,18,FALSE)</f>
        <v>48.14660978381383</v>
      </c>
      <c r="AM172" s="122">
        <f>VLOOKUP($A172,[5]COMERCIALIZADOS!$D$148:$W$174,19,FALSE)</f>
        <v>35.038321069999995</v>
      </c>
      <c r="AN172" s="122">
        <f>VLOOKUP($A172,[5]COMERCIALIZADOS!$D$148:$W$174,20,FALSE)</f>
        <v>48.438423394778241</v>
      </c>
      <c r="AP172" s="163">
        <f>Y172/[6]REVISTAS!Y172*100-100</f>
        <v>9.8862405200433443</v>
      </c>
      <c r="AQ172" s="163">
        <f>Z172/[6]REVISTAS!Z172*100-100</f>
        <v>9.8862405200433159</v>
      </c>
      <c r="AR172" s="163">
        <f>AA172/[6]REVISTAS!AA172*100-100</f>
        <v>9.8862405200433159</v>
      </c>
      <c r="AS172" s="163">
        <f>AB172/[6]REVISTAS!AB172*100-100</f>
        <v>9.8862405200433017</v>
      </c>
      <c r="AT172" s="163">
        <f>AC172/[6]REVISTAS!AC172*100-100</f>
        <v>9.8862405200433159</v>
      </c>
      <c r="AU172" s="163">
        <f>AD172/[6]REVISTAS!AD172*100-100</f>
        <v>9.8862405200433443</v>
      </c>
      <c r="AV172" s="163">
        <f>AE172/[6]REVISTAS!AE172*100-100</f>
        <v>9.8862405200433443</v>
      </c>
      <c r="AW172" s="163">
        <f>AF172/[6]REVISTAS!AF172*100-100</f>
        <v>9.8862405200433443</v>
      </c>
      <c r="AX172" s="163">
        <f>AG172/[6]REVISTAS!AG172*100-100</f>
        <v>9.8862405200433443</v>
      </c>
      <c r="AY172" s="163">
        <f>AH172/[6]REVISTAS!AH172*100-100</f>
        <v>9.8862405200433443</v>
      </c>
      <c r="AZ172" s="167">
        <f>AI172/[6]REVISTAS!AI172*100-100</f>
        <v>9.8862405200433443</v>
      </c>
      <c r="BA172" s="163">
        <f>AJ172/[6]REVISTAS!AJ172*100-100</f>
        <v>9.8862405200433443</v>
      </c>
      <c r="BB172" s="163">
        <f>AK172/[6]REVISTAS!AK172*100-100</f>
        <v>9.8862405200433443</v>
      </c>
      <c r="BC172" s="163">
        <f>AL172/[6]REVISTAS!AL172*100-100</f>
        <v>9.8862405200433159</v>
      </c>
      <c r="BD172" s="163">
        <f>AM172/[6]REVISTAS!AM172*100-100</f>
        <v>9.8862405200433159</v>
      </c>
      <c r="BE172" s="163">
        <f>AN172/[6]REVISTAS!AN172*100-100</f>
        <v>9.8862405200433443</v>
      </c>
    </row>
    <row r="173" spans="1:57" ht="14.4" x14ac:dyDescent="0.3">
      <c r="A173" s="68">
        <v>7896641803048</v>
      </c>
      <c r="B173" s="68">
        <v>1063901820370</v>
      </c>
      <c r="C173" s="95"/>
      <c r="D173" s="69" t="s">
        <v>371</v>
      </c>
      <c r="E173" s="91" t="s">
        <v>372</v>
      </c>
      <c r="F173" s="72" t="s">
        <v>373</v>
      </c>
      <c r="G173" s="71" t="s">
        <v>309</v>
      </c>
      <c r="H173" s="71" t="s">
        <v>46</v>
      </c>
      <c r="I173" s="73"/>
      <c r="J173" s="71" t="s">
        <v>134</v>
      </c>
      <c r="K173" s="71" t="s">
        <v>342</v>
      </c>
      <c r="L173" s="73"/>
      <c r="M173" s="71" t="s">
        <v>52</v>
      </c>
      <c r="N173" s="74" t="s">
        <v>59</v>
      </c>
      <c r="O173" s="73"/>
      <c r="P173" s="73"/>
      <c r="Q173" s="71" t="s">
        <v>343</v>
      </c>
      <c r="R173" s="73"/>
      <c r="S173" s="72" t="s">
        <v>46</v>
      </c>
      <c r="T173" s="73"/>
      <c r="U173" s="72" t="s">
        <v>47</v>
      </c>
      <c r="V173" s="72" t="s">
        <v>46</v>
      </c>
      <c r="W173" s="73"/>
      <c r="X173" s="72" t="s">
        <v>344</v>
      </c>
      <c r="Y173" s="122">
        <f>VLOOKUP($A173,[5]COMERCIALIZADOS!$D$148:$W$174,5,FALSE)</f>
        <v>29.67</v>
      </c>
      <c r="Z173" s="122">
        <f>VLOOKUP($A173,[5]COMERCIALIZADOS!$D$148:$W$174,6,FALSE)</f>
        <v>39.529588569860252</v>
      </c>
      <c r="AA173" s="122">
        <f>VLOOKUP($A173,[5]COMERCIALIZADOS!$D$148:$W$174,7,FALSE)</f>
        <v>25.780767390000005</v>
      </c>
      <c r="AB173" s="122">
        <f>VLOOKUP($A173,[5]COMERCIALIZADOS!$D$148:$W$174,8,FALSE)</f>
        <v>35.640398516363966</v>
      </c>
      <c r="AC173" s="122">
        <f>VLOOKUP($A173,[5]COMERCIALIZADOS!$D$148:$W$174,9,FALSE)</f>
        <v>27.360932250000001</v>
      </c>
      <c r="AD173" s="122">
        <f>VLOOKUP($A173,[5]COMERCIALIZADOS!$D$148:$W$174,10,FALSE)</f>
        <v>36.548296942123152</v>
      </c>
      <c r="AE173" s="122">
        <f>VLOOKUP($A173,[5]COMERCIALIZADOS!$D$148:$W$174,11,FALSE)</f>
        <v>29.25841776</v>
      </c>
      <c r="AF173" s="122">
        <f>VLOOKUP($A173,[5]COMERCIALIZADOS!$D$148:$W$174,12,FALSE)</f>
        <v>38.999263905735575</v>
      </c>
      <c r="AG173" s="122">
        <f>VLOOKUP($A173,[5]COMERCIALIZADOS!$D$148:$W$174,13,FALSE)</f>
        <v>29.462755050000002</v>
      </c>
      <c r="AH173" s="122">
        <f>VLOOKUP($A173,[5]COMERCIALIZADOS!$D$148:$W$174,14,FALSE)</f>
        <v>39.262628631053758</v>
      </c>
      <c r="AI173" s="122">
        <f>VLOOKUP($A173,[5]COMERCIALIZADOS!$D$148:$W$174,15,FALSE)</f>
        <v>30.529005840000004</v>
      </c>
      <c r="AJ173" s="122">
        <f>VLOOKUP($A173,[5]COMERCIALIZADOS!$D$148:$W$174,16,FALSE)</f>
        <v>40.635123626373634</v>
      </c>
      <c r="AK173" s="122">
        <f>VLOOKUP($A173,[5]COMERCIALIZADOS!$D$148:$W$174,17,FALSE)</f>
        <v>25.470152160000001</v>
      </c>
      <c r="AL173" s="122">
        <f>VLOOKUP($A173,[5]COMERCIALIZADOS!$D$148:$W$174,18,FALSE)</f>
        <v>35.210991182789165</v>
      </c>
      <c r="AM173" s="122">
        <f>VLOOKUP($A173,[5]COMERCIALIZADOS!$D$148:$W$174,19,FALSE)</f>
        <v>25.624525169999998</v>
      </c>
      <c r="AN173" s="122">
        <f>VLOOKUP($A173,[5]COMERCIALIZADOS!$D$148:$W$174,20,FALSE)</f>
        <v>35.42440281299163</v>
      </c>
      <c r="AP173" s="163">
        <f>Y173/[6]REVISTAS!Y173*100-100</f>
        <v>9.8888888888888999</v>
      </c>
      <c r="AQ173" s="163">
        <f>Z173/[6]REVISTAS!Z173*100-100</f>
        <v>9.8888888888888999</v>
      </c>
      <c r="AR173" s="163">
        <f>AA173/[6]REVISTAS!AA173*100-100</f>
        <v>9.8888888888888999</v>
      </c>
      <c r="AS173" s="163">
        <f>AB173/[6]REVISTAS!AB173*100-100</f>
        <v>9.8888888888888857</v>
      </c>
      <c r="AT173" s="163">
        <f>AC173/[6]REVISTAS!AC173*100-100</f>
        <v>9.8888888888888999</v>
      </c>
      <c r="AU173" s="163">
        <f>AD173/[6]REVISTAS!AD173*100-100</f>
        <v>9.8888888888888999</v>
      </c>
      <c r="AV173" s="163">
        <f>AE173/[6]REVISTAS!AE173*100-100</f>
        <v>9.8888888888888857</v>
      </c>
      <c r="AW173" s="163">
        <f>AF173/[6]REVISTAS!AF173*100-100</f>
        <v>9.8888888888888857</v>
      </c>
      <c r="AX173" s="163">
        <f>AG173/[6]REVISTAS!AG173*100-100</f>
        <v>9.8888888888888999</v>
      </c>
      <c r="AY173" s="163">
        <f>AH173/[6]REVISTAS!AH173*100-100</f>
        <v>9.8888888888888999</v>
      </c>
      <c r="AZ173" s="167">
        <f>AI173/[6]REVISTAS!AI173*100-100</f>
        <v>9.8888888888888999</v>
      </c>
      <c r="BA173" s="163">
        <f>AJ173/[6]REVISTAS!AJ173*100-100</f>
        <v>9.8888888888888999</v>
      </c>
      <c r="BB173" s="163">
        <f>AK173/[6]REVISTAS!AK173*100-100</f>
        <v>9.8888888888888999</v>
      </c>
      <c r="BC173" s="163">
        <f>AL173/[6]REVISTAS!AL173*100-100</f>
        <v>9.8888888888888999</v>
      </c>
      <c r="BD173" s="163">
        <f>AM173/[6]REVISTAS!AM173*100-100</f>
        <v>9.8888888888888999</v>
      </c>
      <c r="BE173" s="163">
        <f>AN173/[6]REVISTAS!AN173*100-100</f>
        <v>9.8888888888888857</v>
      </c>
    </row>
    <row r="174" spans="1:57" ht="14.4" x14ac:dyDescent="0.3">
      <c r="A174" s="68">
        <v>7896641803055</v>
      </c>
      <c r="B174" s="68">
        <v>1063901820052</v>
      </c>
      <c r="C174" s="95"/>
      <c r="D174" s="69" t="s">
        <v>371</v>
      </c>
      <c r="E174" s="91" t="s">
        <v>374</v>
      </c>
      <c r="F174" s="72" t="s">
        <v>373</v>
      </c>
      <c r="G174" s="71" t="s">
        <v>309</v>
      </c>
      <c r="H174" s="71" t="s">
        <v>46</v>
      </c>
      <c r="I174" s="73"/>
      <c r="J174" s="71" t="s">
        <v>134</v>
      </c>
      <c r="K174" s="71" t="s">
        <v>342</v>
      </c>
      <c r="L174" s="73"/>
      <c r="M174" s="71" t="s">
        <v>52</v>
      </c>
      <c r="N174" s="74" t="s">
        <v>59</v>
      </c>
      <c r="O174" s="73"/>
      <c r="P174" s="73"/>
      <c r="Q174" s="71" t="s">
        <v>343</v>
      </c>
      <c r="R174" s="73"/>
      <c r="S174" s="72" t="s">
        <v>46</v>
      </c>
      <c r="T174" s="73"/>
      <c r="U174" s="72" t="s">
        <v>47</v>
      </c>
      <c r="V174" s="72" t="s">
        <v>46</v>
      </c>
      <c r="W174" s="73"/>
      <c r="X174" s="72" t="s">
        <v>344</v>
      </c>
      <c r="Y174" s="122">
        <f>VLOOKUP($A174,[5]COMERCIALIZADOS!$D$148:$W$174,5,FALSE)</f>
        <v>78.33</v>
      </c>
      <c r="Z174" s="122">
        <f>VLOOKUP($A174,[5]COMERCIALIZADOS!$D$148:$W$174,6,FALSE)</f>
        <v>104.35971259444401</v>
      </c>
      <c r="AA174" s="122">
        <f>VLOOKUP($A174,[5]COMERCIALIZADOS!$D$148:$W$174,7,FALSE)</f>
        <v>68.062268610000004</v>
      </c>
      <c r="AB174" s="122">
        <f>VLOOKUP($A174,[5]COMERCIALIZADOS!$D$148:$W$174,8,FALSE)</f>
        <v>94.092093555334998</v>
      </c>
      <c r="AC174" s="122">
        <f>VLOOKUP($A174,[5]COMERCIALIZADOS!$D$148:$W$174,9,FALSE)</f>
        <v>72.233967749999991</v>
      </c>
      <c r="AD174" s="122">
        <f>VLOOKUP($A174,[5]COMERCIALIZADOS!$D$148:$W$174,10,FALSE)</f>
        <v>96.488982119194674</v>
      </c>
      <c r="AE174" s="122">
        <f>VLOOKUP($A174,[5]COMERCIALIZADOS!$D$148:$W$174,11,FALSE)</f>
        <v>77.243406239999999</v>
      </c>
      <c r="AF174" s="122">
        <f>VLOOKUP($A174,[5]COMERCIALIZADOS!$D$148:$W$174,12,FALSE)</f>
        <v>102.95963403223013</v>
      </c>
      <c r="AG174" s="122">
        <f>VLOOKUP($A174,[5]COMERCIALIZADOS!$D$148:$W$174,13,FALSE)</f>
        <v>77.78286494999999</v>
      </c>
      <c r="AH174" s="122">
        <f>VLOOKUP($A174,[5]COMERCIALIZADOS!$D$148:$W$174,14,FALSE)</f>
        <v>103.65492755882845</v>
      </c>
      <c r="AI174" s="122">
        <f>VLOOKUP($A174,[5]COMERCIALIZADOS!$D$148:$W$174,15,FALSE)</f>
        <v>80.597810160000009</v>
      </c>
      <c r="AJ174" s="122">
        <f>VLOOKUP($A174,[5]COMERCIALIZADOS!$D$148:$W$174,16,FALSE)</f>
        <v>107.27836985688731</v>
      </c>
      <c r="AK174" s="122">
        <f>VLOOKUP($A174,[5]COMERCIALIZADOS!$D$148:$W$174,17,FALSE)</f>
        <v>67.242231840000002</v>
      </c>
      <c r="AL174" s="122">
        <f>VLOOKUP($A174,[5]COMERCIALIZADOS!$D$148:$W$174,18,FALSE)</f>
        <v>92.958440827363503</v>
      </c>
      <c r="AM174" s="122">
        <f>VLOOKUP($A174,[5]COMERCIALIZADOS!$D$148:$W$174,19,FALSE)</f>
        <v>67.649782829999992</v>
      </c>
      <c r="AN174" s="122">
        <f>VLOOKUP($A174,[5]COMERCIALIZADOS!$D$148:$W$174,20,FALSE)</f>
        <v>93.52185616250874</v>
      </c>
      <c r="AP174" s="163">
        <f>Y174/[6]REVISTAS!Y174*100-100</f>
        <v>9.9059913006875178</v>
      </c>
      <c r="AQ174" s="163">
        <f>Z174/[6]REVISTAS!Z174*100-100</f>
        <v>9.9059913006875462</v>
      </c>
      <c r="AR174" s="163">
        <f>AA174/[6]REVISTAS!AA174*100-100</f>
        <v>9.9059913006875178</v>
      </c>
      <c r="AS174" s="163">
        <f>AB174/[6]REVISTAS!AB174*100-100</f>
        <v>9.9059913006875462</v>
      </c>
      <c r="AT174" s="163">
        <f>AC174/[6]REVISTAS!AC174*100-100</f>
        <v>9.9059913006875178</v>
      </c>
      <c r="AU174" s="163">
        <f>AD174/[6]REVISTAS!AD174*100-100</f>
        <v>9.9059913006875178</v>
      </c>
      <c r="AV174" s="163">
        <f>AE174/[6]REVISTAS!AE174*100-100</f>
        <v>9.9059913006875178</v>
      </c>
      <c r="AW174" s="163">
        <f>AF174/[6]REVISTAS!AF174*100-100</f>
        <v>9.9059913006875462</v>
      </c>
      <c r="AX174" s="163">
        <f>AG174/[6]REVISTAS!AG174*100-100</f>
        <v>9.9059913006875178</v>
      </c>
      <c r="AY174" s="163">
        <f>AH174/[6]REVISTAS!AH174*100-100</f>
        <v>9.9059913006875178</v>
      </c>
      <c r="AZ174" s="167">
        <f>AI174/[6]REVISTAS!AI174*100-100</f>
        <v>9.9059913006875178</v>
      </c>
      <c r="BA174" s="163">
        <f>AJ174/[6]REVISTAS!AJ174*100-100</f>
        <v>9.9059913006875178</v>
      </c>
      <c r="BB174" s="163">
        <f>AK174/[6]REVISTAS!AK174*100-100</f>
        <v>9.9059913006875178</v>
      </c>
      <c r="BC174" s="163">
        <f>AL174/[6]REVISTAS!AL174*100-100</f>
        <v>9.9059913006875178</v>
      </c>
      <c r="BD174" s="163">
        <f>AM174/[6]REVISTAS!AM174*100-100</f>
        <v>9.9059913006875178</v>
      </c>
      <c r="BE174" s="163">
        <f>AN174/[6]REVISTAS!AN174*100-100</f>
        <v>9.9059913006875462</v>
      </c>
    </row>
    <row r="175" spans="1:57" ht="14.4" x14ac:dyDescent="0.3">
      <c r="A175" s="68">
        <v>7896641800450</v>
      </c>
      <c r="B175" s="68">
        <v>1063900520187</v>
      </c>
      <c r="C175" s="95"/>
      <c r="D175" s="69" t="s">
        <v>375</v>
      </c>
      <c r="E175" s="69" t="s">
        <v>376</v>
      </c>
      <c r="F175" s="72" t="s">
        <v>377</v>
      </c>
      <c r="G175" s="71" t="s">
        <v>309</v>
      </c>
      <c r="H175" s="71" t="s">
        <v>46</v>
      </c>
      <c r="I175" s="73"/>
      <c r="J175" s="71" t="s">
        <v>134</v>
      </c>
      <c r="K175" s="71" t="s">
        <v>342</v>
      </c>
      <c r="L175" s="73"/>
      <c r="M175" s="71" t="s">
        <v>52</v>
      </c>
      <c r="N175" s="74" t="s">
        <v>63</v>
      </c>
      <c r="O175" s="73"/>
      <c r="P175" s="73"/>
      <c r="Q175" s="72" t="s">
        <v>378</v>
      </c>
      <c r="R175" s="73"/>
      <c r="S175" s="72" t="s">
        <v>46</v>
      </c>
      <c r="T175" s="73"/>
      <c r="U175" s="72" t="s">
        <v>47</v>
      </c>
      <c r="V175" s="72" t="s">
        <v>46</v>
      </c>
      <c r="W175" s="73"/>
      <c r="X175" s="72" t="s">
        <v>344</v>
      </c>
      <c r="Y175" s="122">
        <f>VLOOKUP($A175,[5]COMERCIALIZADOS!$D$148:$W$174,5,FALSE)</f>
        <v>66.709999999999994</v>
      </c>
      <c r="Z175" s="122">
        <f>VLOOKUP($A175,[5]COMERCIALIZADOS!$D$148:$W$174,6,FALSE)</f>
        <v>88.878289635840147</v>
      </c>
      <c r="AA175" s="122">
        <f>VLOOKUP($A175,[5]COMERCIALIZADOS!$D$148:$W$174,7,FALSE)</f>
        <v>57.965453069999995</v>
      </c>
      <c r="AB175" s="122">
        <f>VLOOKUP($A175,[5]COMERCIALIZADOS!$D$148:$W$174,8,FALSE)</f>
        <v>80.133838389842921</v>
      </c>
      <c r="AC175" s="122">
        <f>VLOOKUP($A175,[5]COMERCIALIZADOS!$D$148:$W$174,9,FALSE)</f>
        <v>61.51829424999999</v>
      </c>
      <c r="AD175" s="122">
        <f>VLOOKUP($A175,[5]COMERCIALIZADOS!$D$148:$W$174,10,FALSE)</f>
        <v>82.175156353523249</v>
      </c>
      <c r="AE175" s="122">
        <f>VLOOKUP($A175,[5]COMERCIALIZADOS!$D$148:$W$174,11,FALSE)</f>
        <v>65.78459887999999</v>
      </c>
      <c r="AF175" s="122">
        <f>VLOOKUP($A175,[5]COMERCIALIZADOS!$D$148:$W$174,12,FALSE)</f>
        <v>87.685908161497139</v>
      </c>
      <c r="AG175" s="122">
        <f>VLOOKUP($A175,[5]COMERCIALIZADOS!$D$148:$W$174,13,FALSE)</f>
        <v>66.244030649999999</v>
      </c>
      <c r="AH175" s="122">
        <f>VLOOKUP($A175,[5]COMERCIALIZADOS!$D$148:$W$174,14,FALSE)</f>
        <v>88.278057161361502</v>
      </c>
      <c r="AI175" s="122">
        <f>VLOOKUP($A175,[5]COMERCIALIZADOS!$D$148:$W$174,15,FALSE)</f>
        <v>68.64138792</v>
      </c>
      <c r="AJ175" s="122">
        <f>VLOOKUP($A175,[5]COMERCIALIZADOS!$D$148:$W$174,16,FALSE)</f>
        <v>91.363973613595704</v>
      </c>
      <c r="AK175" s="122">
        <f>VLOOKUP($A175,[5]COMERCIALIZADOS!$D$148:$W$174,17,FALSE)</f>
        <v>57.267066079999992</v>
      </c>
      <c r="AL175" s="122">
        <f>VLOOKUP($A175,[5]COMERCIALIZADOS!$D$148:$W$174,18,FALSE)</f>
        <v>79.168359346271131</v>
      </c>
      <c r="AM175" s="122">
        <f>VLOOKUP($A175,[5]COMERCIALIZADOS!$D$148:$W$174,19,FALSE)</f>
        <v>57.614158209999992</v>
      </c>
      <c r="AN175" s="122">
        <f>VLOOKUP($A175,[5]COMERCIALIZADOS!$D$148:$W$174,20,FALSE)</f>
        <v>79.648193854218789</v>
      </c>
      <c r="AP175" s="163">
        <f>Y175/[6]REVISTAS!Y175*100-100</f>
        <v>9.8468631648279228</v>
      </c>
      <c r="AQ175" s="163">
        <f>Z175/[6]REVISTAS!Z175*100-100</f>
        <v>9.8468631648279228</v>
      </c>
      <c r="AR175" s="163">
        <f>AA175/[6]REVISTAS!AA175*100-100</f>
        <v>9.8468631648279228</v>
      </c>
      <c r="AS175" s="163">
        <f>AB175/[6]REVISTAS!AB175*100-100</f>
        <v>9.8468631648279228</v>
      </c>
      <c r="AT175" s="163">
        <f>AC175/[6]REVISTAS!AC175*100-100</f>
        <v>9.8468631648279228</v>
      </c>
      <c r="AU175" s="163">
        <f>AD175/[6]REVISTAS!AD175*100-100</f>
        <v>9.8468631648279086</v>
      </c>
      <c r="AV175" s="163">
        <f>AE175/[6]REVISTAS!AE175*100-100</f>
        <v>9.8468631648279228</v>
      </c>
      <c r="AW175" s="163">
        <f>AF175/[6]REVISTAS!AF175*100-100</f>
        <v>9.8468631648279228</v>
      </c>
      <c r="AX175" s="163">
        <f>AG175/[6]REVISTAS!AG175*100-100</f>
        <v>9.8468631648279228</v>
      </c>
      <c r="AY175" s="163">
        <f>AH175/[6]REVISTAS!AH175*100-100</f>
        <v>9.8468631648279228</v>
      </c>
      <c r="AZ175" s="167">
        <f>AI175/[6]REVISTAS!AI175*100-100</f>
        <v>9.8468631648279228</v>
      </c>
      <c r="BA175" s="163">
        <f>AJ175/[6]REVISTAS!AJ175*100-100</f>
        <v>9.8468631648279228</v>
      </c>
      <c r="BB175" s="163">
        <f>AK175/[6]REVISTAS!AK175*100-100</f>
        <v>9.8468631648279228</v>
      </c>
      <c r="BC175" s="163">
        <f>AL175/[6]REVISTAS!AL175*100-100</f>
        <v>9.8468631648279228</v>
      </c>
      <c r="BD175" s="163">
        <f>AM175/[6]REVISTAS!AM175*100-100</f>
        <v>9.8468631648279228</v>
      </c>
      <c r="BE175" s="163">
        <f>AN175/[6]REVISTAS!AN175*100-100</f>
        <v>9.8468631648279228</v>
      </c>
    </row>
    <row r="176" spans="1:57" ht="14.4" x14ac:dyDescent="0.3">
      <c r="A176" s="68">
        <v>7896641807381</v>
      </c>
      <c r="B176" s="68">
        <v>1063901350072</v>
      </c>
      <c r="C176" s="95"/>
      <c r="D176" s="69" t="s">
        <v>375</v>
      </c>
      <c r="E176" s="123" t="s">
        <v>379</v>
      </c>
      <c r="F176" s="72" t="s">
        <v>377</v>
      </c>
      <c r="G176" s="71" t="s">
        <v>309</v>
      </c>
      <c r="H176" s="71" t="s">
        <v>46</v>
      </c>
      <c r="I176" s="73"/>
      <c r="J176" s="71" t="s">
        <v>134</v>
      </c>
      <c r="K176" s="71" t="s">
        <v>342</v>
      </c>
      <c r="L176" s="73"/>
      <c r="M176" s="71" t="s">
        <v>52</v>
      </c>
      <c r="N176" s="74" t="s">
        <v>63</v>
      </c>
      <c r="O176" s="73"/>
      <c r="P176" s="73"/>
      <c r="Q176" s="72" t="s">
        <v>378</v>
      </c>
      <c r="R176" s="73"/>
      <c r="S176" s="72" t="s">
        <v>46</v>
      </c>
      <c r="T176" s="73"/>
      <c r="U176" s="72" t="s">
        <v>47</v>
      </c>
      <c r="V176" s="72" t="s">
        <v>46</v>
      </c>
      <c r="W176" s="73"/>
      <c r="X176" s="72" t="s">
        <v>344</v>
      </c>
      <c r="Y176" s="122">
        <f>VLOOKUP($A176,[5]COMERCIALIZADOS!$D$148:$W$174,5,FALSE)</f>
        <v>117.05</v>
      </c>
      <c r="Z176" s="122">
        <f>VLOOKUP($A176,[5]COMERCIALIZADOS!$D$148:$W$174,6,FALSE)</f>
        <v>155.9466916785353</v>
      </c>
      <c r="AA176" s="122">
        <f>VLOOKUP($A176,[5]COMERCIALIZADOS!$D$148:$W$174,7,FALSE)</f>
        <v>101.70673485</v>
      </c>
      <c r="AB176" s="122">
        <f>VLOOKUP($A176,[5]COMERCIALIZADOS!$D$148:$W$174,8,FALSE)</f>
        <v>140.60359441659594</v>
      </c>
      <c r="AC176" s="122">
        <f>VLOOKUP($A176,[5]COMERCIALIZADOS!$D$148:$W$174,9,FALSE)</f>
        <v>107.94058374999999</v>
      </c>
      <c r="AD176" s="122">
        <f>VLOOKUP($A176,[5]COMERCIALIZADOS!$D$148:$W$174,10,FALSE)</f>
        <v>144.18531031599306</v>
      </c>
      <c r="AE176" s="122">
        <f>VLOOKUP($A176,[5]COMERCIALIZADOS!$D$148:$W$174,11,FALSE)</f>
        <v>115.42628239999999</v>
      </c>
      <c r="AF176" s="122">
        <f>VLOOKUP($A176,[5]COMERCIALIZADOS!$D$148:$W$174,12,FALSE)</f>
        <v>153.85452781147114</v>
      </c>
      <c r="AG176" s="122">
        <f>VLOOKUP($A176,[5]COMERCIALIZADOS!$D$148:$W$174,13,FALSE)</f>
        <v>116.23240575</v>
      </c>
      <c r="AH176" s="122">
        <f>VLOOKUP($A176,[5]COMERCIALIZADOS!$D$148:$W$174,14,FALSE)</f>
        <v>154.89351807431217</v>
      </c>
      <c r="AI176" s="122">
        <f>VLOOKUP($A176,[5]COMERCIALIZADOS!$D$148:$W$174,15,FALSE)</f>
        <v>120.43883160000001</v>
      </c>
      <c r="AJ176" s="122">
        <f>VLOOKUP($A176,[5]COMERCIALIZADOS!$D$148:$W$174,16,FALSE)</f>
        <v>160.30809640940458</v>
      </c>
      <c r="AK176" s="122">
        <f>VLOOKUP($A176,[5]COMERCIALIZADOS!$D$148:$W$174,17,FALSE)</f>
        <v>100.4813384</v>
      </c>
      <c r="AL176" s="122">
        <f>VLOOKUP($A176,[5]COMERCIALIZADOS!$D$148:$W$174,18,FALSE)</f>
        <v>138.90955571100341</v>
      </c>
      <c r="AM176" s="122">
        <f>VLOOKUP($A176,[5]COMERCIALIZADOS!$D$148:$W$174,19,FALSE)</f>
        <v>101.09034954999998</v>
      </c>
      <c r="AN176" s="122">
        <f>VLOOKUP($A176,[5]COMERCIALIZADOS!$D$148:$W$174,20,FALSE)</f>
        <v>139.75147789891034</v>
      </c>
      <c r="AP176" s="163">
        <f>Y176/[6]REVISTAS!Y176*100-100</f>
        <v>9.8957844333865239</v>
      </c>
      <c r="AQ176" s="163">
        <f>Z176/[6]REVISTAS!Z176*100-100</f>
        <v>9.8957844333865239</v>
      </c>
      <c r="AR176" s="163">
        <f>AA176/[6]REVISTAS!AA176*100-100</f>
        <v>9.8957844333865239</v>
      </c>
      <c r="AS176" s="163">
        <f>AB176/[6]REVISTAS!AB176*100-100</f>
        <v>9.8957844333865239</v>
      </c>
      <c r="AT176" s="163">
        <f>AC176/[6]REVISTAS!AC176*100-100</f>
        <v>9.8957844333865239</v>
      </c>
      <c r="AU176" s="163">
        <f>AD176/[6]REVISTAS!AD176*100-100</f>
        <v>9.8957844333865239</v>
      </c>
      <c r="AV176" s="163">
        <f>AE176/[6]REVISTAS!AE176*100-100</f>
        <v>9.8957844333865239</v>
      </c>
      <c r="AW176" s="163">
        <f>AF176/[6]REVISTAS!AF176*100-100</f>
        <v>9.8957844333864955</v>
      </c>
      <c r="AX176" s="163">
        <f>AG176/[6]REVISTAS!AG176*100-100</f>
        <v>9.8957844333865523</v>
      </c>
      <c r="AY176" s="163">
        <f>AH176/[6]REVISTAS!AH176*100-100</f>
        <v>9.8957844333865523</v>
      </c>
      <c r="AZ176" s="167">
        <f>AI176/[6]REVISTAS!AI176*100-100</f>
        <v>9.8957844333865523</v>
      </c>
      <c r="BA176" s="163">
        <f>AJ176/[6]REVISTAS!AJ176*100-100</f>
        <v>9.8957844333865523</v>
      </c>
      <c r="BB176" s="163">
        <f>AK176/[6]REVISTAS!AK176*100-100</f>
        <v>9.8957844333865239</v>
      </c>
      <c r="BC176" s="163">
        <f>AL176/[6]REVISTAS!AL176*100-100</f>
        <v>9.8957844333865239</v>
      </c>
      <c r="BD176" s="163">
        <f>AM176/[6]REVISTAS!AM176*100-100</f>
        <v>9.8957844333865239</v>
      </c>
      <c r="BE176" s="163">
        <f>AN176/[6]REVISTAS!AN176*100-100</f>
        <v>9.8957844333864955</v>
      </c>
    </row>
    <row r="177" spans="1:57" ht="14.4" x14ac:dyDescent="0.3">
      <c r="A177" s="68">
        <v>7896641807404</v>
      </c>
      <c r="B177" s="68">
        <v>1063901350110</v>
      </c>
      <c r="C177" s="95"/>
      <c r="D177" s="69" t="s">
        <v>375</v>
      </c>
      <c r="E177" s="91" t="s">
        <v>380</v>
      </c>
      <c r="F177" s="72" t="s">
        <v>377</v>
      </c>
      <c r="G177" s="71" t="s">
        <v>309</v>
      </c>
      <c r="H177" s="71" t="s">
        <v>46</v>
      </c>
      <c r="I177" s="73"/>
      <c r="J177" s="71" t="s">
        <v>134</v>
      </c>
      <c r="K177" s="71" t="s">
        <v>342</v>
      </c>
      <c r="L177" s="73"/>
      <c r="M177" s="71" t="s">
        <v>52</v>
      </c>
      <c r="N177" s="74" t="s">
        <v>63</v>
      </c>
      <c r="O177" s="73"/>
      <c r="P177" s="73"/>
      <c r="Q177" s="72" t="s">
        <v>378</v>
      </c>
      <c r="R177" s="73"/>
      <c r="S177" s="72" t="s">
        <v>46</v>
      </c>
      <c r="T177" s="73"/>
      <c r="U177" s="72" t="s">
        <v>47</v>
      </c>
      <c r="V177" s="72" t="s">
        <v>46</v>
      </c>
      <c r="W177" s="73"/>
      <c r="X177" s="72" t="s">
        <v>344</v>
      </c>
      <c r="Y177" s="122">
        <f>VLOOKUP($A177,[5]COMERCIALIZADOS!$D$148:$W$174,5,FALSE)</f>
        <v>168.22</v>
      </c>
      <c r="Z177" s="122">
        <f>VLOOKUP($A177,[5]COMERCIALIZADOS!$D$148:$W$174,6,FALSE)</f>
        <v>224.12090964684501</v>
      </c>
      <c r="AA177" s="122">
        <f>VLOOKUP($A177,[5]COMERCIALIZADOS!$D$148:$W$174,7,FALSE)</f>
        <v>146.16921773999999</v>
      </c>
      <c r="AB177" s="122">
        <f>VLOOKUP($A177,[5]COMERCIALIZADOS!$D$148:$W$174,8,FALSE)</f>
        <v>202.07036866945552</v>
      </c>
      <c r="AC177" s="122">
        <f>VLOOKUP($A177,[5]COMERCIALIZADOS!$D$148:$W$174,9,FALSE)</f>
        <v>155.12827849999999</v>
      </c>
      <c r="AD177" s="122">
        <f>VLOOKUP($A177,[5]COMERCIALIZADOS!$D$148:$W$174,10,FALSE)</f>
        <v>207.21788040458227</v>
      </c>
      <c r="AE177" s="122">
        <f>VLOOKUP($A177,[5]COMERCIALIZADOS!$D$148:$W$174,11,FALSE)</f>
        <v>165.88645216</v>
      </c>
      <c r="AF177" s="122">
        <f>VLOOKUP($A177,[5]COMERCIALIZADOS!$D$148:$W$174,12,FALSE)</f>
        <v>221.11412788078326</v>
      </c>
      <c r="AG177" s="122">
        <f>VLOOKUP($A177,[5]COMERCIALIZADOS!$D$148:$W$174,13,FALSE)</f>
        <v>167.04498329999998</v>
      </c>
      <c r="AH177" s="122">
        <f>VLOOKUP($A177,[5]COMERCIALIZADOS!$D$148:$W$174,14,FALSE)</f>
        <v>222.60732687279616</v>
      </c>
      <c r="AI177" s="122">
        <f>VLOOKUP($A177,[5]COMERCIALIZADOS!$D$148:$W$174,15,FALSE)</f>
        <v>173.09030544000001</v>
      </c>
      <c r="AJ177" s="122">
        <f>VLOOKUP($A177,[5]COMERCIALIZADOS!$D$148:$W$174,16,FALSE)</f>
        <v>230.38896179401996</v>
      </c>
      <c r="AK177" s="122">
        <f>VLOOKUP($A177,[5]COMERCIALIZADOS!$D$148:$W$174,17,FALSE)</f>
        <v>144.40812256000001</v>
      </c>
      <c r="AL177" s="122">
        <f>VLOOKUP($A177,[5]COMERCIALIZADOS!$D$148:$W$174,18,FALSE)</f>
        <v>199.63575789581373</v>
      </c>
      <c r="AM177" s="122">
        <f>VLOOKUP($A177,[5]COMERCIALIZADOS!$D$148:$W$174,19,FALSE)</f>
        <v>145.28337121999999</v>
      </c>
      <c r="AN177" s="122">
        <f>VLOOKUP($A177,[5]COMERCIALIZADOS!$D$148:$W$174,20,FALSE)</f>
        <v>200.8457378227655</v>
      </c>
      <c r="AP177" s="163">
        <f>Y177/[6]REVISTAS!Y177*100-100</f>
        <v>9.897432547200637</v>
      </c>
      <c r="AQ177" s="163">
        <f>Z177/[6]REVISTAS!Z177*100-100</f>
        <v>9.897432547200637</v>
      </c>
      <c r="AR177" s="163">
        <f>AA177/[6]REVISTAS!AA177*100-100</f>
        <v>9.8974325472006086</v>
      </c>
      <c r="AS177" s="163">
        <f>AB177/[6]REVISTAS!AB177*100-100</f>
        <v>9.8974325472006086</v>
      </c>
      <c r="AT177" s="163">
        <f>AC177/[6]REVISTAS!AC177*100-100</f>
        <v>9.897432547200637</v>
      </c>
      <c r="AU177" s="163">
        <f>AD177/[6]REVISTAS!AD177*100-100</f>
        <v>9.897432547200637</v>
      </c>
      <c r="AV177" s="163">
        <f>AE177/[6]REVISTAS!AE177*100-100</f>
        <v>9.897432547200637</v>
      </c>
      <c r="AW177" s="163">
        <f>AF177/[6]REVISTAS!AF177*100-100</f>
        <v>9.897432547200637</v>
      </c>
      <c r="AX177" s="163">
        <f>AG177/[6]REVISTAS!AG177*100-100</f>
        <v>9.8974325472006086</v>
      </c>
      <c r="AY177" s="163">
        <f>AH177/[6]REVISTAS!AH177*100-100</f>
        <v>9.897432547200637</v>
      </c>
      <c r="AZ177" s="167">
        <f>AI177/[6]REVISTAS!AI177*100-100</f>
        <v>9.8974325472006086</v>
      </c>
      <c r="BA177" s="163">
        <f>AJ177/[6]REVISTAS!AJ177*100-100</f>
        <v>9.897432547200637</v>
      </c>
      <c r="BB177" s="163">
        <f>AK177/[6]REVISTAS!AK177*100-100</f>
        <v>9.897432547200637</v>
      </c>
      <c r="BC177" s="163">
        <f>AL177/[6]REVISTAS!AL177*100-100</f>
        <v>9.897432547200637</v>
      </c>
      <c r="BD177" s="163">
        <f>AM177/[6]REVISTAS!AM177*100-100</f>
        <v>9.897432547200637</v>
      </c>
      <c r="BE177" s="163">
        <f>AN177/[6]REVISTAS!AN177*100-100</f>
        <v>9.897432547200637</v>
      </c>
    </row>
    <row r="178" spans="1:57" ht="14.4" x14ac:dyDescent="0.3">
      <c r="A178" s="49"/>
      <c r="B178" s="49"/>
      <c r="C178" s="124"/>
      <c r="D178" s="51"/>
      <c r="E178" s="125"/>
      <c r="F178" s="126"/>
      <c r="G178" s="50"/>
      <c r="H178" s="50"/>
      <c r="I178" s="43"/>
      <c r="J178" s="50"/>
      <c r="K178" s="50"/>
      <c r="L178" s="43"/>
      <c r="M178" s="50"/>
      <c r="N178" s="83"/>
      <c r="O178" s="43"/>
      <c r="P178" s="43"/>
      <c r="Q178" s="126"/>
      <c r="R178" s="43"/>
      <c r="S178" s="126"/>
      <c r="T178" s="43"/>
      <c r="U178" s="126"/>
      <c r="V178" s="126"/>
      <c r="W178" s="43"/>
      <c r="X178" s="43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</row>
    <row r="179" spans="1:57" s="66" customFormat="1" ht="15.6" x14ac:dyDescent="0.3">
      <c r="A179" s="49"/>
      <c r="B179" s="49"/>
      <c r="C179" s="124"/>
      <c r="D179" s="40" t="s">
        <v>425</v>
      </c>
      <c r="E179" s="127"/>
      <c r="F179" s="126"/>
      <c r="G179" s="50"/>
      <c r="H179" s="50"/>
      <c r="I179" s="43"/>
      <c r="J179" s="50"/>
      <c r="K179" s="50"/>
      <c r="L179" s="43"/>
      <c r="M179" s="50"/>
      <c r="N179" s="83"/>
      <c r="O179" s="43"/>
      <c r="P179" s="43"/>
      <c r="Q179" s="126"/>
      <c r="R179" s="43"/>
      <c r="S179" s="126"/>
      <c r="T179" s="43"/>
      <c r="U179" s="126"/>
      <c r="V179" s="126"/>
      <c r="W179" s="43"/>
      <c r="X179" s="43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</row>
    <row r="180" spans="1:57" s="1" customFormat="1" ht="14.4" x14ac:dyDescent="0.3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128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</row>
    <row r="181" spans="1:57" ht="14.4" x14ac:dyDescent="0.3">
      <c r="A181" s="57">
        <v>7896641810510</v>
      </c>
      <c r="B181" s="57">
        <v>2081902480011</v>
      </c>
      <c r="C181" s="117"/>
      <c r="D181" s="58" t="s">
        <v>381</v>
      </c>
      <c r="E181" s="129" t="s">
        <v>382</v>
      </c>
      <c r="F181" s="60" t="s">
        <v>383</v>
      </c>
      <c r="G181" s="61" t="s">
        <v>384</v>
      </c>
      <c r="H181" s="60" t="s">
        <v>46</v>
      </c>
      <c r="I181" s="60"/>
      <c r="J181" s="60" t="s">
        <v>134</v>
      </c>
      <c r="K181" s="60" t="s">
        <v>385</v>
      </c>
      <c r="L181" s="60"/>
      <c r="M181" s="60" t="s">
        <v>310</v>
      </c>
      <c r="N181" s="63" t="s">
        <v>43</v>
      </c>
      <c r="O181" s="60"/>
      <c r="P181" s="60"/>
      <c r="Q181" s="60" t="s">
        <v>386</v>
      </c>
      <c r="R181" s="60"/>
      <c r="S181" s="60" t="s">
        <v>46</v>
      </c>
      <c r="T181" s="60"/>
      <c r="U181" s="60" t="s">
        <v>47</v>
      </c>
      <c r="V181" s="60" t="s">
        <v>46</v>
      </c>
      <c r="W181" s="60"/>
      <c r="X181" s="60"/>
      <c r="Y181" s="122">
        <f>VLOOKUP($A181,[5]COMERCIALIZADOS!$D$148:$W$174,5,FALSE)</f>
        <v>28.21</v>
      </c>
      <c r="Z181" s="122">
        <f>VLOOKUP($A181,[5]COMERCIALIZADOS!$D$148:$W$174,6,FALSE)</f>
        <v>0</v>
      </c>
      <c r="AA181" s="122">
        <f>VLOOKUP($A181,[5]COMERCIALIZADOS!$D$148:$W$174,7,FALSE)</f>
        <v>24.52</v>
      </c>
      <c r="AB181" s="122">
        <f>VLOOKUP($A181,[5]COMERCIALIZADOS!$D$148:$W$174,8,FALSE)</f>
        <v>0</v>
      </c>
      <c r="AC181" s="122">
        <f>VLOOKUP($A181,[5]COMERCIALIZADOS!$D$148:$W$174,9,FALSE)</f>
        <v>26.01</v>
      </c>
      <c r="AD181" s="122">
        <f>VLOOKUP($A181,[5]COMERCIALIZADOS!$D$148:$W$174,10,FALSE)</f>
        <v>0</v>
      </c>
      <c r="AE181" s="122">
        <f>VLOOKUP($A181,[5]COMERCIALIZADOS!$D$148:$W$174,11,FALSE)</f>
        <v>27.82</v>
      </c>
      <c r="AF181" s="122">
        <f>VLOOKUP($A181,[5]COMERCIALIZADOS!$D$148:$W$174,12,FALSE)</f>
        <v>0</v>
      </c>
      <c r="AG181" s="122">
        <f>VLOOKUP($A181,[5]COMERCIALIZADOS!$D$148:$W$174,13,FALSE)</f>
        <v>28.01</v>
      </c>
      <c r="AH181" s="122">
        <f>VLOOKUP($A181,[5]COMERCIALIZADOS!$D$148:$W$174,14,FALSE)</f>
        <v>0</v>
      </c>
      <c r="AI181" s="122">
        <f>VLOOKUP($A181,[5]COMERCIALIZADOS!$D$148:$W$174,15,FALSE)</f>
        <v>29.02</v>
      </c>
      <c r="AJ181" s="122">
        <f>VLOOKUP($A181,[5]COMERCIALIZADOS!$D$148:$W$174,16,FALSE)</f>
        <v>0</v>
      </c>
      <c r="AK181" s="122">
        <f>VLOOKUP($A181,[5]COMERCIALIZADOS!$D$148:$W$174,17,FALSE)</f>
        <v>24.22</v>
      </c>
      <c r="AL181" s="122">
        <f>VLOOKUP($A181,[5]COMERCIALIZADOS!$D$148:$W$174,18,FALSE)</f>
        <v>0</v>
      </c>
      <c r="AM181" s="122">
        <f>VLOOKUP($A181,[5]COMERCIALIZADOS!$D$148:$W$174,19,FALSE)</f>
        <v>24.36</v>
      </c>
      <c r="AN181" s="122">
        <f>VLOOKUP($A181,[5]COMERCIALIZADOS!$D$148:$W$174,20,FALSE)</f>
        <v>0</v>
      </c>
      <c r="AP181" s="163">
        <f>Y181/[6]REVISTAS!Y181*100-100</f>
        <v>20.865467009425885</v>
      </c>
      <c r="AQ181" s="163"/>
      <c r="AR181" s="163">
        <f>AA181/[6]REVISTAS!AA181*100-100</f>
        <v>20.904181149515708</v>
      </c>
      <c r="AS181" s="163"/>
      <c r="AT181" s="163">
        <f>AC181/[6]REVISTAS!AC181*100-100</f>
        <v>20.844296027268186</v>
      </c>
      <c r="AU181" s="163"/>
      <c r="AV181" s="163">
        <f>AE181/[6]REVISTAS!AE181*100-100</f>
        <v>20.871241717721773</v>
      </c>
      <c r="AW181" s="163"/>
      <c r="AX181" s="163">
        <f>AG181/[6]REVISTAS!AG181*100-100</f>
        <v>20.852725266276309</v>
      </c>
      <c r="AY181" s="163"/>
      <c r="AZ181" s="167">
        <f>AI181/[6]REVISTAS!AI181*100-100</f>
        <v>20.837419070491833</v>
      </c>
      <c r="BA181" s="163"/>
      <c r="BB181" s="163">
        <f>AK181/[6]REVISTAS!AK181*100-100</f>
        <v>20.881347883846118</v>
      </c>
      <c r="BC181" s="163"/>
      <c r="BD181" s="163">
        <f>AM181/[6]REVISTAS!AM181*100-100</f>
        <v>20.847633996355142</v>
      </c>
      <c r="BE181" s="163"/>
    </row>
    <row r="182" spans="1:57" ht="14.4" x14ac:dyDescent="0.3">
      <c r="A182" s="49"/>
      <c r="B182" s="49"/>
      <c r="C182" s="124"/>
      <c r="D182" s="51"/>
      <c r="E182" s="130"/>
      <c r="F182" s="50"/>
      <c r="G182" s="126"/>
      <c r="H182" s="50"/>
      <c r="I182" s="50"/>
      <c r="J182" s="50"/>
      <c r="K182" s="50"/>
      <c r="L182" s="43"/>
      <c r="M182" s="50"/>
      <c r="N182" s="83"/>
      <c r="O182" s="43"/>
      <c r="P182" s="43"/>
      <c r="Q182" s="126"/>
      <c r="R182" s="43"/>
      <c r="S182" s="126"/>
      <c r="T182" s="43"/>
      <c r="U182" s="126"/>
      <c r="V182" s="126"/>
      <c r="W182" s="43"/>
      <c r="X182" s="43"/>
      <c r="Y182" s="84"/>
      <c r="Z182" s="124"/>
      <c r="AA182" s="84"/>
      <c r="AB182" s="124"/>
      <c r="AC182" s="84"/>
      <c r="AD182" s="124"/>
      <c r="AE182" s="84"/>
      <c r="AF182" s="124"/>
      <c r="AG182" s="84"/>
      <c r="AH182" s="124"/>
      <c r="AI182" s="84"/>
      <c r="AJ182" s="124"/>
      <c r="AK182" s="84"/>
      <c r="AL182" s="124"/>
      <c r="AM182" s="84"/>
      <c r="AN182" s="124"/>
    </row>
    <row r="183" spans="1:57" s="66" customFormat="1" ht="15.6" x14ac:dyDescent="0.3">
      <c r="A183" s="49"/>
      <c r="B183" s="49"/>
      <c r="C183" s="124"/>
      <c r="D183" s="40" t="s">
        <v>426</v>
      </c>
      <c r="E183" s="127"/>
      <c r="F183" s="50"/>
      <c r="G183" s="126"/>
      <c r="H183" s="50"/>
      <c r="I183" s="43"/>
      <c r="J183" s="50"/>
      <c r="K183" s="50"/>
      <c r="L183" s="43"/>
      <c r="M183" s="50"/>
      <c r="N183" s="83"/>
      <c r="O183" s="43"/>
      <c r="P183" s="43"/>
      <c r="Q183" s="126"/>
      <c r="R183" s="43"/>
      <c r="S183" s="126"/>
      <c r="T183" s="43"/>
      <c r="U183" s="126"/>
      <c r="V183" s="126"/>
      <c r="W183" s="43"/>
      <c r="X183" s="43"/>
      <c r="Y183" s="84"/>
      <c r="Z183" s="124"/>
      <c r="AA183" s="84"/>
      <c r="AB183" s="124"/>
      <c r="AC183" s="84"/>
      <c r="AD183" s="124"/>
      <c r="AE183" s="84"/>
      <c r="AF183" s="124"/>
      <c r="AG183" s="84"/>
      <c r="AH183" s="124"/>
      <c r="AI183" s="84"/>
      <c r="AJ183" s="124"/>
      <c r="AK183" s="84"/>
      <c r="AL183" s="124"/>
      <c r="AM183" s="84"/>
      <c r="AN183" s="124"/>
    </row>
    <row r="184" spans="1:57" s="1" customFormat="1" ht="14.4" x14ac:dyDescent="0.3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128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</row>
    <row r="185" spans="1:57" s="1" customFormat="1" ht="14.4" x14ac:dyDescent="0.3">
      <c r="A185" s="57">
        <v>7896641812545</v>
      </c>
      <c r="B185" s="57" t="s">
        <v>387</v>
      </c>
      <c r="C185" s="117"/>
      <c r="D185" s="58" t="s">
        <v>411</v>
      </c>
      <c r="E185" s="153" t="s">
        <v>414</v>
      </c>
      <c r="F185" s="154" t="s">
        <v>413</v>
      </c>
      <c r="G185" s="61" t="s">
        <v>384</v>
      </c>
      <c r="H185" s="60" t="s">
        <v>46</v>
      </c>
      <c r="I185" s="60"/>
      <c r="J185" s="60" t="s">
        <v>134</v>
      </c>
      <c r="K185" s="60" t="s">
        <v>390</v>
      </c>
      <c r="L185" s="60"/>
      <c r="M185" s="155" t="s">
        <v>415</v>
      </c>
      <c r="N185" s="155" t="s">
        <v>415</v>
      </c>
      <c r="O185" s="155"/>
      <c r="P185" s="155"/>
      <c r="Q185" s="154" t="s">
        <v>416</v>
      </c>
      <c r="R185" s="51"/>
      <c r="S185" s="61" t="s">
        <v>46</v>
      </c>
      <c r="T185" s="62"/>
      <c r="U185" s="61" t="s">
        <v>47</v>
      </c>
      <c r="V185" s="61" t="s">
        <v>46</v>
      </c>
      <c r="W185" s="62"/>
      <c r="X185" s="57" t="s">
        <v>387</v>
      </c>
      <c r="Y185" s="122">
        <f>VLOOKUP($A185,[5]COMERCIALIZADOS!$D$148:$W$174,5,FALSE)</f>
        <v>30</v>
      </c>
      <c r="Z185" s="122">
        <f>VLOOKUP($A185,[5]COMERCIALIZADOS!$D$148:$W$174,6,FALSE)</f>
        <v>0</v>
      </c>
      <c r="AA185" s="122">
        <f>VLOOKUP($A185,[5]COMERCIALIZADOS!$D$148:$W$174,7,FALSE)</f>
        <v>30</v>
      </c>
      <c r="AB185" s="122">
        <f>VLOOKUP($A185,[5]COMERCIALIZADOS!$D$148:$W$174,8,FALSE)</f>
        <v>0</v>
      </c>
      <c r="AC185" s="122">
        <f>VLOOKUP($A185,[5]COMERCIALIZADOS!$D$148:$W$174,9,FALSE)</f>
        <v>27.95</v>
      </c>
      <c r="AD185" s="122">
        <f>VLOOKUP($A185,[5]COMERCIALIZADOS!$D$148:$W$174,10,FALSE)</f>
        <v>0</v>
      </c>
      <c r="AE185" s="122">
        <f>VLOOKUP($A185,[5]COMERCIALIZADOS!$D$148:$W$174,11,FALSE)</f>
        <v>29.64</v>
      </c>
      <c r="AF185" s="122">
        <f>VLOOKUP($A185,[5]COMERCIALIZADOS!$D$148:$W$174,12,FALSE)</f>
        <v>0</v>
      </c>
      <c r="AG185" s="122">
        <f>VLOOKUP($A185,[5]COMERCIALIZADOS!$D$148:$W$174,13,FALSE)</f>
        <v>29.82</v>
      </c>
      <c r="AH185" s="122">
        <f>VLOOKUP($A185,[5]COMERCIALIZADOS!$D$148:$W$174,14,FALSE)</f>
        <v>0</v>
      </c>
      <c r="AI185" s="122">
        <f>VLOOKUP($A185,[5]COMERCIALIZADOS!$D$148:$W$174,15,FALSE)</f>
        <v>30.75</v>
      </c>
      <c r="AJ185" s="122">
        <f>VLOOKUP($A185,[5]COMERCIALIZADOS!$D$148:$W$174,16,FALSE)</f>
        <v>0</v>
      </c>
      <c r="AK185" s="122">
        <f>VLOOKUP($A185,[5]COMERCIALIZADOS!$D$148:$W$174,17,FALSE)</f>
        <v>29.64</v>
      </c>
      <c r="AL185" s="122">
        <f>VLOOKUP($A185,[5]COMERCIALIZADOS!$D$148:$W$174,18,FALSE)</f>
        <v>0</v>
      </c>
      <c r="AM185" s="122">
        <f>VLOOKUP($A185,[5]COMERCIALIZADOS!$D$148:$W$174,19,FALSE)</f>
        <v>29.82</v>
      </c>
      <c r="AN185" s="122">
        <f>VLOOKUP($A185,[5]COMERCIALIZADOS!$D$148:$W$174,20,FALSE)</f>
        <v>0</v>
      </c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7"/>
      <c r="BA185" s="163"/>
      <c r="BB185" s="163"/>
      <c r="BC185" s="163"/>
      <c r="BD185" s="163"/>
      <c r="BE185" s="163"/>
    </row>
    <row r="186" spans="1:57" s="1" customFormat="1" ht="14.4" x14ac:dyDescent="0.3">
      <c r="A186" s="57">
        <v>7896641812552</v>
      </c>
      <c r="B186" s="57" t="s">
        <v>387</v>
      </c>
      <c r="C186" s="117"/>
      <c r="D186" s="152" t="s">
        <v>411</v>
      </c>
      <c r="E186" s="152" t="s">
        <v>412</v>
      </c>
      <c r="F186" s="154" t="s">
        <v>413</v>
      </c>
      <c r="G186" s="61" t="s">
        <v>384</v>
      </c>
      <c r="H186" s="60" t="s">
        <v>46</v>
      </c>
      <c r="I186" s="60"/>
      <c r="J186" s="71" t="s">
        <v>134</v>
      </c>
      <c r="K186" s="71" t="s">
        <v>390</v>
      </c>
      <c r="L186" s="71"/>
      <c r="M186" s="155" t="s">
        <v>415</v>
      </c>
      <c r="N186" s="155" t="s">
        <v>415</v>
      </c>
      <c r="O186" s="155"/>
      <c r="P186" s="155"/>
      <c r="Q186" s="154" t="s">
        <v>416</v>
      </c>
      <c r="R186" s="73"/>
      <c r="S186" s="72" t="s">
        <v>46</v>
      </c>
      <c r="T186" s="73"/>
      <c r="U186" s="72" t="s">
        <v>47</v>
      </c>
      <c r="V186" s="72" t="s">
        <v>46</v>
      </c>
      <c r="W186" s="73"/>
      <c r="X186" s="57" t="s">
        <v>387</v>
      </c>
      <c r="Y186" s="122">
        <f>VLOOKUP($A186,[5]COMERCIALIZADOS!$D$148:$W$174,5,FALSE)</f>
        <v>75</v>
      </c>
      <c r="Z186" s="122">
        <f>VLOOKUP($A186,[5]COMERCIALIZADOS!$D$148:$W$174,6,FALSE)</f>
        <v>0</v>
      </c>
      <c r="AA186" s="122">
        <f>VLOOKUP($A186,[5]COMERCIALIZADOS!$D$148:$W$174,7,FALSE)</f>
        <v>75</v>
      </c>
      <c r="AB186" s="122">
        <f>VLOOKUP($A186,[5]COMERCIALIZADOS!$D$148:$W$174,8,FALSE)</f>
        <v>0</v>
      </c>
      <c r="AC186" s="122">
        <f>VLOOKUP($A186,[5]COMERCIALIZADOS!$D$148:$W$174,9,FALSE)</f>
        <v>69.89</v>
      </c>
      <c r="AD186" s="122">
        <f>VLOOKUP($A186,[5]COMERCIALIZADOS!$D$148:$W$174,10,FALSE)</f>
        <v>0</v>
      </c>
      <c r="AE186" s="122">
        <f>VLOOKUP($A186,[5]COMERCIALIZADOS!$D$148:$W$174,11,FALSE)</f>
        <v>74.099999999999994</v>
      </c>
      <c r="AF186" s="122">
        <f>VLOOKUP($A186,[5]COMERCIALIZADOS!$D$148:$W$174,12,FALSE)</f>
        <v>0</v>
      </c>
      <c r="AG186" s="122">
        <f>VLOOKUP($A186,[5]COMERCIALIZADOS!$D$148:$W$174,13,FALSE)</f>
        <v>74.55</v>
      </c>
      <c r="AH186" s="122">
        <f>VLOOKUP($A186,[5]COMERCIALIZADOS!$D$148:$W$174,14,FALSE)</f>
        <v>0</v>
      </c>
      <c r="AI186" s="122">
        <f>VLOOKUP($A186,[5]COMERCIALIZADOS!$D$148:$W$174,15,FALSE)</f>
        <v>76.88</v>
      </c>
      <c r="AJ186" s="122">
        <f>VLOOKUP($A186,[5]COMERCIALIZADOS!$D$148:$W$174,16,FALSE)</f>
        <v>0</v>
      </c>
      <c r="AK186" s="122">
        <f>VLOOKUP($A186,[5]COMERCIALIZADOS!$D$148:$W$174,17,FALSE)</f>
        <v>74.099999999999994</v>
      </c>
      <c r="AL186" s="122">
        <f>VLOOKUP($A186,[5]COMERCIALIZADOS!$D$148:$W$174,18,FALSE)</f>
        <v>0</v>
      </c>
      <c r="AM186" s="122">
        <f>VLOOKUP($A186,[5]COMERCIALIZADOS!$D$148:$W$174,19,FALSE)</f>
        <v>74.55</v>
      </c>
      <c r="AN186" s="122">
        <f>VLOOKUP($A186,[5]COMERCIALIZADOS!$D$148:$W$174,20,FALSE)</f>
        <v>0</v>
      </c>
      <c r="AP186" s="163"/>
      <c r="AQ186" s="163"/>
      <c r="AR186" s="163"/>
      <c r="AS186" s="163"/>
      <c r="AT186" s="163"/>
      <c r="AU186" s="163"/>
      <c r="AV186" s="163"/>
      <c r="AW186" s="163"/>
      <c r="AX186" s="163"/>
      <c r="AY186" s="163"/>
      <c r="AZ186" s="167"/>
      <c r="BA186" s="163"/>
      <c r="BB186" s="163"/>
      <c r="BC186" s="163"/>
      <c r="BD186" s="163"/>
      <c r="BE186" s="163"/>
    </row>
    <row r="187" spans="1:57" s="66" customFormat="1" ht="14.4" x14ac:dyDescent="0.3">
      <c r="A187" s="57">
        <v>7896641810619</v>
      </c>
      <c r="B187" s="57" t="s">
        <v>387</v>
      </c>
      <c r="C187" s="117"/>
      <c r="D187" s="58" t="s">
        <v>388</v>
      </c>
      <c r="E187" s="156" t="s">
        <v>417</v>
      </c>
      <c r="F187" s="60" t="s">
        <v>389</v>
      </c>
      <c r="G187" s="61" t="s">
        <v>384</v>
      </c>
      <c r="H187" s="60" t="s">
        <v>46</v>
      </c>
      <c r="I187" s="62"/>
      <c r="J187" s="60" t="s">
        <v>134</v>
      </c>
      <c r="K187" s="60" t="s">
        <v>390</v>
      </c>
      <c r="L187" s="62"/>
      <c r="M187" s="60" t="s">
        <v>310</v>
      </c>
      <c r="N187" s="63" t="s">
        <v>43</v>
      </c>
      <c r="O187" s="62"/>
      <c r="P187" s="62"/>
      <c r="Q187" s="61" t="s">
        <v>391</v>
      </c>
      <c r="R187" s="62"/>
      <c r="S187" s="61" t="s">
        <v>46</v>
      </c>
      <c r="T187" s="62"/>
      <c r="U187" s="61" t="s">
        <v>47</v>
      </c>
      <c r="V187" s="61" t="s">
        <v>46</v>
      </c>
      <c r="W187" s="62"/>
      <c r="X187" s="57" t="s">
        <v>387</v>
      </c>
      <c r="Y187" s="122">
        <v>30.52</v>
      </c>
      <c r="Z187" s="122">
        <v>0</v>
      </c>
      <c r="AA187" s="122">
        <v>26.52</v>
      </c>
      <c r="AB187" s="122">
        <v>0</v>
      </c>
      <c r="AC187" s="122">
        <v>28.15</v>
      </c>
      <c r="AD187" s="122">
        <v>0</v>
      </c>
      <c r="AE187" s="122">
        <v>30.09</v>
      </c>
      <c r="AF187" s="122">
        <v>0</v>
      </c>
      <c r="AG187" s="122">
        <v>30.31</v>
      </c>
      <c r="AH187" s="122">
        <v>0</v>
      </c>
      <c r="AI187" s="122">
        <v>31.4</v>
      </c>
      <c r="AJ187" s="122">
        <v>0</v>
      </c>
      <c r="AK187" s="122">
        <v>26.2</v>
      </c>
      <c r="AL187" s="122">
        <v>0</v>
      </c>
      <c r="AM187" s="122">
        <v>26.35</v>
      </c>
      <c r="AN187" s="122">
        <v>0</v>
      </c>
      <c r="AP187" s="163">
        <f>Y187/[6]REVISTAS!Y187*100-100</f>
        <v>9.9027727763773896</v>
      </c>
      <c r="AQ187" s="163"/>
      <c r="AR187" s="163">
        <f>AA187/[6]REVISTAS!AA187*100-100</f>
        <v>9.9054796339594873</v>
      </c>
      <c r="AS187" s="163"/>
      <c r="AT187" s="163">
        <f>AC187/[6]REVISTAS!AC187*100-100</f>
        <v>9.9231524897999179</v>
      </c>
      <c r="AU187" s="163"/>
      <c r="AV187" s="163">
        <f>AE187/[6]REVISTAS!AE187*100-100</f>
        <v>9.8785748046705777</v>
      </c>
      <c r="AW187" s="163"/>
      <c r="AX187" s="163">
        <f>AG187/[6]REVISTAS!AG187*100-100</f>
        <v>9.9143125099725466</v>
      </c>
      <c r="AY187" s="163"/>
      <c r="AZ187" s="167">
        <f>AI187/[6]REVISTAS!AI187*100-100</f>
        <v>9.8901212737019222</v>
      </c>
      <c r="BA187" s="163"/>
      <c r="BB187" s="163">
        <f>AK187/[6]REVISTAS!AK187*100-100</f>
        <v>9.9034734739426256</v>
      </c>
      <c r="BC187" s="163"/>
      <c r="BD187" s="163">
        <f>AM187/[6]REVISTAS!AM187*100-100</f>
        <v>9.8667960080020265</v>
      </c>
      <c r="BE187" s="163"/>
    </row>
    <row r="188" spans="1:57" ht="14.4" x14ac:dyDescent="0.3">
      <c r="A188" s="68">
        <v>7896641810626</v>
      </c>
      <c r="B188" s="68" t="s">
        <v>387</v>
      </c>
      <c r="C188" s="95"/>
      <c r="D188" s="69" t="s">
        <v>388</v>
      </c>
      <c r="E188" s="157" t="s">
        <v>418</v>
      </c>
      <c r="F188" s="71" t="s">
        <v>389</v>
      </c>
      <c r="G188" s="72" t="s">
        <v>384</v>
      </c>
      <c r="H188" s="71" t="s">
        <v>46</v>
      </c>
      <c r="I188" s="73"/>
      <c r="J188" s="71" t="s">
        <v>134</v>
      </c>
      <c r="K188" s="71" t="s">
        <v>390</v>
      </c>
      <c r="L188" s="73"/>
      <c r="M188" s="71" t="s">
        <v>310</v>
      </c>
      <c r="N188" s="74" t="s">
        <v>43</v>
      </c>
      <c r="O188" s="73"/>
      <c r="P188" s="73"/>
      <c r="Q188" s="72" t="s">
        <v>391</v>
      </c>
      <c r="R188" s="73"/>
      <c r="S188" s="72" t="s">
        <v>46</v>
      </c>
      <c r="T188" s="73"/>
      <c r="U188" s="72" t="s">
        <v>47</v>
      </c>
      <c r="V188" s="72" t="s">
        <v>46</v>
      </c>
      <c r="W188" s="73"/>
      <c r="X188" s="68" t="s">
        <v>387</v>
      </c>
      <c r="Y188" s="122">
        <v>50.4</v>
      </c>
      <c r="Z188" s="122">
        <v>0</v>
      </c>
      <c r="AA188" s="122">
        <v>43.8</v>
      </c>
      <c r="AB188" s="122">
        <v>0</v>
      </c>
      <c r="AC188" s="122">
        <v>46.48</v>
      </c>
      <c r="AD188" s="122">
        <v>0</v>
      </c>
      <c r="AE188" s="122">
        <v>49.7</v>
      </c>
      <c r="AF188" s="122">
        <v>0</v>
      </c>
      <c r="AG188" s="122">
        <v>50.05</v>
      </c>
      <c r="AH188" s="122">
        <v>0</v>
      </c>
      <c r="AI188" s="122">
        <v>51.86</v>
      </c>
      <c r="AJ188" s="122">
        <v>0</v>
      </c>
      <c r="AK188" s="122">
        <v>43.27</v>
      </c>
      <c r="AL188" s="122">
        <v>0</v>
      </c>
      <c r="AM188" s="122">
        <v>43.53</v>
      </c>
      <c r="AN188" s="122">
        <v>0</v>
      </c>
      <c r="AP188" s="163">
        <f>Y188/[6]REVISTAS!Y188*100-100</f>
        <v>9.8996947230702119</v>
      </c>
      <c r="AQ188" s="163"/>
      <c r="AR188" s="163">
        <f>AA188/[6]REVISTAS!AA188*100-100</f>
        <v>9.9162152807970472</v>
      </c>
      <c r="AS188" s="163"/>
      <c r="AT188" s="163">
        <f>AC188/[6]REVISTAS!AC188*100-100</f>
        <v>9.9053224052415629</v>
      </c>
      <c r="AU188" s="163"/>
      <c r="AV188" s="163">
        <f>AE188/[6]REVISTAS!AE188*100-100</f>
        <v>9.8978125295486024</v>
      </c>
      <c r="AW188" s="163"/>
      <c r="AX188" s="163">
        <f>AG188/[6]REVISTAS!AG188*100-100</f>
        <v>9.9041831176814412</v>
      </c>
      <c r="AY188" s="163"/>
      <c r="AZ188" s="167">
        <f>AI188/[6]REVISTAS!AI188*100-100</f>
        <v>9.9014307672677546</v>
      </c>
      <c r="BA188" s="163"/>
      <c r="BB188" s="163">
        <f>AK188/[6]REVISTAS!AK188*100-100</f>
        <v>9.9104160053414319</v>
      </c>
      <c r="BC188" s="163"/>
      <c r="BD188" s="163">
        <f>AM188/[6]REVISTAS!AM188*100-100</f>
        <v>9.9047180731064657</v>
      </c>
      <c r="BE188" s="163"/>
    </row>
    <row r="189" spans="1:57" ht="14.4" x14ac:dyDescent="0.3">
      <c r="A189" s="68">
        <v>7896641810824</v>
      </c>
      <c r="B189" s="68" t="s">
        <v>387</v>
      </c>
      <c r="C189" s="95"/>
      <c r="D189" s="69" t="s">
        <v>388</v>
      </c>
      <c r="E189" s="157" t="s">
        <v>419</v>
      </c>
      <c r="F189" s="71" t="s">
        <v>389</v>
      </c>
      <c r="G189" s="72" t="s">
        <v>384</v>
      </c>
      <c r="H189" s="71" t="s">
        <v>46</v>
      </c>
      <c r="I189" s="73"/>
      <c r="J189" s="71" t="s">
        <v>134</v>
      </c>
      <c r="K189" s="71" t="s">
        <v>390</v>
      </c>
      <c r="L189" s="73"/>
      <c r="M189" s="71" t="s">
        <v>310</v>
      </c>
      <c r="N189" s="74" t="s">
        <v>43</v>
      </c>
      <c r="O189" s="73"/>
      <c r="P189" s="73"/>
      <c r="Q189" s="72" t="s">
        <v>391</v>
      </c>
      <c r="R189" s="73"/>
      <c r="S189" s="72" t="s">
        <v>46</v>
      </c>
      <c r="T189" s="73"/>
      <c r="U189" s="72" t="s">
        <v>47</v>
      </c>
      <c r="V189" s="72" t="s">
        <v>46</v>
      </c>
      <c r="W189" s="73"/>
      <c r="X189" s="68" t="s">
        <v>387</v>
      </c>
      <c r="Y189" s="122">
        <v>30.52</v>
      </c>
      <c r="Z189" s="122">
        <v>0</v>
      </c>
      <c r="AA189" s="122">
        <v>26.52</v>
      </c>
      <c r="AB189" s="122">
        <v>0</v>
      </c>
      <c r="AC189" s="122">
        <v>28.15</v>
      </c>
      <c r="AD189" s="122">
        <v>0</v>
      </c>
      <c r="AE189" s="122">
        <v>30.09</v>
      </c>
      <c r="AF189" s="122">
        <v>0</v>
      </c>
      <c r="AG189" s="122">
        <v>30.31</v>
      </c>
      <c r="AH189" s="122">
        <v>0</v>
      </c>
      <c r="AI189" s="122">
        <v>31.4</v>
      </c>
      <c r="AJ189" s="122">
        <v>0</v>
      </c>
      <c r="AK189" s="122">
        <v>26.2</v>
      </c>
      <c r="AL189" s="122">
        <v>0</v>
      </c>
      <c r="AM189" s="122">
        <v>26.35</v>
      </c>
      <c r="AN189" s="122">
        <v>0</v>
      </c>
      <c r="AP189" s="163">
        <f>Y189/[6]REVISTAS!Y189*100-100</f>
        <v>9.9027727763773896</v>
      </c>
      <c r="AQ189" s="163"/>
      <c r="AR189" s="163">
        <f>AA189/[6]REVISTAS!AA189*100-100</f>
        <v>9.9054796339594873</v>
      </c>
      <c r="AS189" s="163"/>
      <c r="AT189" s="163">
        <f>AC189/[6]REVISTAS!AC189*100-100</f>
        <v>9.9231524897999179</v>
      </c>
      <c r="AU189" s="163"/>
      <c r="AV189" s="163">
        <f>AE189/[6]REVISTAS!AE189*100-100</f>
        <v>9.8785748046705777</v>
      </c>
      <c r="AW189" s="163"/>
      <c r="AX189" s="163">
        <f>AG189/[6]REVISTAS!AG189*100-100</f>
        <v>9.9143125099725466</v>
      </c>
      <c r="AY189" s="163"/>
      <c r="AZ189" s="167">
        <f>AI189/[6]REVISTAS!AI189*100-100</f>
        <v>9.8901212737019222</v>
      </c>
      <c r="BA189" s="163"/>
      <c r="BB189" s="163">
        <f>AK189/[6]REVISTAS!AK189*100-100</f>
        <v>9.9034734739426256</v>
      </c>
      <c r="BC189" s="163"/>
      <c r="BD189" s="163">
        <f>AM189/[6]REVISTAS!AM189*100-100</f>
        <v>9.8667960080020265</v>
      </c>
      <c r="BE189" s="163"/>
    </row>
    <row r="190" spans="1:57" ht="15" thickBot="1" x14ac:dyDescent="0.35">
      <c r="A190" s="131">
        <v>7896641810817</v>
      </c>
      <c r="B190" s="131" t="s">
        <v>387</v>
      </c>
      <c r="C190" s="132"/>
      <c r="D190" s="133" t="s">
        <v>388</v>
      </c>
      <c r="E190" s="158" t="s">
        <v>420</v>
      </c>
      <c r="F190" s="134" t="s">
        <v>389</v>
      </c>
      <c r="G190" s="135" t="s">
        <v>384</v>
      </c>
      <c r="H190" s="134" t="s">
        <v>46</v>
      </c>
      <c r="I190" s="136"/>
      <c r="J190" s="134" t="s">
        <v>134</v>
      </c>
      <c r="K190" s="134" t="s">
        <v>390</v>
      </c>
      <c r="L190" s="136"/>
      <c r="M190" s="134" t="s">
        <v>310</v>
      </c>
      <c r="N190" s="134" t="s">
        <v>43</v>
      </c>
      <c r="O190" s="136"/>
      <c r="P190" s="136"/>
      <c r="Q190" s="135" t="s">
        <v>391</v>
      </c>
      <c r="R190" s="136"/>
      <c r="S190" s="135" t="s">
        <v>46</v>
      </c>
      <c r="T190" s="136"/>
      <c r="U190" s="135" t="s">
        <v>47</v>
      </c>
      <c r="V190" s="135" t="s">
        <v>46</v>
      </c>
      <c r="W190" s="136"/>
      <c r="X190" s="131" t="s">
        <v>387</v>
      </c>
      <c r="Y190" s="137">
        <v>50.4</v>
      </c>
      <c r="Z190" s="137">
        <v>0</v>
      </c>
      <c r="AA190" s="137">
        <v>43.8</v>
      </c>
      <c r="AB190" s="137">
        <v>0</v>
      </c>
      <c r="AC190" s="137">
        <v>46.48</v>
      </c>
      <c r="AD190" s="137">
        <v>0</v>
      </c>
      <c r="AE190" s="137">
        <v>49.7</v>
      </c>
      <c r="AF190" s="137">
        <v>0</v>
      </c>
      <c r="AG190" s="137">
        <v>50.05</v>
      </c>
      <c r="AH190" s="137">
        <v>0</v>
      </c>
      <c r="AI190" s="137">
        <v>51.86</v>
      </c>
      <c r="AJ190" s="137">
        <v>0</v>
      </c>
      <c r="AK190" s="137">
        <v>43.27</v>
      </c>
      <c r="AL190" s="137">
        <v>0</v>
      </c>
      <c r="AM190" s="137">
        <v>43.53</v>
      </c>
      <c r="AN190" s="137">
        <v>0</v>
      </c>
      <c r="AP190" s="163">
        <f>Y190/[6]REVISTAS!Y190*100-100</f>
        <v>9.8996947230702119</v>
      </c>
      <c r="AQ190" s="163"/>
      <c r="AR190" s="163">
        <f>AA190/[6]REVISTAS!AA190*100-100</f>
        <v>9.9162152807970472</v>
      </c>
      <c r="AS190" s="163"/>
      <c r="AT190" s="163">
        <f>AC190/[6]REVISTAS!AC190*100-100</f>
        <v>9.9053224052415629</v>
      </c>
      <c r="AU190" s="163"/>
      <c r="AV190" s="163">
        <f>AE190/[6]REVISTAS!AE190*100-100</f>
        <v>9.8978125295486024</v>
      </c>
      <c r="AW190" s="163"/>
      <c r="AX190" s="163">
        <f>AG190/[6]REVISTAS!AG190*100-100</f>
        <v>9.9041831176814412</v>
      </c>
      <c r="AY190" s="163"/>
      <c r="AZ190" s="167">
        <f>AI190/[6]REVISTAS!AI190*100-100</f>
        <v>9.9014307672677546</v>
      </c>
      <c r="BA190" s="163"/>
      <c r="BB190" s="163">
        <f>AK190/[6]REVISTAS!AK190*100-100</f>
        <v>9.9104160053414319</v>
      </c>
      <c r="BC190" s="163"/>
      <c r="BD190" s="163">
        <f>AM190/[6]REVISTAS!AM190*100-100</f>
        <v>9.9047180731064657</v>
      </c>
      <c r="BE190" s="163"/>
    </row>
    <row r="191" spans="1:57" ht="15" hidden="1" thickBot="1" x14ac:dyDescent="0.35">
      <c r="A191" s="1"/>
      <c r="B191" s="1"/>
      <c r="C191" s="1"/>
      <c r="D191" s="1"/>
      <c r="E191" s="1"/>
      <c r="F191" s="138" t="s">
        <v>392</v>
      </c>
      <c r="G191" s="139"/>
      <c r="H191" s="139"/>
      <c r="I191" s="139"/>
      <c r="J191" s="139"/>
      <c r="K191" s="139"/>
      <c r="L191" s="139"/>
      <c r="M191" s="139"/>
      <c r="N191" s="140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41">
        <f>SUM(Y8:Y190)</f>
        <v>55493.739999999991</v>
      </c>
      <c r="Z191" s="141">
        <f t="shared" ref="Z191:AN191" si="0">SUM(Z8:Z190)</f>
        <v>51132.984299808217</v>
      </c>
      <c r="AA191" s="141">
        <f t="shared" si="0"/>
        <v>48818.455058779953</v>
      </c>
      <c r="AB191" s="141">
        <f t="shared" si="0"/>
        <v>46582.819485598207</v>
      </c>
      <c r="AC191" s="141">
        <f t="shared" si="0"/>
        <v>51218.999870379957</v>
      </c>
      <c r="AD191" s="141">
        <f t="shared" si="0"/>
        <v>47311.973356805727</v>
      </c>
      <c r="AE191" s="141">
        <f t="shared" si="0"/>
        <v>54732.228070880024</v>
      </c>
      <c r="AF191" s="141">
        <f t="shared" si="0"/>
        <v>50453.630181181965</v>
      </c>
      <c r="AG191" s="141">
        <f t="shared" si="0"/>
        <v>55110.238409790021</v>
      </c>
      <c r="AH191" s="141">
        <f t="shared" si="0"/>
        <v>50790.892906824942</v>
      </c>
      <c r="AI191" s="141">
        <f t="shared" si="0"/>
        <v>57082.279696399986</v>
      </c>
      <c r="AJ191" s="141">
        <f t="shared" si="0"/>
        <v>52548.47146211232</v>
      </c>
      <c r="AK191" s="141">
        <f t="shared" si="0"/>
        <v>48230.173197279983</v>
      </c>
      <c r="AL191" s="141">
        <f t="shared" si="0"/>
        <v>46021.400355974198</v>
      </c>
      <c r="AM191" s="141">
        <f t="shared" si="0"/>
        <v>48522.556568120002</v>
      </c>
      <c r="AN191" s="141">
        <f t="shared" si="0"/>
        <v>46300.467343933378</v>
      </c>
    </row>
    <row r="192" spans="1:57" ht="14.4" x14ac:dyDescent="0.3">
      <c r="M192" s="1"/>
      <c r="N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</row>
    <row r="193" spans="13:40" ht="14.4" x14ac:dyDescent="0.3">
      <c r="M193" s="1"/>
      <c r="N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</row>
    <row r="194" spans="13:40" ht="14.4" x14ac:dyDescent="0.3">
      <c r="M194" s="1"/>
      <c r="N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</row>
    <row r="195" spans="13:40" ht="14.4" x14ac:dyDescent="0.3">
      <c r="M195" s="1"/>
      <c r="N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</row>
    <row r="196" spans="13:40" ht="14.4" x14ac:dyDescent="0.3">
      <c r="M196" s="1"/>
      <c r="N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</row>
    <row r="197" spans="13:40" ht="13.8" x14ac:dyDescent="0.3">
      <c r="N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</row>
  </sheetData>
  <mergeCells count="9">
    <mergeCell ref="AK6:AL6"/>
    <mergeCell ref="AM6:AN6"/>
    <mergeCell ref="F141:F150"/>
    <mergeCell ref="Y6:Z6"/>
    <mergeCell ref="AA6:AB6"/>
    <mergeCell ref="AC6:AD6"/>
    <mergeCell ref="AE6:AF6"/>
    <mergeCell ref="AG6:AH6"/>
    <mergeCell ref="AI6:AJ6"/>
  </mergeCells>
  <pageMargins left="0" right="0" top="0.78740157480314965" bottom="0.39370078740157483" header="0" footer="0"/>
  <pageSetup paperSize="9" scale="7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showGridLines="0" zoomScaleNormal="100" workbookViewId="0">
      <selection activeCell="A18" sqref="A18"/>
    </sheetView>
  </sheetViews>
  <sheetFormatPr defaultColWidth="9.109375" defaultRowHeight="13.2" x14ac:dyDescent="0.25"/>
  <cols>
    <col min="1" max="1" width="15.44140625" style="3" customWidth="1"/>
    <col min="2" max="2" width="16.109375" style="3" customWidth="1"/>
    <col min="3" max="3" width="17.44140625" style="3" customWidth="1"/>
    <col min="4" max="4" width="26.88671875" style="3" customWidth="1"/>
    <col min="5" max="5" width="82" style="3" customWidth="1"/>
    <col min="6" max="6" width="64.109375" style="3" customWidth="1"/>
    <col min="7" max="7" width="25" style="3" customWidth="1"/>
    <col min="8" max="8" width="16.6640625" style="3" customWidth="1"/>
    <col min="9" max="9" width="17.44140625" style="3" customWidth="1"/>
    <col min="10" max="10" width="17.6640625" style="3" customWidth="1"/>
    <col min="11" max="12" width="18" style="3" customWidth="1"/>
    <col min="13" max="14" width="16.6640625" style="3" customWidth="1"/>
    <col min="15" max="15" width="19.44140625" style="3" customWidth="1"/>
    <col min="16" max="16" width="16.6640625" style="3" customWidth="1"/>
    <col min="17" max="17" width="66.33203125" style="3" customWidth="1"/>
    <col min="18" max="18" width="5.5546875" style="3" customWidth="1"/>
    <col min="19" max="19" width="11.6640625" style="3" customWidth="1"/>
    <col min="20" max="23" width="16.6640625" style="3" customWidth="1"/>
    <col min="24" max="24" width="22.5546875" style="3" customWidth="1"/>
    <col min="25" max="40" width="13.33203125" style="3" customWidth="1"/>
    <col min="41" max="42" width="13.33203125" style="3" hidden="1" customWidth="1"/>
    <col min="43" max="44" width="11.109375" style="3" hidden="1" customWidth="1"/>
    <col min="45" max="16384" width="9.109375" style="3"/>
  </cols>
  <sheetData>
    <row r="1" spans="1:45" ht="14.4" x14ac:dyDescent="0.3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5" ht="21" x14ac:dyDescent="0.4">
      <c r="A2" s="4"/>
      <c r="B2" s="5"/>
      <c r="C2" s="6" t="s">
        <v>0</v>
      </c>
      <c r="D2" s="5"/>
      <c r="E2" s="5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1"/>
      <c r="AR2" s="1"/>
      <c r="AS2" s="1"/>
    </row>
    <row r="3" spans="1:45" ht="14.4" x14ac:dyDescent="0.3">
      <c r="D3" s="8"/>
      <c r="E3" s="9"/>
      <c r="F3" s="10"/>
      <c r="G3" s="11"/>
      <c r="H3" s="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"/>
      <c r="AR3" s="1"/>
      <c r="AS3" s="1"/>
    </row>
    <row r="4" spans="1:45" ht="15" thickBot="1" x14ac:dyDescent="0.35">
      <c r="A4" s="14"/>
      <c r="B4" s="9"/>
      <c r="C4" s="15" t="s">
        <v>405</v>
      </c>
      <c r="D4" s="8"/>
      <c r="E4" s="9"/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1"/>
      <c r="Y4" s="162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R4" s="1"/>
    </row>
    <row r="5" spans="1:45" ht="13.8" thickBot="1" x14ac:dyDescent="0.3">
      <c r="A5" s="10"/>
      <c r="B5" s="8"/>
      <c r="C5" s="8"/>
      <c r="D5" s="8"/>
      <c r="E5" s="8"/>
      <c r="F5" s="10"/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298" t="s">
        <v>1</v>
      </c>
      <c r="AR5" s="299"/>
    </row>
    <row r="6" spans="1:45" ht="15.75" customHeight="1" thickBot="1" x14ac:dyDescent="0.3">
      <c r="A6" s="16"/>
      <c r="B6" s="16"/>
      <c r="C6" s="16"/>
      <c r="D6" s="16"/>
      <c r="E6" s="147" t="s">
        <v>430</v>
      </c>
      <c r="F6" s="10"/>
      <c r="G6" s="11"/>
      <c r="H6" s="17"/>
      <c r="I6" s="18"/>
      <c r="J6" s="17"/>
      <c r="K6" s="17"/>
      <c r="L6" s="17"/>
      <c r="M6" s="17"/>
      <c r="N6" s="2"/>
      <c r="O6" s="17"/>
      <c r="P6" s="17"/>
      <c r="Q6" s="17"/>
      <c r="R6" s="18"/>
      <c r="S6" s="2"/>
      <c r="T6" s="18"/>
      <c r="U6" s="17"/>
      <c r="V6" s="17"/>
      <c r="W6" s="18"/>
      <c r="X6" s="11"/>
      <c r="Y6" s="294" t="s">
        <v>2</v>
      </c>
      <c r="Z6" s="297"/>
      <c r="AA6" s="294" t="s">
        <v>3</v>
      </c>
      <c r="AB6" s="295"/>
      <c r="AC6" s="294" t="s">
        <v>4</v>
      </c>
      <c r="AD6" s="295"/>
      <c r="AE6" s="294" t="s">
        <v>5</v>
      </c>
      <c r="AF6" s="295"/>
      <c r="AG6" s="294" t="s">
        <v>6</v>
      </c>
      <c r="AH6" s="295"/>
      <c r="AI6" s="294" t="s">
        <v>7</v>
      </c>
      <c r="AJ6" s="295"/>
      <c r="AK6" s="294" t="s">
        <v>393</v>
      </c>
      <c r="AL6" s="295"/>
      <c r="AM6" s="294" t="s">
        <v>394</v>
      </c>
      <c r="AN6" s="295"/>
      <c r="AO6" s="294" t="s">
        <v>8</v>
      </c>
      <c r="AP6" s="295"/>
      <c r="AQ6" s="300"/>
      <c r="AR6" s="301"/>
    </row>
    <row r="7" spans="1:45" ht="93" customHeight="1" thickBot="1" x14ac:dyDescent="0.3">
      <c r="A7" s="19" t="s">
        <v>9</v>
      </c>
      <c r="B7" s="20" t="s">
        <v>10</v>
      </c>
      <c r="C7" s="20" t="s">
        <v>11</v>
      </c>
      <c r="D7" s="21" t="s">
        <v>12</v>
      </c>
      <c r="E7" s="22" t="s">
        <v>13</v>
      </c>
      <c r="F7" s="23" t="s">
        <v>14</v>
      </c>
      <c r="G7" s="24" t="s">
        <v>15</v>
      </c>
      <c r="H7" s="25" t="s">
        <v>16</v>
      </c>
      <c r="I7" s="25" t="s">
        <v>17</v>
      </c>
      <c r="J7" s="25" t="s">
        <v>18</v>
      </c>
      <c r="K7" s="25" t="s">
        <v>19</v>
      </c>
      <c r="L7" s="25" t="s">
        <v>20</v>
      </c>
      <c r="M7" s="25" t="s">
        <v>21</v>
      </c>
      <c r="N7" s="25" t="s">
        <v>22</v>
      </c>
      <c r="O7" s="25" t="s">
        <v>23</v>
      </c>
      <c r="P7" s="25" t="s">
        <v>24</v>
      </c>
      <c r="Q7" s="25" t="s">
        <v>25</v>
      </c>
      <c r="R7" s="25" t="s">
        <v>26</v>
      </c>
      <c r="S7" s="25" t="s">
        <v>27</v>
      </c>
      <c r="T7" s="25" t="s">
        <v>28</v>
      </c>
      <c r="U7" s="25" t="s">
        <v>29</v>
      </c>
      <c r="V7" s="25" t="s">
        <v>30</v>
      </c>
      <c r="W7" s="25" t="s">
        <v>31</v>
      </c>
      <c r="X7" s="25" t="s">
        <v>32</v>
      </c>
      <c r="Y7" s="26" t="s">
        <v>33</v>
      </c>
      <c r="Z7" s="27" t="s">
        <v>34</v>
      </c>
      <c r="AA7" s="26" t="s">
        <v>33</v>
      </c>
      <c r="AB7" s="27" t="s">
        <v>34</v>
      </c>
      <c r="AC7" s="26" t="s">
        <v>33</v>
      </c>
      <c r="AD7" s="27" t="s">
        <v>34</v>
      </c>
      <c r="AE7" s="26" t="s">
        <v>33</v>
      </c>
      <c r="AF7" s="27" t="s">
        <v>34</v>
      </c>
      <c r="AG7" s="26" t="s">
        <v>33</v>
      </c>
      <c r="AH7" s="27" t="s">
        <v>34</v>
      </c>
      <c r="AI7" s="26" t="s">
        <v>33</v>
      </c>
      <c r="AJ7" s="27" t="s">
        <v>34</v>
      </c>
      <c r="AK7" s="26" t="s">
        <v>33</v>
      </c>
      <c r="AL7" s="27" t="s">
        <v>34</v>
      </c>
      <c r="AM7" s="26" t="s">
        <v>33</v>
      </c>
      <c r="AN7" s="27" t="s">
        <v>34</v>
      </c>
      <c r="AO7" s="26" t="s">
        <v>33</v>
      </c>
      <c r="AP7" s="27" t="s">
        <v>34</v>
      </c>
      <c r="AQ7" s="28" t="s">
        <v>33</v>
      </c>
      <c r="AR7" s="29" t="s">
        <v>34</v>
      </c>
    </row>
    <row r="8" spans="1:45" ht="12.75" customHeight="1" x14ac:dyDescent="0.25">
      <c r="A8" s="30"/>
      <c r="B8" s="31"/>
      <c r="C8" s="31"/>
      <c r="D8" s="32"/>
      <c r="E8" s="30"/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6"/>
      <c r="AR8" s="37"/>
    </row>
    <row r="9" spans="1:45" ht="17.25" customHeight="1" x14ac:dyDescent="0.3">
      <c r="A9" s="38"/>
      <c r="B9" s="39"/>
      <c r="C9" s="39"/>
      <c r="D9" s="40" t="s">
        <v>421</v>
      </c>
      <c r="E9" s="41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5"/>
      <c r="AR9" s="46"/>
    </row>
    <row r="10" spans="1:45" ht="12.75" customHeight="1" x14ac:dyDescent="0.3">
      <c r="A10" s="38"/>
      <c r="B10" s="39"/>
      <c r="C10" s="39"/>
      <c r="D10" s="47"/>
      <c r="E10" s="48"/>
      <c r="F10" s="49"/>
      <c r="G10" s="50"/>
      <c r="H10" s="51"/>
      <c r="I10" s="52"/>
      <c r="J10" s="43"/>
      <c r="K10" s="43"/>
      <c r="L10" s="43"/>
      <c r="M10" s="43"/>
      <c r="N10" s="5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54"/>
      <c r="AR10" s="55"/>
    </row>
    <row r="11" spans="1:45" ht="12.75" customHeight="1" x14ac:dyDescent="0.3">
      <c r="A11" s="67">
        <v>7896641804113</v>
      </c>
      <c r="B11" s="68">
        <v>1063902010057</v>
      </c>
      <c r="C11" s="68">
        <v>501100505139413</v>
      </c>
      <c r="D11" s="69" t="s">
        <v>49</v>
      </c>
      <c r="E11" s="146" t="s">
        <v>406</v>
      </c>
      <c r="F11" s="71" t="s">
        <v>51</v>
      </c>
      <c r="G11" s="71" t="s">
        <v>38</v>
      </c>
      <c r="H11" s="72" t="s">
        <v>39</v>
      </c>
      <c r="I11" s="73"/>
      <c r="J11" s="71" t="s">
        <v>40</v>
      </c>
      <c r="K11" s="71" t="s">
        <v>41</v>
      </c>
      <c r="L11" s="71" t="s">
        <v>42</v>
      </c>
      <c r="M11" s="73" t="str">
        <f>VLOOKUP(A11,[1]Planilha!$A$14:$AB$239,17,FALSE)</f>
        <v>Líquidos</v>
      </c>
      <c r="N11" s="74" t="s">
        <v>59</v>
      </c>
      <c r="O11" s="73" t="s">
        <v>54</v>
      </c>
      <c r="P11" s="75"/>
      <c r="Q11" s="71" t="s">
        <v>55</v>
      </c>
      <c r="R11" s="73"/>
      <c r="S11" s="72" t="s">
        <v>46</v>
      </c>
      <c r="T11" s="73"/>
      <c r="U11" s="72" t="s">
        <v>47</v>
      </c>
      <c r="V11" s="72" t="s">
        <v>47</v>
      </c>
      <c r="W11" s="73"/>
      <c r="X11" s="73"/>
      <c r="Y11" s="76"/>
      <c r="Z11" s="76"/>
      <c r="AA11" s="76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>
        <v>35.07</v>
      </c>
      <c r="AP11" s="77">
        <v>48.48</v>
      </c>
      <c r="AQ11" s="45"/>
      <c r="AR11" s="46"/>
    </row>
    <row r="12" spans="1:45" ht="12.75" customHeight="1" x14ac:dyDescent="0.3">
      <c r="A12" s="67">
        <v>7896641806438</v>
      </c>
      <c r="B12" s="68">
        <v>1063902480107</v>
      </c>
      <c r="C12" s="68">
        <v>501101805111318</v>
      </c>
      <c r="D12" s="69" t="s">
        <v>60</v>
      </c>
      <c r="E12" s="146" t="s">
        <v>67</v>
      </c>
      <c r="F12" s="71" t="s">
        <v>62</v>
      </c>
      <c r="G12" s="71" t="s">
        <v>38</v>
      </c>
      <c r="H12" s="72" t="s">
        <v>39</v>
      </c>
      <c r="I12" s="73"/>
      <c r="J12" s="71" t="s">
        <v>40</v>
      </c>
      <c r="K12" s="71" t="s">
        <v>41</v>
      </c>
      <c r="L12" s="71" t="s">
        <v>42</v>
      </c>
      <c r="M12" s="73" t="str">
        <f>VLOOKUP(A12,[1]Planilha!$A$14:$AB$239,17,FALSE)</f>
        <v>Sólido</v>
      </c>
      <c r="N12" s="74" t="s">
        <v>63</v>
      </c>
      <c r="O12" s="73" t="s">
        <v>64</v>
      </c>
      <c r="P12" s="75">
        <v>5692</v>
      </c>
      <c r="Q12" s="71" t="s">
        <v>65</v>
      </c>
      <c r="R12" s="73"/>
      <c r="S12" s="72" t="s">
        <v>46</v>
      </c>
      <c r="T12" s="73"/>
      <c r="U12" s="72" t="s">
        <v>47</v>
      </c>
      <c r="V12" s="72" t="s">
        <v>66</v>
      </c>
      <c r="W12" s="73"/>
      <c r="X12" s="73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>
        <v>43.69</v>
      </c>
      <c r="AP12" s="77">
        <v>60.4</v>
      </c>
      <c r="AQ12" s="45"/>
      <c r="AR12" s="46"/>
    </row>
    <row r="13" spans="1:45" ht="12.75" customHeight="1" x14ac:dyDescent="0.3">
      <c r="A13" s="67">
        <v>7896641807336</v>
      </c>
      <c r="B13" s="68">
        <v>1063902480123</v>
      </c>
      <c r="C13" s="68">
        <v>501104901111311</v>
      </c>
      <c r="D13" s="69" t="s">
        <v>72</v>
      </c>
      <c r="E13" s="146" t="s">
        <v>73</v>
      </c>
      <c r="F13" s="71" t="s">
        <v>62</v>
      </c>
      <c r="G13" s="71" t="s">
        <v>38</v>
      </c>
      <c r="H13" s="72" t="s">
        <v>39</v>
      </c>
      <c r="I13" s="73"/>
      <c r="J13" s="71" t="s">
        <v>40</v>
      </c>
      <c r="K13" s="71" t="s">
        <v>41</v>
      </c>
      <c r="L13" s="71" t="s">
        <v>42</v>
      </c>
      <c r="M13" s="73" t="str">
        <f>VLOOKUP(A13,[1]Planilha!$A$14:$AB$239,17,FALSE)</f>
        <v>Sólido</v>
      </c>
      <c r="N13" s="74" t="s">
        <v>63</v>
      </c>
      <c r="O13" s="73" t="s">
        <v>64</v>
      </c>
      <c r="P13" s="75">
        <v>5692</v>
      </c>
      <c r="Q13" s="71" t="s">
        <v>65</v>
      </c>
      <c r="R13" s="73"/>
      <c r="S13" s="72" t="s">
        <v>46</v>
      </c>
      <c r="T13" s="73"/>
      <c r="U13" s="72" t="s">
        <v>47</v>
      </c>
      <c r="V13" s="72" t="s">
        <v>47</v>
      </c>
      <c r="W13" s="73"/>
      <c r="X13" s="73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>
        <v>71.23</v>
      </c>
      <c r="AP13" s="77">
        <v>98.47</v>
      </c>
      <c r="AQ13" s="45"/>
      <c r="AR13" s="46"/>
    </row>
    <row r="14" spans="1:45" ht="12.75" customHeight="1" x14ac:dyDescent="0.3">
      <c r="A14" s="67">
        <v>7896641802423</v>
      </c>
      <c r="B14" s="68">
        <v>1063901820117</v>
      </c>
      <c r="C14" s="68">
        <v>501102503117419</v>
      </c>
      <c r="D14" s="69" t="s">
        <v>89</v>
      </c>
      <c r="E14" s="146" t="s">
        <v>90</v>
      </c>
      <c r="F14" s="71" t="s">
        <v>91</v>
      </c>
      <c r="G14" s="71" t="s">
        <v>38</v>
      </c>
      <c r="H14" s="72" t="s">
        <v>39</v>
      </c>
      <c r="I14" s="73"/>
      <c r="J14" s="71" t="s">
        <v>40</v>
      </c>
      <c r="K14" s="71" t="s">
        <v>41</v>
      </c>
      <c r="L14" s="71" t="s">
        <v>42</v>
      </c>
      <c r="M14" s="73" t="str">
        <f>VLOOKUP(A14,[1]Planilha!$A$14:$AB$239,17,FALSE)</f>
        <v>Sólido</v>
      </c>
      <c r="N14" s="74" t="s">
        <v>63</v>
      </c>
      <c r="O14" s="73" t="s">
        <v>92</v>
      </c>
      <c r="P14" s="75">
        <v>6818</v>
      </c>
      <c r="Q14" s="71" t="s">
        <v>93</v>
      </c>
      <c r="R14" s="73"/>
      <c r="S14" s="72" t="s">
        <v>46</v>
      </c>
      <c r="T14" s="73"/>
      <c r="U14" s="72" t="s">
        <v>47</v>
      </c>
      <c r="V14" s="72" t="s">
        <v>47</v>
      </c>
      <c r="W14" s="73"/>
      <c r="X14" s="73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>
        <v>35.659999999999997</v>
      </c>
      <c r="AP14" s="77">
        <v>49.29</v>
      </c>
      <c r="AQ14" s="45"/>
      <c r="AR14" s="46"/>
    </row>
    <row r="15" spans="1:45" ht="12.75" customHeight="1" x14ac:dyDescent="0.3">
      <c r="A15" s="67">
        <v>7896641802126</v>
      </c>
      <c r="B15" s="68">
        <v>1063901820151</v>
      </c>
      <c r="C15" s="68">
        <v>501102506116413</v>
      </c>
      <c r="D15" s="69" t="s">
        <v>98</v>
      </c>
      <c r="E15" s="146" t="s">
        <v>99</v>
      </c>
      <c r="F15" s="71" t="s">
        <v>91</v>
      </c>
      <c r="G15" s="71" t="s">
        <v>38</v>
      </c>
      <c r="H15" s="72" t="s">
        <v>39</v>
      </c>
      <c r="I15" s="73"/>
      <c r="J15" s="71" t="s">
        <v>40</v>
      </c>
      <c r="K15" s="71" t="s">
        <v>41</v>
      </c>
      <c r="L15" s="71" t="s">
        <v>42</v>
      </c>
      <c r="M15" s="73" t="str">
        <f>VLOOKUP(A15,[1]Planilha!$A$14:$AB$239,17,FALSE)</f>
        <v>Sólido</v>
      </c>
      <c r="N15" s="74" t="s">
        <v>63</v>
      </c>
      <c r="O15" s="73" t="s">
        <v>92</v>
      </c>
      <c r="P15" s="75">
        <v>6818</v>
      </c>
      <c r="Q15" s="71" t="s">
        <v>93</v>
      </c>
      <c r="R15" s="73"/>
      <c r="S15" s="72" t="s">
        <v>46</v>
      </c>
      <c r="T15" s="73"/>
      <c r="U15" s="72" t="s">
        <v>47</v>
      </c>
      <c r="V15" s="72" t="s">
        <v>47</v>
      </c>
      <c r="W15" s="73"/>
      <c r="X15" s="73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>
        <v>59.76</v>
      </c>
      <c r="AP15" s="77">
        <v>82.61</v>
      </c>
      <c r="AQ15" s="45"/>
      <c r="AR15" s="46"/>
    </row>
    <row r="16" spans="1:45" ht="12.75" customHeight="1" x14ac:dyDescent="0.3">
      <c r="A16" s="67">
        <v>7896641806261</v>
      </c>
      <c r="B16" s="68">
        <v>1063901820451</v>
      </c>
      <c r="C16" s="68">
        <v>501102515131314</v>
      </c>
      <c r="D16" s="69" t="s">
        <v>98</v>
      </c>
      <c r="E16" s="146" t="s">
        <v>104</v>
      </c>
      <c r="F16" s="71" t="s">
        <v>91</v>
      </c>
      <c r="G16" s="71" t="s">
        <v>38</v>
      </c>
      <c r="H16" s="72" t="s">
        <v>39</v>
      </c>
      <c r="I16" s="73"/>
      <c r="J16" s="71" t="s">
        <v>40</v>
      </c>
      <c r="K16" s="71" t="s">
        <v>41</v>
      </c>
      <c r="L16" s="71" t="s">
        <v>42</v>
      </c>
      <c r="M16" s="73" t="str">
        <f>VLOOKUP(A16,[1]Planilha!$A$14:$AB$239,17,FALSE)</f>
        <v>Líquidos</v>
      </c>
      <c r="N16" s="74" t="s">
        <v>59</v>
      </c>
      <c r="O16" s="73" t="s">
        <v>105</v>
      </c>
      <c r="P16" s="75">
        <v>6819</v>
      </c>
      <c r="Q16" s="71" t="s">
        <v>93</v>
      </c>
      <c r="R16" s="73"/>
      <c r="S16" s="72" t="s">
        <v>46</v>
      </c>
      <c r="T16" s="73"/>
      <c r="U16" s="72" t="s">
        <v>47</v>
      </c>
      <c r="V16" s="72" t="s">
        <v>47</v>
      </c>
      <c r="W16" s="73"/>
      <c r="X16" s="73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>
        <v>204.21</v>
      </c>
      <c r="AP16" s="77">
        <v>282.29000000000002</v>
      </c>
      <c r="AQ16" s="45"/>
      <c r="AR16" s="46"/>
    </row>
    <row r="17" spans="1:45" ht="12.75" customHeight="1" x14ac:dyDescent="0.3">
      <c r="A17" s="67">
        <v>7896641807213</v>
      </c>
      <c r="B17" s="68">
        <v>1063901180010</v>
      </c>
      <c r="C17" s="68">
        <v>501104602163318</v>
      </c>
      <c r="D17" s="69" t="s">
        <v>106</v>
      </c>
      <c r="E17" s="146" t="s">
        <v>107</v>
      </c>
      <c r="F17" s="71" t="s">
        <v>108</v>
      </c>
      <c r="G17" s="71" t="s">
        <v>38</v>
      </c>
      <c r="H17" s="72" t="s">
        <v>109</v>
      </c>
      <c r="I17" s="73"/>
      <c r="J17" s="71" t="s">
        <v>40</v>
      </c>
      <c r="K17" s="71" t="s">
        <v>41</v>
      </c>
      <c r="L17" s="71" t="s">
        <v>42</v>
      </c>
      <c r="M17" s="73" t="str">
        <f>VLOOKUP(A17,[1]Planilha!$A$14:$AB$239,17,FALSE)</f>
        <v>Pomadas</v>
      </c>
      <c r="N17" s="74" t="s">
        <v>78</v>
      </c>
      <c r="O17" s="73" t="s">
        <v>110</v>
      </c>
      <c r="P17" s="79">
        <v>2649.0461</v>
      </c>
      <c r="Q17" s="71" t="s">
        <v>111</v>
      </c>
      <c r="R17" s="73"/>
      <c r="S17" s="72" t="s">
        <v>46</v>
      </c>
      <c r="T17" s="73"/>
      <c r="U17" s="72" t="s">
        <v>47</v>
      </c>
      <c r="V17" s="72" t="s">
        <v>47</v>
      </c>
      <c r="W17" s="73"/>
      <c r="X17" s="73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>
        <v>6.95</v>
      </c>
      <c r="AP17" s="77">
        <v>9.61</v>
      </c>
      <c r="AQ17" s="45"/>
      <c r="AR17" s="46"/>
    </row>
    <row r="18" spans="1:45" ht="12.75" customHeight="1" x14ac:dyDescent="0.3">
      <c r="A18" s="67">
        <v>7896641806100</v>
      </c>
      <c r="B18" s="68">
        <v>1063901180037</v>
      </c>
      <c r="C18" s="68">
        <v>501104601167311</v>
      </c>
      <c r="D18" s="69" t="s">
        <v>106</v>
      </c>
      <c r="E18" s="146" t="s">
        <v>112</v>
      </c>
      <c r="F18" s="71" t="s">
        <v>108</v>
      </c>
      <c r="G18" s="71" t="s">
        <v>38</v>
      </c>
      <c r="H18" s="71" t="s">
        <v>109</v>
      </c>
      <c r="I18" s="73"/>
      <c r="J18" s="71" t="s">
        <v>40</v>
      </c>
      <c r="K18" s="71" t="s">
        <v>41</v>
      </c>
      <c r="L18" s="71" t="s">
        <v>42</v>
      </c>
      <c r="M18" s="73" t="str">
        <f>VLOOKUP(A18,[1]Planilha!$A$14:$AB$239,17,FALSE)</f>
        <v>Pomadas</v>
      </c>
      <c r="N18" s="74" t="s">
        <v>78</v>
      </c>
      <c r="O18" s="73" t="s">
        <v>110</v>
      </c>
      <c r="P18" s="79">
        <v>2649.0461</v>
      </c>
      <c r="Q18" s="71" t="s">
        <v>111</v>
      </c>
      <c r="R18" s="73"/>
      <c r="S18" s="72" t="s">
        <v>46</v>
      </c>
      <c r="T18" s="73"/>
      <c r="U18" s="72" t="s">
        <v>47</v>
      </c>
      <c r="V18" s="72" t="s">
        <v>47</v>
      </c>
      <c r="W18" s="73"/>
      <c r="X18" s="73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>
        <v>20.86</v>
      </c>
      <c r="AP18" s="77">
        <v>28.84</v>
      </c>
      <c r="AQ18" s="45"/>
      <c r="AR18" s="46"/>
    </row>
    <row r="19" spans="1:45" ht="12.75" customHeight="1" x14ac:dyDescent="0.3">
      <c r="A19" s="38"/>
      <c r="B19" s="39"/>
      <c r="C19" s="82"/>
      <c r="D19" s="47"/>
      <c r="E19" s="38"/>
      <c r="F19" s="42"/>
      <c r="G19" s="43"/>
      <c r="H19" s="43"/>
      <c r="I19" s="43"/>
      <c r="J19" s="43"/>
      <c r="K19" s="43"/>
      <c r="L19" s="43"/>
      <c r="M19" s="43"/>
      <c r="N19" s="8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84"/>
      <c r="Z19" s="84"/>
      <c r="AA19" s="84"/>
      <c r="AB19" s="84"/>
      <c r="AC19" s="85"/>
      <c r="AD19" s="84"/>
      <c r="AE19" s="84"/>
      <c r="AF19" s="84"/>
      <c r="AG19" s="85"/>
      <c r="AH19" s="84"/>
      <c r="AI19" s="84"/>
      <c r="AJ19" s="84"/>
      <c r="AK19" s="85"/>
      <c r="AL19" s="84"/>
      <c r="AM19" s="85"/>
      <c r="AN19" s="84"/>
      <c r="AO19" s="84"/>
      <c r="AP19" s="84"/>
      <c r="AQ19" s="45"/>
      <c r="AR19" s="46"/>
    </row>
    <row r="20" spans="1:45" ht="17.25" customHeight="1" x14ac:dyDescent="0.3">
      <c r="A20" s="38"/>
      <c r="B20" s="39"/>
      <c r="C20" s="82"/>
      <c r="D20" s="40" t="s">
        <v>422</v>
      </c>
      <c r="E20" s="41"/>
      <c r="F20" s="42"/>
      <c r="G20" s="43"/>
      <c r="H20" s="43"/>
      <c r="I20" s="43"/>
      <c r="J20" s="43"/>
      <c r="K20" s="43"/>
      <c r="L20" s="43"/>
      <c r="M20" s="43"/>
      <c r="N20" s="8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4"/>
      <c r="Z20" s="44"/>
      <c r="AA20" s="44"/>
      <c r="AB20" s="44"/>
      <c r="AC20" s="86"/>
      <c r="AD20" s="44"/>
      <c r="AE20" s="44"/>
      <c r="AF20" s="44"/>
      <c r="AG20" s="86"/>
      <c r="AH20" s="44"/>
      <c r="AI20" s="44"/>
      <c r="AJ20" s="44"/>
      <c r="AK20" s="86"/>
      <c r="AL20" s="44"/>
      <c r="AM20" s="86"/>
      <c r="AN20" s="44"/>
      <c r="AO20" s="44"/>
      <c r="AP20" s="44"/>
      <c r="AQ20" s="45"/>
      <c r="AR20" s="46"/>
    </row>
    <row r="21" spans="1:45" ht="12.75" customHeight="1" x14ac:dyDescent="0.3">
      <c r="A21" s="38"/>
      <c r="B21" s="39"/>
      <c r="C21" s="82"/>
      <c r="D21" s="47"/>
      <c r="E21" s="38"/>
      <c r="F21" s="42"/>
      <c r="G21" s="43"/>
      <c r="H21" s="43"/>
      <c r="I21" s="43"/>
      <c r="J21" s="43"/>
      <c r="K21" s="43"/>
      <c r="L21" s="43"/>
      <c r="M21" s="43"/>
      <c r="N21" s="8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84"/>
      <c r="Z21" s="84"/>
      <c r="AA21" s="84"/>
      <c r="AB21" s="84"/>
      <c r="AC21" s="85"/>
      <c r="AD21" s="84"/>
      <c r="AE21" s="84"/>
      <c r="AF21" s="84"/>
      <c r="AG21" s="85"/>
      <c r="AH21" s="84"/>
      <c r="AI21" s="84"/>
      <c r="AJ21" s="84"/>
      <c r="AK21" s="85"/>
      <c r="AL21" s="84"/>
      <c r="AM21" s="85"/>
      <c r="AN21" s="84"/>
      <c r="AO21" s="84"/>
      <c r="AP21" s="84"/>
      <c r="AQ21" s="54"/>
      <c r="AR21" s="55"/>
    </row>
    <row r="22" spans="1:45" ht="12.75" customHeight="1" x14ac:dyDescent="0.3">
      <c r="A22" s="68">
        <v>7896641807732</v>
      </c>
      <c r="B22" s="68">
        <v>1063902590034</v>
      </c>
      <c r="C22" s="68">
        <v>501105302112317</v>
      </c>
      <c r="D22" s="90" t="s">
        <v>141</v>
      </c>
      <c r="E22" s="146" t="s">
        <v>142</v>
      </c>
      <c r="F22" s="71" t="s">
        <v>143</v>
      </c>
      <c r="G22" s="71" t="s">
        <v>38</v>
      </c>
      <c r="H22" s="71" t="s">
        <v>46</v>
      </c>
      <c r="I22" s="73"/>
      <c r="J22" s="71" t="s">
        <v>40</v>
      </c>
      <c r="K22" s="71" t="s">
        <v>41</v>
      </c>
      <c r="L22" s="71" t="s">
        <v>42</v>
      </c>
      <c r="M22" s="73" t="str">
        <f>VLOOKUP(A22,[1]Planilha!$A$14:$AB$239,17,FALSE)</f>
        <v>Sólido</v>
      </c>
      <c r="N22" s="74" t="s">
        <v>63</v>
      </c>
      <c r="O22" s="73" t="s">
        <v>144</v>
      </c>
      <c r="P22" s="75">
        <v>1266</v>
      </c>
      <c r="Q22" s="91" t="s">
        <v>145</v>
      </c>
      <c r="R22" s="73"/>
      <c r="S22" s="72" t="s">
        <v>46</v>
      </c>
      <c r="T22" s="73"/>
      <c r="U22" s="72" t="s">
        <v>47</v>
      </c>
      <c r="V22" s="72" t="s">
        <v>47</v>
      </c>
      <c r="W22" s="73"/>
      <c r="X22" s="73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>
        <v>22.48</v>
      </c>
      <c r="AP22" s="92">
        <v>29.94</v>
      </c>
      <c r="AQ22" s="45"/>
      <c r="AR22" s="46"/>
    </row>
    <row r="23" spans="1:45" ht="12.75" customHeight="1" x14ac:dyDescent="0.3">
      <c r="A23" s="68">
        <v>7896641807527</v>
      </c>
      <c r="B23" s="94">
        <v>1063901550111</v>
      </c>
      <c r="C23" s="94">
        <v>501105202118313</v>
      </c>
      <c r="D23" s="69" t="s">
        <v>168</v>
      </c>
      <c r="E23" s="146" t="s">
        <v>170</v>
      </c>
      <c r="F23" s="71" t="s">
        <v>162</v>
      </c>
      <c r="G23" s="71" t="s">
        <v>38</v>
      </c>
      <c r="H23" s="71" t="s">
        <v>46</v>
      </c>
      <c r="I23" s="73"/>
      <c r="J23" s="71" t="s">
        <v>40</v>
      </c>
      <c r="K23" s="71" t="s">
        <v>41</v>
      </c>
      <c r="L23" s="71" t="s">
        <v>42</v>
      </c>
      <c r="M23" s="73" t="str">
        <f>VLOOKUP(A23,[1]Planilha!$A$14:$AB$239,17,FALSE)</f>
        <v>Sólido</v>
      </c>
      <c r="N23" s="74" t="s">
        <v>53</v>
      </c>
      <c r="O23" s="73" t="s">
        <v>163</v>
      </c>
      <c r="P23" s="75">
        <v>3051</v>
      </c>
      <c r="Q23" s="71" t="s">
        <v>164</v>
      </c>
      <c r="R23" s="73"/>
      <c r="S23" s="72" t="s">
        <v>46</v>
      </c>
      <c r="T23" s="73"/>
      <c r="U23" s="72" t="s">
        <v>47</v>
      </c>
      <c r="V23" s="72" t="s">
        <v>47</v>
      </c>
      <c r="W23" s="73"/>
      <c r="X23" s="73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>
        <v>7.66</v>
      </c>
      <c r="AP23" s="92">
        <v>10.199999999999999</v>
      </c>
      <c r="AQ23" s="45"/>
      <c r="AR23" s="46"/>
    </row>
    <row r="24" spans="1:45" ht="12.75" customHeight="1" x14ac:dyDescent="0.3">
      <c r="A24" s="68">
        <v>7896641809842</v>
      </c>
      <c r="B24" s="93">
        <v>1063902700026</v>
      </c>
      <c r="C24" s="93">
        <v>501115020024602</v>
      </c>
      <c r="D24" s="98" t="s">
        <v>214</v>
      </c>
      <c r="E24" s="146" t="s">
        <v>215</v>
      </c>
      <c r="F24" s="71" t="s">
        <v>216</v>
      </c>
      <c r="G24" s="71" t="s">
        <v>38</v>
      </c>
      <c r="H24" s="71"/>
      <c r="I24" s="73"/>
      <c r="J24" s="71" t="s">
        <v>40</v>
      </c>
      <c r="K24" s="71" t="s">
        <v>41</v>
      </c>
      <c r="L24" s="71" t="s">
        <v>42</v>
      </c>
      <c r="M24" s="73" t="s">
        <v>103</v>
      </c>
      <c r="N24" s="74" t="s">
        <v>189</v>
      </c>
      <c r="O24" s="73"/>
      <c r="P24" s="80"/>
      <c r="Q24" s="71" t="s">
        <v>217</v>
      </c>
      <c r="R24" s="73"/>
      <c r="S24" s="72" t="s">
        <v>46</v>
      </c>
      <c r="T24" s="73"/>
      <c r="U24" s="72" t="s">
        <v>47</v>
      </c>
      <c r="V24" s="72" t="s">
        <v>47</v>
      </c>
      <c r="W24" s="73"/>
      <c r="X24" s="73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>
        <v>14586.33</v>
      </c>
      <c r="AP24" s="92">
        <v>19425.13</v>
      </c>
      <c r="AQ24" s="45"/>
      <c r="AR24" s="46"/>
    </row>
    <row r="25" spans="1:45" ht="12.75" customHeight="1" x14ac:dyDescent="0.3">
      <c r="A25" s="100">
        <v>7896641807633</v>
      </c>
      <c r="B25" s="93">
        <v>1063900990353</v>
      </c>
      <c r="C25" s="93">
        <v>501112110020003</v>
      </c>
      <c r="D25" s="98" t="s">
        <v>80</v>
      </c>
      <c r="E25" s="146" t="s">
        <v>239</v>
      </c>
      <c r="F25" s="71" t="s">
        <v>237</v>
      </c>
      <c r="G25" s="71" t="s">
        <v>38</v>
      </c>
      <c r="H25" s="71" t="s">
        <v>46</v>
      </c>
      <c r="I25" s="73"/>
      <c r="J25" s="71" t="s">
        <v>40</v>
      </c>
      <c r="K25" s="71" t="s">
        <v>41</v>
      </c>
      <c r="L25" s="71" t="s">
        <v>42</v>
      </c>
      <c r="M25" s="73" t="str">
        <f>VLOOKUP(A25,[1]Planilha!$A$14:$AB$239,17,FALSE)</f>
        <v>Sólido</v>
      </c>
      <c r="N25" s="74" t="s">
        <v>63</v>
      </c>
      <c r="O25" s="73" t="s">
        <v>194</v>
      </c>
      <c r="P25" s="75">
        <v>9459</v>
      </c>
      <c r="Q25" s="71" t="s">
        <v>238</v>
      </c>
      <c r="R25" s="73"/>
      <c r="S25" s="72" t="s">
        <v>46</v>
      </c>
      <c r="T25" s="73"/>
      <c r="U25" s="72" t="s">
        <v>47</v>
      </c>
      <c r="V25" s="72" t="s">
        <v>47</v>
      </c>
      <c r="W25" s="73"/>
      <c r="X25" s="73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>
        <v>25.91</v>
      </c>
      <c r="AP25" s="92">
        <v>34.51</v>
      </c>
      <c r="AQ25" s="45"/>
      <c r="AR25" s="46"/>
    </row>
    <row r="26" spans="1:45" ht="12.75" customHeight="1" x14ac:dyDescent="0.3">
      <c r="A26" s="108">
        <v>7896641807671</v>
      </c>
      <c r="B26" s="93">
        <v>1063901310097</v>
      </c>
      <c r="C26" s="93">
        <v>501112110019903</v>
      </c>
      <c r="D26" s="104" t="s">
        <v>243</v>
      </c>
      <c r="E26" s="146" t="s">
        <v>248</v>
      </c>
      <c r="F26" s="71" t="s">
        <v>245</v>
      </c>
      <c r="G26" s="71" t="s">
        <v>38</v>
      </c>
      <c r="H26" s="71" t="s">
        <v>46</v>
      </c>
      <c r="I26" s="73"/>
      <c r="J26" s="71" t="s">
        <v>40</v>
      </c>
      <c r="K26" s="71" t="s">
        <v>41</v>
      </c>
      <c r="L26" s="71" t="s">
        <v>42</v>
      </c>
      <c r="M26" s="73" t="str">
        <f>VLOOKUP(A26,[1]Planilha!$A$14:$AB$239,17,FALSE)</f>
        <v>Sólido</v>
      </c>
      <c r="N26" s="74" t="s">
        <v>43</v>
      </c>
      <c r="O26" s="73" t="s">
        <v>246</v>
      </c>
      <c r="P26" s="80">
        <v>194.09459000000001</v>
      </c>
      <c r="Q26" s="71" t="s">
        <v>247</v>
      </c>
      <c r="R26" s="73"/>
      <c r="S26" s="72" t="s">
        <v>46</v>
      </c>
      <c r="T26" s="73"/>
      <c r="U26" s="72" t="s">
        <v>47</v>
      </c>
      <c r="V26" s="72" t="s">
        <v>47</v>
      </c>
      <c r="W26" s="73"/>
      <c r="X26" s="73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>
        <v>13.31</v>
      </c>
      <c r="AP26" s="92">
        <v>17.73</v>
      </c>
      <c r="AQ26" s="45"/>
      <c r="AR26" s="46"/>
    </row>
    <row r="27" spans="1:45" ht="12.75" customHeight="1" x14ac:dyDescent="0.3">
      <c r="A27" s="68">
        <v>7896641806384</v>
      </c>
      <c r="B27" s="93">
        <v>1063902540053</v>
      </c>
      <c r="C27" s="68">
        <v>501104802111419</v>
      </c>
      <c r="D27" s="98" t="s">
        <v>273</v>
      </c>
      <c r="E27" s="146" t="s">
        <v>278</v>
      </c>
      <c r="F27" s="71" t="s">
        <v>275</v>
      </c>
      <c r="G27" s="71" t="s">
        <v>38</v>
      </c>
      <c r="H27" s="71" t="s">
        <v>46</v>
      </c>
      <c r="I27" s="73"/>
      <c r="J27" s="71" t="s">
        <v>40</v>
      </c>
      <c r="K27" s="71" t="s">
        <v>41</v>
      </c>
      <c r="L27" s="71" t="s">
        <v>42</v>
      </c>
      <c r="M27" s="73" t="str">
        <f>VLOOKUP(A27,[1]Planilha!$A$14:$AB$239,17,FALSE)</f>
        <v>Sólido</v>
      </c>
      <c r="N27" s="74" t="s">
        <v>63</v>
      </c>
      <c r="O27" s="73" t="s">
        <v>276</v>
      </c>
      <c r="P27" s="75">
        <v>1430</v>
      </c>
      <c r="Q27" s="71" t="s">
        <v>277</v>
      </c>
      <c r="R27" s="73"/>
      <c r="S27" s="72" t="s">
        <v>46</v>
      </c>
      <c r="T27" s="73"/>
      <c r="U27" s="72" t="s">
        <v>47</v>
      </c>
      <c r="V27" s="72" t="s">
        <v>47</v>
      </c>
      <c r="W27" s="73"/>
      <c r="X27" s="73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>
        <v>18.28</v>
      </c>
      <c r="AP27" s="92">
        <v>24.343082995530889</v>
      </c>
      <c r="AQ27" s="45"/>
      <c r="AR27" s="46"/>
    </row>
    <row r="28" spans="1:45" ht="12.75" customHeight="1" x14ac:dyDescent="0.3">
      <c r="A28" s="68">
        <v>7896641807053</v>
      </c>
      <c r="B28" s="109">
        <v>1063902560054</v>
      </c>
      <c r="C28" s="109">
        <v>501105005118418</v>
      </c>
      <c r="D28" s="91" t="s">
        <v>281</v>
      </c>
      <c r="E28" s="146" t="s">
        <v>402</v>
      </c>
      <c r="F28" s="71" t="s">
        <v>282</v>
      </c>
      <c r="G28" s="71" t="s">
        <v>38</v>
      </c>
      <c r="H28" s="71" t="s">
        <v>46</v>
      </c>
      <c r="I28" s="73"/>
      <c r="J28" s="71" t="s">
        <v>40</v>
      </c>
      <c r="K28" s="71" t="s">
        <v>41</v>
      </c>
      <c r="L28" s="71" t="s">
        <v>42</v>
      </c>
      <c r="M28" s="73" t="str">
        <f>VLOOKUP(A28,[1]Planilha!$A$14:$AB$239,17,FALSE)</f>
        <v>Sólido</v>
      </c>
      <c r="N28" s="74" t="s">
        <v>63</v>
      </c>
      <c r="O28" s="73" t="s">
        <v>92</v>
      </c>
      <c r="P28" s="75">
        <v>6818</v>
      </c>
      <c r="Q28" s="71" t="s">
        <v>93</v>
      </c>
      <c r="R28" s="73"/>
      <c r="S28" s="72" t="s">
        <v>46</v>
      </c>
      <c r="T28" s="73"/>
      <c r="U28" s="72" t="s">
        <v>47</v>
      </c>
      <c r="V28" s="72" t="s">
        <v>47</v>
      </c>
      <c r="W28" s="73"/>
      <c r="X28" s="73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>
        <v>174.51529619999999</v>
      </c>
      <c r="AP28" s="110">
        <v>232.39826801894176</v>
      </c>
      <c r="AQ28" s="45"/>
      <c r="AR28" s="46"/>
    </row>
    <row r="29" spans="1:45" ht="12.75" customHeight="1" x14ac:dyDescent="0.3">
      <c r="A29" s="68">
        <v>7896641805769</v>
      </c>
      <c r="B29" s="68">
        <v>1063901170041</v>
      </c>
      <c r="C29" s="111">
        <v>501103206116319</v>
      </c>
      <c r="D29" s="69" t="s">
        <v>283</v>
      </c>
      <c r="E29" s="146" t="s">
        <v>284</v>
      </c>
      <c r="F29" s="71" t="s">
        <v>285</v>
      </c>
      <c r="G29" s="71" t="s">
        <v>38</v>
      </c>
      <c r="H29" s="71" t="s">
        <v>46</v>
      </c>
      <c r="I29" s="73"/>
      <c r="J29" s="71" t="s">
        <v>40</v>
      </c>
      <c r="K29" s="71" t="s">
        <v>41</v>
      </c>
      <c r="L29" s="71" t="s">
        <v>42</v>
      </c>
      <c r="M29" s="73" t="str">
        <f>VLOOKUP(A29,[1]Planilha!$A$14:$AB$239,17,FALSE)</f>
        <v>Sólido</v>
      </c>
      <c r="N29" s="74" t="s">
        <v>63</v>
      </c>
      <c r="O29" s="73" t="s">
        <v>286</v>
      </c>
      <c r="P29" s="80">
        <v>2649.0898999999999</v>
      </c>
      <c r="Q29" s="71" t="s">
        <v>287</v>
      </c>
      <c r="R29" s="73"/>
      <c r="S29" s="72" t="s">
        <v>46</v>
      </c>
      <c r="T29" s="73"/>
      <c r="U29" s="72" t="s">
        <v>47</v>
      </c>
      <c r="V29" s="72" t="s">
        <v>47</v>
      </c>
      <c r="W29" s="73"/>
      <c r="X29" s="73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>
        <v>12.14</v>
      </c>
      <c r="AP29" s="92">
        <v>16.170000000000002</v>
      </c>
      <c r="AQ29" s="45"/>
      <c r="AR29" s="46"/>
    </row>
    <row r="30" spans="1:45" ht="12.75" customHeight="1" x14ac:dyDescent="0.3">
      <c r="A30" s="38"/>
      <c r="B30" s="39"/>
      <c r="C30" s="82"/>
      <c r="D30" s="47"/>
      <c r="E30" s="38"/>
      <c r="F30" s="42"/>
      <c r="G30" s="43"/>
      <c r="H30" s="43"/>
      <c r="I30" s="43"/>
      <c r="J30" s="43"/>
      <c r="K30" s="43"/>
      <c r="L30" s="43"/>
      <c r="M30" s="43"/>
      <c r="N30" s="83"/>
      <c r="O30" s="43"/>
      <c r="P30" s="43"/>
      <c r="Q30" s="43"/>
      <c r="R30" s="43"/>
      <c r="S30" s="43"/>
      <c r="T30" s="43"/>
      <c r="U30" s="43"/>
      <c r="V30" s="43"/>
      <c r="W30" s="43"/>
      <c r="X30" s="112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54"/>
      <c r="AR30" s="55"/>
    </row>
    <row r="31" spans="1:45" ht="17.25" customHeight="1" x14ac:dyDescent="0.3">
      <c r="A31" s="38"/>
      <c r="B31" s="39"/>
      <c r="C31" s="82"/>
      <c r="D31" s="40" t="s">
        <v>423</v>
      </c>
      <c r="E31" s="113"/>
      <c r="F31" s="42"/>
      <c r="G31" s="43"/>
      <c r="H31" s="43"/>
      <c r="I31" s="43"/>
      <c r="J31" s="43"/>
      <c r="K31" s="43"/>
      <c r="L31" s="43"/>
      <c r="M31" s="43"/>
      <c r="N31" s="8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114"/>
      <c r="AR31" s="115"/>
      <c r="AS31" s="66"/>
    </row>
    <row r="32" spans="1:45" ht="12.75" customHeight="1" x14ac:dyDescent="0.3">
      <c r="A32" s="38"/>
      <c r="B32" s="39"/>
      <c r="C32" s="82"/>
      <c r="D32" s="47"/>
      <c r="E32" s="38"/>
      <c r="F32" s="42"/>
      <c r="G32" s="43"/>
      <c r="H32" s="43"/>
      <c r="I32" s="43"/>
      <c r="J32" s="43"/>
      <c r="K32" s="43"/>
      <c r="L32" s="43"/>
      <c r="M32" s="43"/>
      <c r="N32" s="8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114"/>
      <c r="AR32" s="115"/>
    </row>
    <row r="33" spans="1:44" ht="12.75" customHeight="1" x14ac:dyDescent="0.3">
      <c r="A33" s="68">
        <v>7896641802720</v>
      </c>
      <c r="B33" s="93">
        <v>1063902020254</v>
      </c>
      <c r="C33" s="89">
        <v>501101904134421</v>
      </c>
      <c r="D33" s="69" t="s">
        <v>313</v>
      </c>
      <c r="E33" s="149" t="s">
        <v>314</v>
      </c>
      <c r="F33" s="71" t="s">
        <v>315</v>
      </c>
      <c r="G33" s="71" t="s">
        <v>309</v>
      </c>
      <c r="H33" s="71" t="s">
        <v>46</v>
      </c>
      <c r="I33" s="73"/>
      <c r="J33" s="71" t="s">
        <v>134</v>
      </c>
      <c r="K33" s="71" t="s">
        <v>41</v>
      </c>
      <c r="L33" s="73"/>
      <c r="M33" s="71" t="s">
        <v>310</v>
      </c>
      <c r="N33" s="74" t="s">
        <v>43</v>
      </c>
      <c r="O33" s="73"/>
      <c r="P33" s="73"/>
      <c r="Q33" s="72" t="s">
        <v>316</v>
      </c>
      <c r="R33" s="73"/>
      <c r="S33" s="72" t="s">
        <v>46</v>
      </c>
      <c r="T33" s="73"/>
      <c r="U33" s="72" t="s">
        <v>47</v>
      </c>
      <c r="V33" s="72" t="s">
        <v>46</v>
      </c>
      <c r="W33" s="73"/>
      <c r="X33" s="72" t="s">
        <v>317</v>
      </c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>
        <v>36.99</v>
      </c>
      <c r="AP33" s="88">
        <v>49.26</v>
      </c>
      <c r="AQ33" s="45"/>
      <c r="AR33" s="46"/>
    </row>
    <row r="34" spans="1:44" ht="12.75" customHeight="1" x14ac:dyDescent="0.3">
      <c r="A34" s="68">
        <v>7896641802737</v>
      </c>
      <c r="B34" s="93">
        <v>1063902020246</v>
      </c>
      <c r="C34" s="89">
        <v>501101905130421</v>
      </c>
      <c r="D34" s="69" t="s">
        <v>313</v>
      </c>
      <c r="E34" s="149" t="s">
        <v>318</v>
      </c>
      <c r="F34" s="71" t="s">
        <v>315</v>
      </c>
      <c r="G34" s="71" t="s">
        <v>309</v>
      </c>
      <c r="H34" s="71" t="s">
        <v>46</v>
      </c>
      <c r="I34" s="73"/>
      <c r="J34" s="71" t="s">
        <v>134</v>
      </c>
      <c r="K34" s="71" t="s">
        <v>41</v>
      </c>
      <c r="L34" s="73"/>
      <c r="M34" s="71" t="s">
        <v>310</v>
      </c>
      <c r="N34" s="74" t="s">
        <v>43</v>
      </c>
      <c r="O34" s="73"/>
      <c r="P34" s="73"/>
      <c r="Q34" s="72" t="s">
        <v>316</v>
      </c>
      <c r="R34" s="73"/>
      <c r="S34" s="72" t="s">
        <v>46</v>
      </c>
      <c r="T34" s="73"/>
      <c r="U34" s="72" t="s">
        <v>47</v>
      </c>
      <c r="V34" s="72" t="s">
        <v>46</v>
      </c>
      <c r="W34" s="73"/>
      <c r="X34" s="72" t="s">
        <v>317</v>
      </c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>
        <v>24.44</v>
      </c>
      <c r="AP34" s="88">
        <v>32.549999999999997</v>
      </c>
      <c r="AQ34" s="45"/>
      <c r="AR34" s="46"/>
    </row>
    <row r="35" spans="1:44" ht="12.75" customHeight="1" x14ac:dyDescent="0.3">
      <c r="A35" s="68">
        <v>7896641803147</v>
      </c>
      <c r="B35" s="93">
        <v>1063902020149</v>
      </c>
      <c r="C35" s="89">
        <v>501101902131425</v>
      </c>
      <c r="D35" s="69" t="s">
        <v>313</v>
      </c>
      <c r="E35" s="149" t="s">
        <v>320</v>
      </c>
      <c r="F35" s="71" t="s">
        <v>315</v>
      </c>
      <c r="G35" s="71" t="s">
        <v>309</v>
      </c>
      <c r="H35" s="71" t="s">
        <v>46</v>
      </c>
      <c r="I35" s="73"/>
      <c r="J35" s="71" t="s">
        <v>134</v>
      </c>
      <c r="K35" s="71" t="s">
        <v>41</v>
      </c>
      <c r="L35" s="73"/>
      <c r="M35" s="71" t="s">
        <v>52</v>
      </c>
      <c r="N35" s="74" t="s">
        <v>59</v>
      </c>
      <c r="O35" s="73"/>
      <c r="P35" s="73"/>
      <c r="Q35" s="72" t="s">
        <v>316</v>
      </c>
      <c r="R35" s="73"/>
      <c r="S35" s="72" t="s">
        <v>46</v>
      </c>
      <c r="T35" s="73"/>
      <c r="U35" s="72" t="s">
        <v>47</v>
      </c>
      <c r="V35" s="72" t="s">
        <v>46</v>
      </c>
      <c r="W35" s="73"/>
      <c r="X35" s="72" t="s">
        <v>317</v>
      </c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>
        <v>45.33</v>
      </c>
      <c r="AP35" s="88">
        <v>60.37</v>
      </c>
      <c r="AQ35" s="45"/>
      <c r="AR35" s="46"/>
    </row>
    <row r="36" spans="1:44" ht="12.75" customHeight="1" x14ac:dyDescent="0.3">
      <c r="A36" s="105">
        <v>7896641808470</v>
      </c>
      <c r="B36" s="93">
        <v>1063902310163</v>
      </c>
      <c r="C36" s="93">
        <v>501113020020703</v>
      </c>
      <c r="D36" s="69" t="s">
        <v>327</v>
      </c>
      <c r="E36" s="150" t="s">
        <v>337</v>
      </c>
      <c r="F36" s="145"/>
      <c r="G36" s="71" t="s">
        <v>309</v>
      </c>
      <c r="H36" s="71" t="s">
        <v>46</v>
      </c>
      <c r="I36" s="73"/>
      <c r="J36" s="71" t="s">
        <v>134</v>
      </c>
      <c r="K36" s="71" t="s">
        <v>41</v>
      </c>
      <c r="L36" s="73"/>
      <c r="M36" s="71" t="s">
        <v>52</v>
      </c>
      <c r="N36" s="74" t="s">
        <v>296</v>
      </c>
      <c r="O36" s="73"/>
      <c r="P36" s="73"/>
      <c r="Q36" s="71" t="s">
        <v>330</v>
      </c>
      <c r="R36" s="73"/>
      <c r="S36" s="72" t="s">
        <v>46</v>
      </c>
      <c r="T36" s="73"/>
      <c r="U36" s="72" t="s">
        <v>47</v>
      </c>
      <c r="V36" s="72" t="s">
        <v>46</v>
      </c>
      <c r="W36" s="73"/>
      <c r="X36" s="72" t="s">
        <v>333</v>
      </c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>
        <v>30.3</v>
      </c>
      <c r="AP36" s="110">
        <v>40.35</v>
      </c>
      <c r="AQ36" s="45"/>
      <c r="AR36" s="46"/>
    </row>
    <row r="37" spans="1:44" ht="12.75" customHeight="1" x14ac:dyDescent="0.3">
      <c r="A37" s="38"/>
      <c r="B37" s="39"/>
      <c r="C37" s="39"/>
      <c r="D37" s="47"/>
      <c r="E37" s="38"/>
      <c r="F37" s="42"/>
      <c r="G37" s="43"/>
      <c r="H37" s="43"/>
      <c r="I37" s="43"/>
      <c r="J37" s="43"/>
      <c r="K37" s="50"/>
      <c r="L37" s="43"/>
      <c r="M37" s="50"/>
      <c r="N37" s="83"/>
      <c r="O37" s="43"/>
      <c r="P37" s="43"/>
      <c r="Q37" s="50"/>
      <c r="R37" s="43"/>
      <c r="S37" s="43"/>
      <c r="T37" s="43"/>
      <c r="U37" s="43"/>
      <c r="V37" s="43"/>
      <c r="W37" s="43"/>
      <c r="X37" s="43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54"/>
      <c r="AR37" s="55"/>
    </row>
    <row r="38" spans="1:44" s="66" customFormat="1" ht="16.5" customHeight="1" x14ac:dyDescent="0.3">
      <c r="A38" s="38"/>
      <c r="B38" s="39"/>
      <c r="C38" s="39"/>
      <c r="D38" s="40" t="s">
        <v>424</v>
      </c>
      <c r="E38" s="121"/>
      <c r="F38" s="42"/>
      <c r="G38" s="43"/>
      <c r="H38" s="43"/>
      <c r="I38" s="43"/>
      <c r="J38" s="43"/>
      <c r="K38" s="50"/>
      <c r="L38" s="43"/>
      <c r="M38" s="50"/>
      <c r="N38" s="83"/>
      <c r="O38" s="43"/>
      <c r="P38" s="43"/>
      <c r="Q38" s="50"/>
      <c r="R38" s="43"/>
      <c r="S38" s="43"/>
      <c r="T38" s="43"/>
      <c r="U38" s="43"/>
      <c r="V38" s="43"/>
      <c r="W38" s="43"/>
      <c r="X38" s="43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114"/>
      <c r="AR38" s="115"/>
    </row>
    <row r="39" spans="1:44" ht="12.75" customHeight="1" x14ac:dyDescent="0.3">
      <c r="A39" s="38"/>
      <c r="B39" s="39"/>
      <c r="C39" s="39"/>
      <c r="D39" s="47"/>
      <c r="E39" s="38"/>
      <c r="F39" s="42"/>
      <c r="G39" s="43"/>
      <c r="H39" s="51"/>
      <c r="I39" s="43"/>
      <c r="J39" s="43"/>
      <c r="K39" s="50"/>
      <c r="L39" s="43"/>
      <c r="M39" s="50"/>
      <c r="N39" s="83"/>
      <c r="O39" s="43"/>
      <c r="P39" s="43"/>
      <c r="Q39" s="50"/>
      <c r="R39" s="43"/>
      <c r="S39" s="43"/>
      <c r="T39" s="43"/>
      <c r="U39" s="43"/>
      <c r="V39" s="43"/>
      <c r="W39" s="43"/>
      <c r="X39" s="43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114"/>
      <c r="AR39" s="115"/>
    </row>
    <row r="40" spans="1:44" ht="12.75" customHeight="1" x14ac:dyDescent="0.3">
      <c r="A40" s="68">
        <v>7896641808708</v>
      </c>
      <c r="B40" s="93">
        <v>1063900300284</v>
      </c>
      <c r="C40" s="95"/>
      <c r="D40" s="69" t="s">
        <v>346</v>
      </c>
      <c r="E40" s="151" t="s">
        <v>354</v>
      </c>
      <c r="F40" s="71" t="s">
        <v>348</v>
      </c>
      <c r="G40" s="71" t="s">
        <v>309</v>
      </c>
      <c r="H40" s="71" t="s">
        <v>46</v>
      </c>
      <c r="I40" s="73"/>
      <c r="J40" s="71" t="s">
        <v>134</v>
      </c>
      <c r="K40" s="71" t="s">
        <v>342</v>
      </c>
      <c r="L40" s="73"/>
      <c r="M40" s="71" t="s">
        <v>310</v>
      </c>
      <c r="N40" s="74" t="s">
        <v>43</v>
      </c>
      <c r="O40" s="73"/>
      <c r="P40" s="73"/>
      <c r="Q40" s="72" t="s">
        <v>349</v>
      </c>
      <c r="R40" s="73"/>
      <c r="S40" s="72" t="s">
        <v>46</v>
      </c>
      <c r="T40" s="73"/>
      <c r="U40" s="72" t="s">
        <v>47</v>
      </c>
      <c r="V40" s="72" t="s">
        <v>46</v>
      </c>
      <c r="W40" s="73"/>
      <c r="X40" s="72" t="s">
        <v>344</v>
      </c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>
        <v>28.997979300000001</v>
      </c>
      <c r="AP40" s="110">
        <v>38.615985601892049</v>
      </c>
      <c r="AQ40" s="45"/>
      <c r="AR40" s="46"/>
    </row>
    <row r="41" spans="1:44" ht="14.4" x14ac:dyDescent="0.3">
      <c r="A41" s="49"/>
      <c r="B41" s="49"/>
      <c r="C41" s="124"/>
      <c r="D41" s="51"/>
      <c r="E41" s="125"/>
      <c r="F41" s="126"/>
      <c r="G41" s="50"/>
      <c r="H41" s="50"/>
      <c r="I41" s="43"/>
      <c r="J41" s="50"/>
      <c r="K41" s="50"/>
      <c r="L41" s="43"/>
      <c r="M41" s="50"/>
      <c r="N41" s="83"/>
      <c r="O41" s="43"/>
      <c r="P41" s="43"/>
      <c r="Q41" s="126"/>
      <c r="R41" s="43"/>
      <c r="S41" s="126"/>
      <c r="T41" s="43"/>
      <c r="U41" s="126"/>
      <c r="V41" s="126"/>
      <c r="W41" s="43"/>
      <c r="X41" s="43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54"/>
      <c r="AR41" s="55"/>
    </row>
    <row r="42" spans="1:44" s="66" customFormat="1" ht="15.6" x14ac:dyDescent="0.3">
      <c r="A42" s="49"/>
      <c r="B42" s="49"/>
      <c r="C42" s="124"/>
      <c r="D42" s="40" t="s">
        <v>425</v>
      </c>
      <c r="E42" s="127"/>
      <c r="F42" s="126"/>
      <c r="G42" s="50"/>
      <c r="H42" s="50"/>
      <c r="I42" s="43"/>
      <c r="J42" s="50"/>
      <c r="K42" s="50"/>
      <c r="L42" s="43"/>
      <c r="M42" s="50"/>
      <c r="N42" s="83"/>
      <c r="O42" s="43"/>
      <c r="P42" s="43"/>
      <c r="Q42" s="126"/>
      <c r="R42" s="43"/>
      <c r="S42" s="126"/>
      <c r="T42" s="43"/>
      <c r="U42" s="126"/>
      <c r="V42" s="126"/>
      <c r="W42" s="43"/>
      <c r="X42" s="43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114"/>
      <c r="AR42" s="115"/>
    </row>
    <row r="43" spans="1:44" s="1" customFormat="1" ht="14.4" x14ac:dyDescent="0.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128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:44" ht="14.4" x14ac:dyDescent="0.3">
      <c r="A44" s="49"/>
      <c r="B44" s="49"/>
      <c r="C44" s="124"/>
      <c r="D44" s="51"/>
      <c r="E44" s="130"/>
      <c r="F44" s="50"/>
      <c r="G44" s="126"/>
      <c r="H44" s="50"/>
      <c r="I44" s="50"/>
      <c r="J44" s="50"/>
      <c r="K44" s="50"/>
      <c r="L44" s="43"/>
      <c r="M44" s="50"/>
      <c r="N44" s="83"/>
      <c r="O44" s="43"/>
      <c r="P44" s="43"/>
      <c r="Q44" s="126"/>
      <c r="R44" s="43"/>
      <c r="S44" s="126"/>
      <c r="T44" s="43"/>
      <c r="U44" s="126"/>
      <c r="V44" s="126"/>
      <c r="W44" s="43"/>
      <c r="X44" s="43"/>
      <c r="Y44" s="84"/>
      <c r="Z44" s="124"/>
      <c r="AA44" s="84"/>
      <c r="AB44" s="124"/>
      <c r="AC44" s="84"/>
      <c r="AD44" s="124"/>
      <c r="AE44" s="84"/>
      <c r="AF44" s="124"/>
      <c r="AG44" s="84"/>
      <c r="AH44" s="124"/>
      <c r="AI44" s="84"/>
      <c r="AJ44" s="124"/>
      <c r="AK44" s="84"/>
      <c r="AL44" s="124"/>
      <c r="AM44" s="84"/>
      <c r="AN44" s="124"/>
      <c r="AO44" s="84"/>
      <c r="AP44" s="124"/>
      <c r="AQ44" s="54"/>
      <c r="AR44" s="55"/>
    </row>
    <row r="45" spans="1:44" s="66" customFormat="1" ht="15.6" x14ac:dyDescent="0.3">
      <c r="A45" s="49"/>
      <c r="B45" s="49"/>
      <c r="C45" s="124"/>
      <c r="D45" s="40" t="s">
        <v>426</v>
      </c>
      <c r="E45" s="127"/>
      <c r="F45" s="50"/>
      <c r="G45" s="126"/>
      <c r="H45" s="50"/>
      <c r="I45" s="43"/>
      <c r="J45" s="50"/>
      <c r="K45" s="50"/>
      <c r="L45" s="43"/>
      <c r="M45" s="50"/>
      <c r="N45" s="83"/>
      <c r="O45" s="43"/>
      <c r="P45" s="43"/>
      <c r="Q45" s="126"/>
      <c r="R45" s="43"/>
      <c r="S45" s="126"/>
      <c r="T45" s="43"/>
      <c r="U45" s="126"/>
      <c r="V45" s="126"/>
      <c r="W45" s="43"/>
      <c r="X45" s="43"/>
      <c r="Y45" s="84"/>
      <c r="Z45" s="124"/>
      <c r="AA45" s="84"/>
      <c r="AB45" s="124"/>
      <c r="AC45" s="84"/>
      <c r="AD45" s="124"/>
      <c r="AE45" s="84"/>
      <c r="AF45" s="124"/>
      <c r="AG45" s="84"/>
      <c r="AH45" s="124"/>
      <c r="AI45" s="84"/>
      <c r="AJ45" s="124"/>
      <c r="AK45" s="84"/>
      <c r="AL45" s="124"/>
      <c r="AM45" s="84"/>
      <c r="AN45" s="124"/>
      <c r="AO45" s="84"/>
      <c r="AP45" s="124"/>
      <c r="AQ45" s="114"/>
      <c r="AR45" s="115"/>
    </row>
    <row r="46" spans="1:44" s="1" customFormat="1" ht="14.4" x14ac:dyDescent="0.3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128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</row>
    <row r="47" spans="1:44" s="66" customFormat="1" ht="14.4" x14ac:dyDescent="0.3">
      <c r="A47" s="57">
        <v>7896641810619</v>
      </c>
      <c r="B47" s="57" t="s">
        <v>387</v>
      </c>
      <c r="C47" s="117"/>
      <c r="D47" s="58" t="s">
        <v>388</v>
      </c>
      <c r="E47" s="156" t="s">
        <v>417</v>
      </c>
      <c r="F47" s="60" t="s">
        <v>389</v>
      </c>
      <c r="G47" s="61" t="s">
        <v>384</v>
      </c>
      <c r="H47" s="60" t="s">
        <v>46</v>
      </c>
      <c r="I47" s="62"/>
      <c r="J47" s="60" t="s">
        <v>134</v>
      </c>
      <c r="K47" s="60" t="s">
        <v>390</v>
      </c>
      <c r="L47" s="62"/>
      <c r="M47" s="60" t="s">
        <v>310</v>
      </c>
      <c r="N47" s="63" t="s">
        <v>43</v>
      </c>
      <c r="O47" s="62"/>
      <c r="P47" s="62"/>
      <c r="Q47" s="61" t="s">
        <v>391</v>
      </c>
      <c r="R47" s="62"/>
      <c r="S47" s="61" t="s">
        <v>46</v>
      </c>
      <c r="T47" s="62"/>
      <c r="U47" s="61" t="s">
        <v>47</v>
      </c>
      <c r="V47" s="61" t="s">
        <v>46</v>
      </c>
      <c r="W47" s="62"/>
      <c r="X47" s="57" t="s">
        <v>387</v>
      </c>
      <c r="Y47" s="122"/>
      <c r="Z47" s="117"/>
      <c r="AA47" s="122"/>
      <c r="AB47" s="117"/>
      <c r="AC47" s="122"/>
      <c r="AD47" s="117"/>
      <c r="AE47" s="122"/>
      <c r="AF47" s="117"/>
      <c r="AG47" s="122"/>
      <c r="AH47" s="117"/>
      <c r="AI47" s="122"/>
      <c r="AJ47" s="117"/>
      <c r="AK47" s="122"/>
      <c r="AL47" s="117"/>
      <c r="AM47" s="122"/>
      <c r="AN47" s="117"/>
      <c r="AO47" s="122">
        <v>28.166277900000001</v>
      </c>
      <c r="AP47" s="117"/>
      <c r="AQ47" s="36"/>
      <c r="AR47" s="37"/>
    </row>
    <row r="48" spans="1:44" ht="14.4" x14ac:dyDescent="0.3">
      <c r="A48" s="68">
        <v>7896641810626</v>
      </c>
      <c r="B48" s="68" t="s">
        <v>387</v>
      </c>
      <c r="C48" s="95"/>
      <c r="D48" s="69" t="s">
        <v>388</v>
      </c>
      <c r="E48" s="157" t="s">
        <v>418</v>
      </c>
      <c r="F48" s="71" t="s">
        <v>389</v>
      </c>
      <c r="G48" s="72" t="s">
        <v>384</v>
      </c>
      <c r="H48" s="71" t="s">
        <v>46</v>
      </c>
      <c r="I48" s="73"/>
      <c r="J48" s="71" t="s">
        <v>134</v>
      </c>
      <c r="K48" s="71" t="s">
        <v>390</v>
      </c>
      <c r="L48" s="73"/>
      <c r="M48" s="71" t="s">
        <v>310</v>
      </c>
      <c r="N48" s="74" t="s">
        <v>43</v>
      </c>
      <c r="O48" s="73"/>
      <c r="P48" s="73"/>
      <c r="Q48" s="72" t="s">
        <v>391</v>
      </c>
      <c r="R48" s="73"/>
      <c r="S48" s="72" t="s">
        <v>46</v>
      </c>
      <c r="T48" s="73"/>
      <c r="U48" s="72" t="s">
        <v>47</v>
      </c>
      <c r="V48" s="72" t="s">
        <v>46</v>
      </c>
      <c r="W48" s="73"/>
      <c r="X48" s="68" t="s">
        <v>387</v>
      </c>
      <c r="Y48" s="110"/>
      <c r="Z48" s="95"/>
      <c r="AA48" s="110"/>
      <c r="AB48" s="95"/>
      <c r="AC48" s="110"/>
      <c r="AD48" s="95"/>
      <c r="AE48" s="110"/>
      <c r="AF48" s="95"/>
      <c r="AG48" s="110"/>
      <c r="AH48" s="95"/>
      <c r="AI48" s="110"/>
      <c r="AJ48" s="95"/>
      <c r="AK48" s="110"/>
      <c r="AL48" s="95"/>
      <c r="AM48" s="110"/>
      <c r="AN48" s="95"/>
      <c r="AO48" s="110">
        <v>46.514422199999998</v>
      </c>
      <c r="AP48" s="95"/>
      <c r="AQ48" s="45"/>
      <c r="AR48" s="46"/>
    </row>
    <row r="49" spans="1:44" ht="14.4" x14ac:dyDescent="0.3">
      <c r="A49" s="68">
        <v>7896641810824</v>
      </c>
      <c r="B49" s="68" t="s">
        <v>387</v>
      </c>
      <c r="C49" s="95"/>
      <c r="D49" s="69" t="s">
        <v>388</v>
      </c>
      <c r="E49" s="157" t="s">
        <v>419</v>
      </c>
      <c r="F49" s="71" t="s">
        <v>389</v>
      </c>
      <c r="G49" s="72" t="s">
        <v>384</v>
      </c>
      <c r="H49" s="71" t="s">
        <v>46</v>
      </c>
      <c r="I49" s="73"/>
      <c r="J49" s="71" t="s">
        <v>134</v>
      </c>
      <c r="K49" s="71" t="s">
        <v>390</v>
      </c>
      <c r="L49" s="73"/>
      <c r="M49" s="71" t="s">
        <v>310</v>
      </c>
      <c r="N49" s="74" t="s">
        <v>43</v>
      </c>
      <c r="O49" s="73"/>
      <c r="P49" s="73"/>
      <c r="Q49" s="72" t="s">
        <v>391</v>
      </c>
      <c r="R49" s="73"/>
      <c r="S49" s="72" t="s">
        <v>46</v>
      </c>
      <c r="T49" s="73"/>
      <c r="U49" s="72" t="s">
        <v>47</v>
      </c>
      <c r="V49" s="72" t="s">
        <v>46</v>
      </c>
      <c r="W49" s="73"/>
      <c r="X49" s="68" t="s">
        <v>387</v>
      </c>
      <c r="Y49" s="110"/>
      <c r="Z49" s="95"/>
      <c r="AA49" s="110"/>
      <c r="AB49" s="95"/>
      <c r="AC49" s="110"/>
      <c r="AD49" s="95"/>
      <c r="AE49" s="110"/>
      <c r="AF49" s="95"/>
      <c r="AG49" s="110"/>
      <c r="AH49" s="95"/>
      <c r="AI49" s="110"/>
      <c r="AJ49" s="95"/>
      <c r="AK49" s="110"/>
      <c r="AL49" s="95"/>
      <c r="AM49" s="110"/>
      <c r="AN49" s="95"/>
      <c r="AO49" s="110">
        <v>28.166277900000001</v>
      </c>
      <c r="AP49" s="95"/>
      <c r="AQ49" s="45"/>
      <c r="AR49" s="46"/>
    </row>
    <row r="50" spans="1:44" ht="15" thickBot="1" x14ac:dyDescent="0.35">
      <c r="A50" s="131">
        <v>7896641810817</v>
      </c>
      <c r="B50" s="131" t="s">
        <v>387</v>
      </c>
      <c r="C50" s="132"/>
      <c r="D50" s="133" t="s">
        <v>388</v>
      </c>
      <c r="E50" s="158" t="s">
        <v>420</v>
      </c>
      <c r="F50" s="134" t="s">
        <v>389</v>
      </c>
      <c r="G50" s="135" t="s">
        <v>384</v>
      </c>
      <c r="H50" s="134" t="s">
        <v>46</v>
      </c>
      <c r="I50" s="136"/>
      <c r="J50" s="134" t="s">
        <v>134</v>
      </c>
      <c r="K50" s="134" t="s">
        <v>390</v>
      </c>
      <c r="L50" s="136"/>
      <c r="M50" s="134" t="s">
        <v>310</v>
      </c>
      <c r="N50" s="134" t="s">
        <v>43</v>
      </c>
      <c r="O50" s="136"/>
      <c r="P50" s="136"/>
      <c r="Q50" s="135" t="s">
        <v>391</v>
      </c>
      <c r="R50" s="136"/>
      <c r="S50" s="135" t="s">
        <v>46</v>
      </c>
      <c r="T50" s="136"/>
      <c r="U50" s="135" t="s">
        <v>47</v>
      </c>
      <c r="V50" s="135" t="s">
        <v>46</v>
      </c>
      <c r="W50" s="136"/>
      <c r="X50" s="131" t="s">
        <v>387</v>
      </c>
      <c r="Y50" s="137"/>
      <c r="Z50" s="132"/>
      <c r="AA50" s="137"/>
      <c r="AB50" s="132"/>
      <c r="AC50" s="137"/>
      <c r="AD50" s="132"/>
      <c r="AE50" s="137"/>
      <c r="AF50" s="132"/>
      <c r="AG50" s="137"/>
      <c r="AH50" s="132"/>
      <c r="AI50" s="137"/>
      <c r="AJ50" s="132"/>
      <c r="AK50" s="137"/>
      <c r="AL50" s="132"/>
      <c r="AM50" s="137"/>
      <c r="AN50" s="132"/>
      <c r="AO50" s="137">
        <v>46.514422199999998</v>
      </c>
      <c r="AP50" s="132"/>
      <c r="AQ50" s="45"/>
      <c r="AR50" s="46"/>
    </row>
    <row r="51" spans="1:44" ht="15" hidden="1" thickBot="1" x14ac:dyDescent="0.35">
      <c r="A51" s="1"/>
      <c r="B51" s="1"/>
      <c r="C51" s="1"/>
      <c r="D51" s="1"/>
      <c r="E51" s="1"/>
      <c r="F51" s="138" t="s">
        <v>392</v>
      </c>
      <c r="G51" s="139"/>
      <c r="H51" s="139"/>
      <c r="I51" s="139"/>
      <c r="J51" s="139"/>
      <c r="K51" s="139"/>
      <c r="L51" s="139"/>
      <c r="M51" s="139"/>
      <c r="N51" s="140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41">
        <f>SUM(Y8:Y50)</f>
        <v>0</v>
      </c>
      <c r="Z51" s="141">
        <f t="shared" ref="Z51:AR51" si="0">SUM(Z8:Z50)</f>
        <v>0</v>
      </c>
      <c r="AA51" s="141">
        <f t="shared" si="0"/>
        <v>0</v>
      </c>
      <c r="AB51" s="141">
        <f t="shared" si="0"/>
        <v>0</v>
      </c>
      <c r="AC51" s="141">
        <f t="shared" si="0"/>
        <v>0</v>
      </c>
      <c r="AD51" s="141">
        <f t="shared" si="0"/>
        <v>0</v>
      </c>
      <c r="AE51" s="141">
        <f t="shared" si="0"/>
        <v>0</v>
      </c>
      <c r="AF51" s="141">
        <f t="shared" si="0"/>
        <v>0</v>
      </c>
      <c r="AG51" s="141">
        <f t="shared" si="0"/>
        <v>0</v>
      </c>
      <c r="AH51" s="141">
        <f t="shared" si="0"/>
        <v>0</v>
      </c>
      <c r="AI51" s="141">
        <f t="shared" si="0"/>
        <v>0</v>
      </c>
      <c r="AJ51" s="141">
        <f t="shared" si="0"/>
        <v>0</v>
      </c>
      <c r="AK51" s="141">
        <f t="shared" si="0"/>
        <v>0</v>
      </c>
      <c r="AL51" s="141">
        <f t="shared" si="0"/>
        <v>0</v>
      </c>
      <c r="AM51" s="141">
        <f t="shared" si="0"/>
        <v>0</v>
      </c>
      <c r="AN51" s="141">
        <f t="shared" si="0"/>
        <v>0</v>
      </c>
      <c r="AO51" s="141">
        <f t="shared" si="0"/>
        <v>15653.474675699998</v>
      </c>
      <c r="AP51" s="141">
        <f t="shared" si="0"/>
        <v>20671.557336616359</v>
      </c>
      <c r="AQ51" s="142">
        <f t="shared" si="0"/>
        <v>0</v>
      </c>
      <c r="AR51" s="143">
        <f t="shared" si="0"/>
        <v>0</v>
      </c>
    </row>
    <row r="52" spans="1:44" ht="14.4" x14ac:dyDescent="0.3">
      <c r="M52" s="1"/>
      <c r="N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</row>
    <row r="53" spans="1:44" ht="14.4" x14ac:dyDescent="0.3">
      <c r="M53" s="1"/>
      <c r="N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</row>
    <row r="54" spans="1:44" ht="14.4" x14ac:dyDescent="0.3">
      <c r="M54" s="1"/>
      <c r="N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</row>
    <row r="55" spans="1:44" ht="14.4" x14ac:dyDescent="0.3">
      <c r="M55" s="1"/>
      <c r="N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</row>
    <row r="56" spans="1:44" ht="14.4" x14ac:dyDescent="0.3">
      <c r="M56" s="1"/>
      <c r="N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</row>
    <row r="57" spans="1:44" ht="13.8" x14ac:dyDescent="0.3">
      <c r="N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</row>
  </sheetData>
  <mergeCells count="10">
    <mergeCell ref="AQ5:AR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</mergeCells>
  <pageMargins left="0" right="0" top="0.78740157480314965" bottom="0.39370078740157483" header="0" footer="0"/>
  <pageSetup paperSize="9" scale="70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4" sqref="A4:F4"/>
    </sheetView>
  </sheetViews>
  <sheetFormatPr defaultRowHeight="27.75" customHeight="1" x14ac:dyDescent="0.3"/>
  <cols>
    <col min="1" max="1" width="20" bestFit="1" customWidth="1"/>
    <col min="2" max="2" width="18.44140625" style="170" customWidth="1"/>
    <col min="3" max="3" width="18.44140625" bestFit="1" customWidth="1"/>
    <col min="4" max="4" width="36.88671875" bestFit="1" customWidth="1"/>
    <col min="7" max="7" width="17.109375" customWidth="1"/>
    <col min="9" max="9" width="36.88671875" bestFit="1" customWidth="1"/>
  </cols>
  <sheetData>
    <row r="1" spans="1:9" ht="15" customHeight="1" thickBot="1" x14ac:dyDescent="0.35">
      <c r="A1" s="168" t="s">
        <v>577</v>
      </c>
      <c r="B1" s="169" t="s">
        <v>578</v>
      </c>
      <c r="C1" s="168" t="s">
        <v>579</v>
      </c>
      <c r="D1" s="168" t="s">
        <v>580</v>
      </c>
      <c r="F1" s="19" t="s">
        <v>431</v>
      </c>
      <c r="G1" s="19" t="s">
        <v>9</v>
      </c>
      <c r="H1" s="21" t="s">
        <v>12</v>
      </c>
      <c r="I1" s="21" t="s">
        <v>432</v>
      </c>
    </row>
    <row r="2" spans="1:9" ht="15" customHeight="1" x14ac:dyDescent="0.3">
      <c r="A2" s="168">
        <v>6033233</v>
      </c>
      <c r="B2" s="177">
        <v>7896641802478</v>
      </c>
      <c r="C2" s="168" t="s">
        <v>581</v>
      </c>
      <c r="D2" s="168" t="s">
        <v>455</v>
      </c>
      <c r="E2" s="171">
        <f>F2-A2</f>
        <v>0</v>
      </c>
      <c r="F2" s="56">
        <v>6033233</v>
      </c>
      <c r="G2" s="67">
        <v>7896641802478</v>
      </c>
      <c r="H2" s="69" t="s">
        <v>89</v>
      </c>
      <c r="I2" s="58" t="s">
        <v>455</v>
      </c>
    </row>
    <row r="3" spans="1:9" ht="15" customHeight="1" x14ac:dyDescent="0.3">
      <c r="A3" s="168">
        <v>6033254</v>
      </c>
      <c r="B3" s="177">
        <v>7896641802119</v>
      </c>
      <c r="C3" s="168" t="s">
        <v>581</v>
      </c>
      <c r="D3" s="168" t="s">
        <v>458</v>
      </c>
      <c r="E3" s="171">
        <f>F3-A3</f>
        <v>0</v>
      </c>
      <c r="F3" s="56">
        <v>6033254</v>
      </c>
      <c r="G3" s="67">
        <v>7896641802119</v>
      </c>
      <c r="H3" s="69" t="s">
        <v>98</v>
      </c>
      <c r="I3" s="58" t="s">
        <v>458</v>
      </c>
    </row>
    <row r="4" spans="1:9" ht="15" customHeight="1" x14ac:dyDescent="0.3">
      <c r="A4" s="172">
        <v>6033259</v>
      </c>
      <c r="B4" s="178">
        <v>7896641802232</v>
      </c>
      <c r="C4" s="172" t="s">
        <v>581</v>
      </c>
      <c r="D4" s="172" t="s">
        <v>459</v>
      </c>
      <c r="E4" s="179"/>
      <c r="F4" s="173">
        <v>6046932</v>
      </c>
      <c r="G4" s="67">
        <v>7896641802232</v>
      </c>
      <c r="H4" s="69" t="s">
        <v>98</v>
      </c>
      <c r="I4" s="58" t="s">
        <v>459</v>
      </c>
    </row>
    <row r="5" spans="1:9" ht="15" customHeight="1" x14ac:dyDescent="0.3">
      <c r="A5" s="168">
        <v>6033265</v>
      </c>
      <c r="B5" s="177">
        <v>7896641802430</v>
      </c>
      <c r="C5" s="168" t="s">
        <v>581</v>
      </c>
      <c r="D5" s="168" t="s">
        <v>454</v>
      </c>
      <c r="E5" s="171">
        <f>F5-A5</f>
        <v>0</v>
      </c>
      <c r="F5" s="56">
        <v>6033265</v>
      </c>
      <c r="G5" s="67">
        <v>7896641802430</v>
      </c>
      <c r="H5" s="69" t="s">
        <v>89</v>
      </c>
      <c r="I5" s="58" t="s">
        <v>454</v>
      </c>
    </row>
    <row r="6" spans="1:9" ht="15" customHeight="1" x14ac:dyDescent="0.3">
      <c r="A6" s="168">
        <v>6033311</v>
      </c>
      <c r="B6" s="177">
        <v>7896641804748</v>
      </c>
      <c r="C6" s="168" t="s">
        <v>581</v>
      </c>
      <c r="D6" s="168" t="s">
        <v>456</v>
      </c>
      <c r="E6" s="171">
        <f>F6-A6</f>
        <v>0</v>
      </c>
      <c r="F6" s="56">
        <v>6033311</v>
      </c>
      <c r="G6" s="67">
        <v>7896641804748</v>
      </c>
      <c r="H6" s="69" t="s">
        <v>89</v>
      </c>
      <c r="I6" s="58" t="s">
        <v>456</v>
      </c>
    </row>
    <row r="7" spans="1:9" ht="15" customHeight="1" x14ac:dyDescent="0.3">
      <c r="A7" s="168">
        <v>6033312</v>
      </c>
      <c r="B7" s="177">
        <v>7896641804755</v>
      </c>
      <c r="C7" s="168" t="s">
        <v>581</v>
      </c>
      <c r="D7" s="168" t="s">
        <v>460</v>
      </c>
      <c r="E7" s="171">
        <f>F7-A7</f>
        <v>0</v>
      </c>
      <c r="F7" s="56">
        <v>6033312</v>
      </c>
      <c r="G7" s="67">
        <v>7896641804755</v>
      </c>
      <c r="H7" s="69" t="s">
        <v>98</v>
      </c>
      <c r="I7" s="58" t="s">
        <v>460</v>
      </c>
    </row>
    <row r="8" spans="1:9" ht="15" customHeight="1" x14ac:dyDescent="0.3">
      <c r="A8" s="172">
        <v>6033325</v>
      </c>
      <c r="B8" s="178">
        <v>7896641805714</v>
      </c>
      <c r="C8" s="172" t="s">
        <v>582</v>
      </c>
      <c r="D8" s="172" t="s">
        <v>462</v>
      </c>
      <c r="E8" s="171"/>
      <c r="F8" s="56"/>
      <c r="G8" s="67"/>
      <c r="H8" s="69"/>
      <c r="I8" s="58"/>
    </row>
    <row r="9" spans="1:9" ht="15" customHeight="1" x14ac:dyDescent="0.3">
      <c r="A9" s="168">
        <v>6033385</v>
      </c>
      <c r="B9" s="177">
        <v>7896641807084</v>
      </c>
      <c r="C9" s="168" t="s">
        <v>581</v>
      </c>
      <c r="D9" s="168" t="s">
        <v>583</v>
      </c>
      <c r="E9" s="171">
        <f>F9-A9</f>
        <v>0</v>
      </c>
      <c r="F9" s="56">
        <v>6033385</v>
      </c>
      <c r="G9" s="67">
        <v>7896641807084</v>
      </c>
      <c r="H9" s="69" t="s">
        <v>89</v>
      </c>
      <c r="I9" s="58" t="s">
        <v>457</v>
      </c>
    </row>
    <row r="10" spans="1:9" ht="15" customHeight="1" x14ac:dyDescent="0.3">
      <c r="A10" s="168">
        <v>6033386</v>
      </c>
      <c r="B10" s="177">
        <v>7896641807091</v>
      </c>
      <c r="C10" s="168" t="s">
        <v>581</v>
      </c>
      <c r="D10" s="168" t="s">
        <v>584</v>
      </c>
      <c r="E10" s="171">
        <f>F10-A10</f>
        <v>0</v>
      </c>
      <c r="F10" s="56">
        <v>6033386</v>
      </c>
      <c r="G10" s="67">
        <v>7896641807091</v>
      </c>
      <c r="H10" s="69" t="s">
        <v>98</v>
      </c>
      <c r="I10" s="58" t="s">
        <v>461</v>
      </c>
    </row>
    <row r="11" spans="1:9" ht="15" customHeight="1" x14ac:dyDescent="0.3">
      <c r="A11" s="172">
        <v>6150894</v>
      </c>
      <c r="B11" s="178">
        <v>7896641805714</v>
      </c>
      <c r="C11" s="172" t="s">
        <v>582</v>
      </c>
      <c r="D11" s="172" t="s">
        <v>585</v>
      </c>
      <c r="E11" s="171">
        <f>F11-A11</f>
        <v>0</v>
      </c>
      <c r="F11" s="173">
        <v>6150894</v>
      </c>
      <c r="G11" s="174">
        <v>7896641805714</v>
      </c>
      <c r="H11" s="175" t="s">
        <v>98</v>
      </c>
      <c r="I11" s="176" t="s">
        <v>462</v>
      </c>
    </row>
    <row r="12" spans="1:9" ht="27.75" customHeight="1" x14ac:dyDescent="0.3">
      <c r="E12" s="1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REVISTAS</vt:lpstr>
      <vt:lpstr>REVISTAS_calculos</vt:lpstr>
      <vt:lpstr>RETIRADOS DA REVISTA</vt:lpstr>
      <vt:lpstr>Sheet1</vt:lpstr>
    </vt:vector>
  </TitlesOfParts>
  <Company>Takeda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Gines Garcia, Consultor</dc:creator>
  <cp:lastModifiedBy>Márcio Alves</cp:lastModifiedBy>
  <dcterms:created xsi:type="dcterms:W3CDTF">2016-04-01T18:50:06Z</dcterms:created>
  <dcterms:modified xsi:type="dcterms:W3CDTF">2017-04-03T15:21:59Z</dcterms:modified>
</cp:coreProperties>
</file>