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13_ncr:1_{976CEBF6-7307-4D4A-8D0B-2975A2335C59}" xr6:coauthVersionLast="36" xr6:coauthVersionMax="36" xr10:uidLastSave="{00000000-0000-0000-0000-000000000000}"/>
  <bookViews>
    <workbookView xWindow="-15" yWindow="6390" windowWidth="28830" windowHeight="6435" xr2:uid="{00000000-000D-0000-FFFF-FFFF00000000}"/>
  </bookViews>
  <sheets>
    <sheet name="Plan1" sheetId="2" r:id="rId1"/>
    <sheet name="Planilha1" sheetId="3" r:id="rId2"/>
  </sheets>
  <definedNames>
    <definedName name="_xlnm._FilterDatabase" localSheetId="1" hidden="1">Planilha1!$I$1:$J$36</definedName>
    <definedName name="arese963" localSheetId="0">Plan1!$A$1:$X$40</definedName>
    <definedName name="Print_Area" localSheetId="0">Plan1!$A$1:$X$40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3" l="1"/>
  <c r="J28" i="3"/>
  <c r="J18" i="3"/>
  <c r="J36" i="3"/>
  <c r="J35" i="3"/>
  <c r="J34" i="3"/>
  <c r="J33" i="3"/>
  <c r="J32" i="3"/>
  <c r="J31" i="3"/>
  <c r="J29" i="3"/>
  <c r="J27" i="3"/>
  <c r="J26" i="3"/>
  <c r="J25" i="3"/>
  <c r="J24" i="3"/>
  <c r="J23" i="3"/>
  <c r="J22" i="3"/>
  <c r="J21" i="3"/>
  <c r="J20" i="3"/>
  <c r="J19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V40" i="2" l="1"/>
  <c r="V39" i="2"/>
  <c r="V38" i="2"/>
  <c r="V37" i="2"/>
  <c r="V36" i="2"/>
  <c r="V35" i="2"/>
  <c r="T40" i="2"/>
  <c r="T39" i="2"/>
  <c r="T38" i="2"/>
  <c r="T37" i="2"/>
  <c r="T36" i="2"/>
  <c r="T35" i="2"/>
  <c r="R40" i="2"/>
  <c r="R39" i="2"/>
  <c r="R38" i="2"/>
  <c r="R37" i="2"/>
  <c r="R36" i="2"/>
  <c r="R35" i="2"/>
  <c r="P40" i="2"/>
  <c r="P39" i="2"/>
  <c r="P38" i="2"/>
  <c r="P37" i="2"/>
  <c r="P36" i="2"/>
  <c r="P35" i="2"/>
  <c r="N40" i="2"/>
  <c r="N39" i="2"/>
  <c r="N38" i="2"/>
  <c r="N37" i="2"/>
  <c r="N36" i="2"/>
  <c r="N35" i="2"/>
  <c r="L40" i="2"/>
  <c r="L39" i="2"/>
  <c r="L38" i="2"/>
  <c r="L37" i="2"/>
  <c r="L36" i="2"/>
  <c r="L35" i="2"/>
  <c r="J40" i="2"/>
  <c r="J39" i="2"/>
  <c r="J38" i="2"/>
  <c r="J37" i="2"/>
  <c r="J36" i="2"/>
  <c r="J35" i="2"/>
  <c r="H40" i="2"/>
  <c r="H39" i="2"/>
  <c r="H38" i="2"/>
  <c r="H37" i="2"/>
  <c r="H36" i="2"/>
  <c r="H35" i="2"/>
  <c r="V32" i="2"/>
  <c r="T32" i="2"/>
  <c r="R32" i="2"/>
  <c r="P32" i="2"/>
  <c r="N32" i="2"/>
  <c r="L32" i="2"/>
  <c r="J32" i="2"/>
  <c r="H32" i="2"/>
  <c r="V30" i="2"/>
  <c r="T30" i="2"/>
  <c r="R30" i="2"/>
  <c r="P30" i="2"/>
  <c r="N30" i="2"/>
  <c r="L30" i="2"/>
  <c r="J30" i="2"/>
  <c r="H30" i="2"/>
  <c r="V28" i="2"/>
  <c r="T28" i="2"/>
  <c r="R28" i="2"/>
  <c r="P28" i="2"/>
  <c r="N28" i="2"/>
  <c r="L28" i="2"/>
  <c r="J28" i="2"/>
  <c r="H28" i="2"/>
  <c r="V19" i="2"/>
  <c r="T19" i="2"/>
  <c r="R19" i="2"/>
  <c r="P19" i="2"/>
  <c r="N19" i="2"/>
  <c r="L19" i="2"/>
  <c r="J19" i="2"/>
  <c r="H19" i="2"/>
  <c r="V17" i="2"/>
  <c r="T17" i="2"/>
  <c r="R17" i="2"/>
  <c r="P17" i="2"/>
  <c r="N17" i="2"/>
  <c r="L17" i="2"/>
  <c r="J17" i="2"/>
  <c r="H17" i="2"/>
  <c r="V10" i="2"/>
  <c r="T10" i="2"/>
  <c r="R10" i="2"/>
  <c r="P10" i="2"/>
  <c r="N10" i="2"/>
  <c r="L10" i="2"/>
  <c r="J10" i="2"/>
  <c r="H10" i="2"/>
  <c r="V8" i="2"/>
  <c r="V7" i="2"/>
  <c r="T8" i="2"/>
  <c r="T7" i="2"/>
  <c r="R8" i="2"/>
  <c r="R7" i="2"/>
  <c r="P8" i="2"/>
  <c r="P7" i="2"/>
  <c r="N8" i="2"/>
  <c r="N7" i="2"/>
  <c r="L8" i="2"/>
  <c r="L7" i="2"/>
  <c r="J8" i="2"/>
  <c r="J7" i="2"/>
  <c r="H8" i="2"/>
  <c r="H7" i="2"/>
  <c r="V6" i="2"/>
  <c r="T6" i="2"/>
  <c r="R6" i="2"/>
  <c r="P6" i="2"/>
  <c r="N6" i="2"/>
  <c r="L6" i="2"/>
  <c r="J6" i="2"/>
  <c r="H6" i="2"/>
  <c r="U22" i="2"/>
  <c r="V22" i="2" s="1"/>
  <c r="S22" i="2"/>
  <c r="T22" i="2" s="1"/>
  <c r="Q22" i="2"/>
  <c r="R22" i="2" s="1"/>
  <c r="O22" i="2"/>
  <c r="P22" i="2" s="1"/>
  <c r="M22" i="2"/>
  <c r="N22" i="2" s="1"/>
  <c r="L22" i="2"/>
  <c r="K22" i="2"/>
  <c r="I22" i="2"/>
  <c r="J22" i="2" s="1"/>
  <c r="H22" i="2"/>
  <c r="U34" i="2" l="1"/>
  <c r="V34" i="2" s="1"/>
  <c r="S34" i="2"/>
  <c r="T34" i="2" s="1"/>
  <c r="Q34" i="2"/>
  <c r="R34" i="2" s="1"/>
  <c r="O34" i="2"/>
  <c r="P34" i="2" s="1"/>
  <c r="M34" i="2"/>
  <c r="N34" i="2" s="1"/>
  <c r="L34" i="2"/>
  <c r="K34" i="2"/>
  <c r="J34" i="2"/>
  <c r="I34" i="2"/>
  <c r="H34" i="2"/>
  <c r="U33" i="2"/>
  <c r="V33" i="2" s="1"/>
  <c r="S33" i="2"/>
  <c r="T33" i="2" s="1"/>
  <c r="Q33" i="2"/>
  <c r="R33" i="2" s="1"/>
  <c r="O33" i="2"/>
  <c r="P33" i="2" s="1"/>
  <c r="M33" i="2"/>
  <c r="N33" i="2" s="1"/>
  <c r="L33" i="2"/>
  <c r="K33" i="2"/>
  <c r="I33" i="2"/>
  <c r="J33" i="2" s="1"/>
  <c r="H33" i="2"/>
  <c r="U31" i="2"/>
  <c r="V31" i="2" s="1"/>
  <c r="T31" i="2"/>
  <c r="S31" i="2"/>
  <c r="R31" i="2"/>
  <c r="Q31" i="2"/>
  <c r="O31" i="2"/>
  <c r="P31" i="2" s="1"/>
  <c r="M31" i="2"/>
  <c r="N31" i="2" s="1"/>
  <c r="L31" i="2"/>
  <c r="K31" i="2"/>
  <c r="I31" i="2"/>
  <c r="J31" i="2" s="1"/>
  <c r="H31" i="2"/>
  <c r="U29" i="2"/>
  <c r="V29" i="2" s="1"/>
  <c r="S29" i="2"/>
  <c r="T29" i="2" s="1"/>
  <c r="R29" i="2"/>
  <c r="Q29" i="2"/>
  <c r="O29" i="2"/>
  <c r="P29" i="2" s="1"/>
  <c r="M29" i="2"/>
  <c r="N29" i="2" s="1"/>
  <c r="K29" i="2"/>
  <c r="L29" i="2" s="1"/>
  <c r="I29" i="2"/>
  <c r="J29" i="2" s="1"/>
  <c r="H29" i="2"/>
  <c r="U27" i="2"/>
  <c r="V27" i="2" s="1"/>
  <c r="T27" i="2"/>
  <c r="S27" i="2"/>
  <c r="Q27" i="2"/>
  <c r="R27" i="2" s="1"/>
  <c r="O27" i="2"/>
  <c r="P27" i="2" s="1"/>
  <c r="M27" i="2"/>
  <c r="N27" i="2" s="1"/>
  <c r="L27" i="2"/>
  <c r="K27" i="2"/>
  <c r="I27" i="2"/>
  <c r="J27" i="2" s="1"/>
  <c r="H27" i="2"/>
  <c r="U26" i="2"/>
  <c r="V26" i="2" s="1"/>
  <c r="S26" i="2"/>
  <c r="T26" i="2" s="1"/>
  <c r="Q26" i="2"/>
  <c r="R26" i="2" s="1"/>
  <c r="O26" i="2"/>
  <c r="P26" i="2" s="1"/>
  <c r="M26" i="2"/>
  <c r="N26" i="2" s="1"/>
  <c r="K26" i="2"/>
  <c r="L26" i="2" s="1"/>
  <c r="I26" i="2"/>
  <c r="J26" i="2" s="1"/>
  <c r="H26" i="2"/>
  <c r="V25" i="2"/>
  <c r="U25" i="2"/>
  <c r="S25" i="2"/>
  <c r="T25" i="2" s="1"/>
  <c r="Q25" i="2"/>
  <c r="R25" i="2" s="1"/>
  <c r="O25" i="2"/>
  <c r="P25" i="2" s="1"/>
  <c r="N25" i="2"/>
  <c r="M25" i="2"/>
  <c r="K25" i="2"/>
  <c r="L25" i="2" s="1"/>
  <c r="J25" i="2"/>
  <c r="I25" i="2"/>
  <c r="H25" i="2"/>
  <c r="U24" i="2"/>
  <c r="V24" i="2" s="1"/>
  <c r="S24" i="2"/>
  <c r="T24" i="2" s="1"/>
  <c r="Q24" i="2"/>
  <c r="R24" i="2" s="1"/>
  <c r="O24" i="2"/>
  <c r="P24" i="2" s="1"/>
  <c r="M24" i="2"/>
  <c r="N24" i="2" s="1"/>
  <c r="K24" i="2"/>
  <c r="L24" i="2" s="1"/>
  <c r="I24" i="2"/>
  <c r="J24" i="2" s="1"/>
  <c r="H24" i="2"/>
  <c r="V23" i="2"/>
  <c r="U23" i="2"/>
  <c r="S23" i="2"/>
  <c r="T23" i="2" s="1"/>
  <c r="Q23" i="2"/>
  <c r="R23" i="2" s="1"/>
  <c r="O23" i="2"/>
  <c r="P23" i="2" s="1"/>
  <c r="M23" i="2"/>
  <c r="N23" i="2" s="1"/>
  <c r="L23" i="2"/>
  <c r="K23" i="2"/>
  <c r="I23" i="2"/>
  <c r="J23" i="2" s="1"/>
  <c r="H23" i="2"/>
  <c r="U21" i="2"/>
  <c r="V21" i="2" s="1"/>
  <c r="S21" i="2"/>
  <c r="T21" i="2" s="1"/>
  <c r="Q21" i="2"/>
  <c r="R21" i="2" s="1"/>
  <c r="O21" i="2"/>
  <c r="P21" i="2" s="1"/>
  <c r="M21" i="2"/>
  <c r="N21" i="2" s="1"/>
  <c r="K21" i="2"/>
  <c r="L21" i="2" s="1"/>
  <c r="J21" i="2"/>
  <c r="I21" i="2"/>
  <c r="H21" i="2"/>
  <c r="U20" i="2"/>
  <c r="V20" i="2" s="1"/>
  <c r="S20" i="2"/>
  <c r="T20" i="2" s="1"/>
  <c r="R20" i="2"/>
  <c r="Q20" i="2"/>
  <c r="O20" i="2"/>
  <c r="P20" i="2" s="1"/>
  <c r="M20" i="2"/>
  <c r="N20" i="2" s="1"/>
  <c r="K20" i="2"/>
  <c r="L20" i="2" s="1"/>
  <c r="I20" i="2"/>
  <c r="J20" i="2" s="1"/>
  <c r="H20" i="2"/>
  <c r="U18" i="2"/>
  <c r="V18" i="2" s="1"/>
  <c r="T18" i="2"/>
  <c r="S18" i="2"/>
  <c r="Q18" i="2"/>
  <c r="R18" i="2" s="1"/>
  <c r="O18" i="2"/>
  <c r="P18" i="2" s="1"/>
  <c r="M18" i="2"/>
  <c r="N18" i="2" s="1"/>
  <c r="L18" i="2"/>
  <c r="K18" i="2"/>
  <c r="J18" i="2"/>
  <c r="I18" i="2"/>
  <c r="H18" i="2"/>
  <c r="U16" i="2"/>
  <c r="V16" i="2" s="1"/>
  <c r="S16" i="2"/>
  <c r="T16" i="2" s="1"/>
  <c r="R16" i="2"/>
  <c r="Q16" i="2"/>
  <c r="O16" i="2"/>
  <c r="P16" i="2" s="1"/>
  <c r="M16" i="2"/>
  <c r="N16" i="2" s="1"/>
  <c r="K16" i="2"/>
  <c r="L16" i="2" s="1"/>
  <c r="I16" i="2"/>
  <c r="J16" i="2" s="1"/>
  <c r="H16" i="2"/>
  <c r="U15" i="2"/>
  <c r="V15" i="2" s="1"/>
  <c r="S15" i="2"/>
  <c r="T15" i="2" s="1"/>
  <c r="Q15" i="2"/>
  <c r="R15" i="2" s="1"/>
  <c r="O15" i="2"/>
  <c r="P15" i="2" s="1"/>
  <c r="M15" i="2"/>
  <c r="N15" i="2" s="1"/>
  <c r="K15" i="2"/>
  <c r="L15" i="2" s="1"/>
  <c r="I15" i="2"/>
  <c r="J15" i="2" s="1"/>
  <c r="H15" i="2"/>
  <c r="U14" i="2"/>
  <c r="V14" i="2" s="1"/>
  <c r="S14" i="2"/>
  <c r="T14" i="2" s="1"/>
  <c r="Q14" i="2"/>
  <c r="R14" i="2" s="1"/>
  <c r="O14" i="2"/>
  <c r="P14" i="2" s="1"/>
  <c r="M14" i="2"/>
  <c r="N14" i="2" s="1"/>
  <c r="K14" i="2"/>
  <c r="L14" i="2" s="1"/>
  <c r="J14" i="2"/>
  <c r="I14" i="2"/>
  <c r="H14" i="2"/>
  <c r="U13" i="2"/>
  <c r="V13" i="2" s="1"/>
  <c r="S13" i="2"/>
  <c r="T13" i="2" s="1"/>
  <c r="Q13" i="2"/>
  <c r="R13" i="2" s="1"/>
  <c r="O13" i="2"/>
  <c r="P13" i="2" s="1"/>
  <c r="N13" i="2"/>
  <c r="M13" i="2"/>
  <c r="K13" i="2"/>
  <c r="L13" i="2" s="1"/>
  <c r="I13" i="2"/>
  <c r="J13" i="2" s="1"/>
  <c r="H13" i="2"/>
  <c r="V12" i="2"/>
  <c r="U12" i="2"/>
  <c r="S12" i="2"/>
  <c r="T12" i="2" s="1"/>
  <c r="Q12" i="2"/>
  <c r="R12" i="2" s="1"/>
  <c r="P12" i="2"/>
  <c r="O12" i="2"/>
  <c r="M12" i="2"/>
  <c r="N12" i="2" s="1"/>
  <c r="K12" i="2"/>
  <c r="L12" i="2" s="1"/>
  <c r="I12" i="2"/>
  <c r="J12" i="2" s="1"/>
  <c r="H12" i="2"/>
  <c r="U11" i="2"/>
  <c r="V11" i="2" s="1"/>
  <c r="T11" i="2"/>
  <c r="S11" i="2"/>
  <c r="Q11" i="2"/>
  <c r="R11" i="2" s="1"/>
  <c r="O11" i="2"/>
  <c r="P11" i="2" s="1"/>
  <c r="M11" i="2"/>
  <c r="N11" i="2" s="1"/>
  <c r="L11" i="2"/>
  <c r="K11" i="2"/>
  <c r="I11" i="2"/>
  <c r="J11" i="2" s="1"/>
  <c r="H11" i="2"/>
  <c r="U9" i="2"/>
  <c r="V9" i="2" s="1"/>
  <c r="S9" i="2"/>
  <c r="T9" i="2" s="1"/>
  <c r="Q9" i="2"/>
  <c r="R9" i="2" s="1"/>
  <c r="O9" i="2"/>
  <c r="P9" i="2" s="1"/>
  <c r="M9" i="2"/>
  <c r="N9" i="2" s="1"/>
  <c r="L9" i="2"/>
  <c r="K9" i="2"/>
  <c r="I9" i="2"/>
  <c r="J9" i="2" s="1"/>
  <c r="H9" i="2"/>
</calcChain>
</file>

<file path=xl/sharedStrings.xml><?xml version="1.0" encoding="utf-8"?>
<sst xmlns="http://schemas.openxmlformats.org/spreadsheetml/2006/main" count="246" uniqueCount="97">
  <si>
    <t>Cód. Barras EAN</t>
  </si>
  <si>
    <t>Cód.</t>
  </si>
  <si>
    <t>Produto</t>
  </si>
  <si>
    <t>Embalagem</t>
  </si>
  <si>
    <t>Lista</t>
  </si>
  <si>
    <t>Cód. NCM</t>
  </si>
  <si>
    <t>Cód. NBM</t>
  </si>
  <si>
    <t>Becan</t>
  </si>
  <si>
    <t>Frasco com 20 ml</t>
  </si>
  <si>
    <t>Neutra</t>
  </si>
  <si>
    <t>2102.20.00</t>
  </si>
  <si>
    <t>2102.20.0199</t>
  </si>
  <si>
    <t>Calcichell 250 mg</t>
  </si>
  <si>
    <t>15 envelopes</t>
  </si>
  <si>
    <t>2106.90.30</t>
  </si>
  <si>
    <t>2106.90.0100</t>
  </si>
  <si>
    <t>Calcichell 500 mg</t>
  </si>
  <si>
    <t>Bisnaga 40 g + 10 Aplicadores</t>
  </si>
  <si>
    <t>Negativa</t>
  </si>
  <si>
    <t>3003.90.76</t>
  </si>
  <si>
    <t>3003.90.9999</t>
  </si>
  <si>
    <t>Dexador - Cpr</t>
  </si>
  <si>
    <t>20 comprimidos revestidos</t>
  </si>
  <si>
    <t>3003.90.13</t>
  </si>
  <si>
    <t>Dexador - Injetável</t>
  </si>
  <si>
    <t>6 ampolas (3x1ml B + 3x2ml A)</t>
  </si>
  <si>
    <t>30 comprimidos revestidos</t>
  </si>
  <si>
    <t>3003.90.99</t>
  </si>
  <si>
    <t>3003.90.9903</t>
  </si>
  <si>
    <t>Flenus</t>
  </si>
  <si>
    <t>Folacin - Cpr</t>
  </si>
  <si>
    <t>3003.90.19</t>
  </si>
  <si>
    <t>Folacin - Gotas</t>
  </si>
  <si>
    <t>Frasco 30 ml</t>
  </si>
  <si>
    <t>Folifer - Cpr</t>
  </si>
  <si>
    <t>Folifer - Gotas</t>
  </si>
  <si>
    <t>Folifer - Solução Oral</t>
  </si>
  <si>
    <t>Frasco100 ml</t>
  </si>
  <si>
    <t>Hederax - Xarope</t>
  </si>
  <si>
    <t>Frasco com 100 ml</t>
  </si>
  <si>
    <t>Jofix 4 mg</t>
  </si>
  <si>
    <t>10 comprimidos de desintegração oral</t>
  </si>
  <si>
    <t>Positiva</t>
  </si>
  <si>
    <t>3004.90.69</t>
  </si>
  <si>
    <t>3004.90.9999</t>
  </si>
  <si>
    <t>Jofix 8 mg</t>
  </si>
  <si>
    <t>Lacass</t>
  </si>
  <si>
    <t>14 comprimidos revestidos</t>
  </si>
  <si>
    <t xml:space="preserve">Nevrix </t>
  </si>
  <si>
    <t>Nevrix IM</t>
  </si>
  <si>
    <t>3 ampolas de 2ml</t>
  </si>
  <si>
    <t>Ossone</t>
  </si>
  <si>
    <t>Pazine</t>
  </si>
  <si>
    <t>Frasco com 30 ml</t>
  </si>
  <si>
    <t>3507.90.19</t>
  </si>
  <si>
    <t>3507.90.0200</t>
  </si>
  <si>
    <t>Bisnaga 45 g + 10 Aplicadores</t>
  </si>
  <si>
    <t>3003.20.19</t>
  </si>
  <si>
    <t>3003.20.9900</t>
  </si>
  <si>
    <t>Vitax D3 - Gotas</t>
  </si>
  <si>
    <t>Zelix 150 mg</t>
  </si>
  <si>
    <t>1 cápsula</t>
  </si>
  <si>
    <t>3003.90.89</t>
  </si>
  <si>
    <t>2 cápsulas</t>
  </si>
  <si>
    <t>Zirvit Baby</t>
  </si>
  <si>
    <t>Frasco 150 ml</t>
  </si>
  <si>
    <t>Zirvit Multi</t>
  </si>
  <si>
    <t>Zirvit Plus</t>
  </si>
  <si>
    <t>Colpist MT</t>
  </si>
  <si>
    <t>Enax</t>
  </si>
  <si>
    <t>Folifer Ferro - Gotas</t>
  </si>
  <si>
    <t>Precol</t>
  </si>
  <si>
    <t>Tericin AT</t>
  </si>
  <si>
    <t>Zirvit Kids</t>
  </si>
  <si>
    <t>P.F.</t>
  </si>
  <si>
    <t>P. M. C.</t>
  </si>
  <si>
    <r>
      <t xml:space="preserve">ICMS </t>
    </r>
    <r>
      <rPr>
        <sz val="8"/>
        <color theme="1"/>
        <rFont val="Calibri Light (Títulos)_x0000_"/>
      </rPr>
      <t>Destino</t>
    </r>
    <r>
      <rPr>
        <sz val="12"/>
        <color theme="1"/>
        <rFont val="Calibri Light"/>
        <family val="2"/>
        <scheme val="major"/>
      </rPr>
      <t xml:space="preserve"> </t>
    </r>
    <r>
      <rPr>
        <sz val="12"/>
        <color theme="1"/>
        <rFont val="Calibri Light (Títulos)_x0000_"/>
      </rPr>
      <t>18%</t>
    </r>
  </si>
  <si>
    <r>
      <t xml:space="preserve">ICMS </t>
    </r>
    <r>
      <rPr>
        <sz val="8"/>
        <color theme="1"/>
        <rFont val="Calibri Light (Títulos)_x0000_"/>
      </rPr>
      <t>Destino</t>
    </r>
    <r>
      <rPr>
        <sz val="12"/>
        <color theme="1"/>
        <rFont val="Calibri Light"/>
        <family val="2"/>
        <scheme val="major"/>
      </rPr>
      <t xml:space="preserve"> 12%</t>
    </r>
  </si>
  <si>
    <r>
      <t xml:space="preserve">ICMS </t>
    </r>
    <r>
      <rPr>
        <sz val="8"/>
        <color theme="1"/>
        <rFont val="Calibri Light (Títulos)_x0000_"/>
      </rPr>
      <t>Destino</t>
    </r>
    <r>
      <rPr>
        <sz val="12"/>
        <color theme="1"/>
        <rFont val="Calibri Light"/>
        <family val="2"/>
        <scheme val="major"/>
      </rPr>
      <t xml:space="preserve"> 17%</t>
    </r>
  </si>
  <si>
    <r>
      <t xml:space="preserve">ICMS </t>
    </r>
    <r>
      <rPr>
        <sz val="8"/>
        <color theme="1"/>
        <rFont val="Calibri Light (Títulos)_x0000_"/>
      </rPr>
      <t>Destino</t>
    </r>
    <r>
      <rPr>
        <sz val="12"/>
        <color theme="1"/>
        <rFont val="Calibri Light"/>
        <family val="2"/>
        <scheme val="major"/>
      </rPr>
      <t xml:space="preserve"> 17,5%</t>
    </r>
  </si>
  <si>
    <r>
      <t xml:space="preserve">ICMS </t>
    </r>
    <r>
      <rPr>
        <sz val="8"/>
        <color theme="1"/>
        <rFont val="Calibri Light (Títulos)_x0000_"/>
      </rPr>
      <t>Destino</t>
    </r>
    <r>
      <rPr>
        <sz val="12"/>
        <color theme="1"/>
        <rFont val="Calibri Light"/>
        <family val="2"/>
        <scheme val="major"/>
      </rPr>
      <t xml:space="preserve"> 20%</t>
    </r>
  </si>
  <si>
    <r>
      <t xml:space="preserve">ICMS </t>
    </r>
    <r>
      <rPr>
        <sz val="8"/>
        <color theme="1"/>
        <rFont val="Calibri Light (Títulos)_x0000_"/>
      </rPr>
      <t>Destino</t>
    </r>
    <r>
      <rPr>
        <sz val="12"/>
        <color theme="1"/>
        <rFont val="Calibri Light"/>
        <family val="2"/>
        <scheme val="major"/>
      </rPr>
      <t xml:space="preserve"> 17% ALC</t>
    </r>
  </si>
  <si>
    <r>
      <t xml:space="preserve">ICMS </t>
    </r>
    <r>
      <rPr>
        <sz val="8"/>
        <color theme="1"/>
        <rFont val="Calibri Light (Títulos)_x0000_"/>
      </rPr>
      <t>Destino</t>
    </r>
    <r>
      <rPr>
        <sz val="12"/>
        <color theme="1"/>
        <rFont val="Calibri Light"/>
        <family val="2"/>
        <scheme val="major"/>
      </rPr>
      <t xml:space="preserve"> 17,5% ALC</t>
    </r>
  </si>
  <si>
    <r>
      <t xml:space="preserve">ICMS </t>
    </r>
    <r>
      <rPr>
        <sz val="8"/>
        <color theme="1"/>
        <rFont val="Calibri Light (Títulos)_x0000_"/>
      </rPr>
      <t>Destino</t>
    </r>
    <r>
      <rPr>
        <sz val="12"/>
        <color theme="1"/>
        <rFont val="Calibri Light"/>
        <family val="2"/>
        <scheme val="major"/>
      </rPr>
      <t xml:space="preserve"> 18% ALC</t>
    </r>
  </si>
  <si>
    <r>
      <t xml:space="preserve">Caixa de Embarque </t>
    </r>
    <r>
      <rPr>
        <sz val="8"/>
        <color theme="1"/>
        <rFont val="Calibri Light (Títulos)_x0000_"/>
      </rPr>
      <t>(unidades)</t>
    </r>
  </si>
  <si>
    <t>Frasco 100 ml</t>
  </si>
  <si>
    <t>Deaten</t>
  </si>
  <si>
    <t>30 Cápsulas</t>
  </si>
  <si>
    <t>Zirvit Vita</t>
  </si>
  <si>
    <t>110</t>
  </si>
  <si>
    <t>30 Cápsulas moles</t>
  </si>
  <si>
    <r>
      <t xml:space="preserve">Tabela de preços 2019
</t>
    </r>
    <r>
      <rPr>
        <sz val="8"/>
        <rFont val="Calibri (Corpo)_x0000_"/>
      </rPr>
      <t>Início: 01/04/2019</t>
    </r>
  </si>
  <si>
    <t>30 comprimidos</t>
  </si>
  <si>
    <t>NÃO</t>
  </si>
  <si>
    <t>SIM</t>
  </si>
  <si>
    <t>ean</t>
  </si>
  <si>
    <t>monitorado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</si>
</sst>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sz val="7"/>
      <color indexed="12"/>
      <name val="Arial"/>
      <family val="2"/>
    </font>
    <font>
      <sz val="7"/>
      <name val="Calibri"/>
      <family val="2"/>
      <scheme val="minor"/>
    </font>
    <font>
      <sz val="7"/>
      <color indexed="57"/>
      <name val="Calibri"/>
      <family val="2"/>
      <scheme val="minor"/>
    </font>
    <font>
      <sz val="7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 (Corpo)_x0000_"/>
    </font>
    <font>
      <sz val="12"/>
      <color theme="1"/>
      <name val="Calibri Light"/>
      <family val="2"/>
      <scheme val="major"/>
    </font>
    <font>
      <sz val="12"/>
      <color theme="1"/>
      <name val="Calibri Light (Títulos)_x0000_"/>
    </font>
    <font>
      <sz val="8"/>
      <color theme="1"/>
      <name val="Calibri Light (Títulos)_x0000_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0" xfId="1" applyFont="1" applyBorder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39" fontId="6" fillId="2" borderId="15" xfId="1" applyNumberFormat="1" applyFont="1" applyFill="1" applyBorder="1" applyAlignment="1" applyProtection="1">
      <alignment horizontal="center" vertical="center"/>
    </xf>
    <xf numFmtId="39" fontId="6" fillId="2" borderId="9" xfId="1" applyNumberFormat="1" applyFont="1" applyFill="1" applyBorder="1" applyAlignment="1" applyProtection="1">
      <alignment horizontal="center" vertical="center"/>
    </xf>
    <xf numFmtId="39" fontId="6" fillId="2" borderId="7" xfId="1" applyNumberFormat="1" applyFont="1" applyFill="1" applyBorder="1" applyAlignment="1" applyProtection="1">
      <alignment horizontal="center" vertical="center"/>
    </xf>
    <xf numFmtId="39" fontId="6" fillId="2" borderId="16" xfId="1" applyNumberFormat="1" applyFont="1" applyFill="1" applyBorder="1" applyAlignment="1" applyProtection="1">
      <alignment horizontal="center" vertical="center"/>
    </xf>
    <xf numFmtId="39" fontId="6" fillId="2" borderId="10" xfId="1" applyNumberFormat="1" applyFont="1" applyFill="1" applyBorder="1" applyAlignment="1" applyProtection="1">
      <alignment horizontal="center" vertical="center"/>
    </xf>
    <xf numFmtId="39" fontId="6" fillId="2" borderId="12" xfId="1" applyNumberFormat="1" applyFont="1" applyFill="1" applyBorder="1" applyAlignment="1" applyProtection="1">
      <alignment horizontal="center" vertical="center"/>
    </xf>
    <xf numFmtId="39" fontId="6" fillId="2" borderId="14" xfId="1" applyNumberFormat="1" applyFont="1" applyFill="1" applyBorder="1" applyAlignment="1" applyProtection="1">
      <alignment horizontal="center" vertical="center"/>
    </xf>
    <xf numFmtId="39" fontId="6" fillId="2" borderId="6" xfId="1" applyNumberFormat="1" applyFont="1" applyFill="1" applyBorder="1" applyAlignment="1" applyProtection="1">
      <alignment horizontal="center" vertical="center"/>
    </xf>
    <xf numFmtId="39" fontId="6" fillId="2" borderId="4" xfId="1" applyNumberFormat="1" applyFont="1" applyFill="1" applyBorder="1" applyAlignment="1" applyProtection="1">
      <alignment horizontal="center" vertical="center"/>
    </xf>
    <xf numFmtId="1" fontId="6" fillId="2" borderId="7" xfId="0" applyNumberFormat="1" applyFont="1" applyFill="1" applyBorder="1" applyAlignment="1" applyProtection="1">
      <alignment horizontal="center" vertical="center"/>
    </xf>
    <xf numFmtId="1" fontId="6" fillId="2" borderId="10" xfId="0" applyNumberFormat="1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0" fontId="6" fillId="2" borderId="11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7" fillId="2" borderId="9" xfId="0" applyNumberFormat="1" applyFont="1" applyFill="1" applyBorder="1" applyAlignment="1" applyProtection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vertical="center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/>
    </xf>
    <xf numFmtId="14" fontId="13" fillId="3" borderId="4" xfId="0" applyNumberFormat="1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distributed"/>
    </xf>
    <xf numFmtId="0" fontId="13" fillId="3" borderId="6" xfId="0" applyFont="1" applyFill="1" applyBorder="1" applyAlignment="1" applyProtection="1">
      <alignment horizontal="center" vertical="distributed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 wrapText="1"/>
    </xf>
    <xf numFmtId="14" fontId="13" fillId="3" borderId="3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41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82550</xdr:rowOff>
    </xdr:from>
    <xdr:to>
      <xdr:col>2</xdr:col>
      <xdr:colOff>126373</xdr:colOff>
      <xdr:row>2</xdr:row>
      <xdr:rowOff>120283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ADCB6F8-A5F2-6142-B571-72F1B1E89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2550"/>
          <a:ext cx="1370973" cy="43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2"/>
  <sheetViews>
    <sheetView showGridLines="0" tabSelected="1" zoomScale="110" zoomScaleNormal="110" workbookViewId="0">
      <selection activeCell="A6" sqref="A6:A40"/>
    </sheetView>
  </sheetViews>
  <sheetFormatPr defaultColWidth="8.875" defaultRowHeight="15.75"/>
  <cols>
    <col min="1" max="1" width="14.375" style="1" bestFit="1" customWidth="1"/>
    <col min="2" max="2" width="4.875" style="2" bestFit="1" customWidth="1"/>
    <col min="3" max="3" width="18.625" style="3" customWidth="1"/>
    <col min="4" max="4" width="19.625" style="3" customWidth="1"/>
    <col min="5" max="5" width="11.375" style="2" customWidth="1"/>
    <col min="6" max="6" width="5.875" style="2" customWidth="1"/>
    <col min="7" max="7" width="6.5" style="3" customWidth="1"/>
    <col min="8" max="8" width="8" style="3" customWidth="1"/>
    <col min="9" max="9" width="6.5" style="3" customWidth="1"/>
    <col min="10" max="10" width="7.625" style="3" customWidth="1"/>
    <col min="11" max="11" width="6.875" style="3" customWidth="1"/>
    <col min="12" max="12" width="7.625" style="3" customWidth="1"/>
    <col min="13" max="13" width="7.125" style="3" customWidth="1"/>
    <col min="14" max="14" width="8" style="3" customWidth="1"/>
    <col min="15" max="15" width="6.5" style="3" customWidth="1"/>
    <col min="16" max="16" width="7.625" style="3" customWidth="1"/>
    <col min="17" max="17" width="8.375" style="3" customWidth="1"/>
    <col min="18" max="18" width="9.375" style="3" customWidth="1"/>
    <col min="19" max="19" width="9.625" style="3" customWidth="1"/>
    <col min="20" max="20" width="9.375" style="3" customWidth="1"/>
    <col min="21" max="21" width="8.5" style="2" customWidth="1"/>
    <col min="22" max="22" width="9" style="2" customWidth="1"/>
    <col min="23" max="24" width="9.375" style="3" bestFit="1" customWidth="1"/>
    <col min="25" max="25" width="12.125" style="4" customWidth="1"/>
    <col min="26" max="232" width="8.875" style="1"/>
    <col min="233" max="233" width="4.5" style="1" bestFit="1" customWidth="1"/>
    <col min="234" max="234" width="25.5" style="1" customWidth="1"/>
    <col min="235" max="235" width="20" style="1" customWidth="1"/>
    <col min="236" max="236" width="6.375" style="1" customWidth="1"/>
    <col min="237" max="246" width="6.5" style="1" customWidth="1"/>
    <col min="247" max="247" width="8" style="1" bestFit="1" customWidth="1"/>
    <col min="248" max="248" width="9.5" style="1" bestFit="1" customWidth="1"/>
    <col min="249" max="249" width="12.125" style="1" customWidth="1"/>
    <col min="250" max="252" width="9" style="1" customWidth="1"/>
    <col min="253" max="488" width="8.875" style="1"/>
    <col min="489" max="489" width="4.5" style="1" bestFit="1" customWidth="1"/>
    <col min="490" max="490" width="25.5" style="1" customWidth="1"/>
    <col min="491" max="491" width="20" style="1" customWidth="1"/>
    <col min="492" max="492" width="6.375" style="1" customWidth="1"/>
    <col min="493" max="502" width="6.5" style="1" customWidth="1"/>
    <col min="503" max="503" width="8" style="1" bestFit="1" customWidth="1"/>
    <col min="504" max="504" width="9.5" style="1" bestFit="1" customWidth="1"/>
    <col min="505" max="505" width="12.125" style="1" customWidth="1"/>
    <col min="506" max="508" width="9" style="1" customWidth="1"/>
    <col min="509" max="744" width="8.875" style="1"/>
    <col min="745" max="745" width="4.5" style="1" bestFit="1" customWidth="1"/>
    <col min="746" max="746" width="25.5" style="1" customWidth="1"/>
    <col min="747" max="747" width="20" style="1" customWidth="1"/>
    <col min="748" max="748" width="6.375" style="1" customWidth="1"/>
    <col min="749" max="758" width="6.5" style="1" customWidth="1"/>
    <col min="759" max="759" width="8" style="1" bestFit="1" customWidth="1"/>
    <col min="760" max="760" width="9.5" style="1" bestFit="1" customWidth="1"/>
    <col min="761" max="761" width="12.125" style="1" customWidth="1"/>
    <col min="762" max="764" width="9" style="1" customWidth="1"/>
    <col min="765" max="1000" width="8.875" style="1"/>
    <col min="1001" max="1001" width="4.5" style="1" bestFit="1" customWidth="1"/>
    <col min="1002" max="1002" width="25.5" style="1" customWidth="1"/>
    <col min="1003" max="1003" width="20" style="1" customWidth="1"/>
    <col min="1004" max="1004" width="6.375" style="1" customWidth="1"/>
    <col min="1005" max="1014" width="6.5" style="1" customWidth="1"/>
    <col min="1015" max="1015" width="8" style="1" bestFit="1" customWidth="1"/>
    <col min="1016" max="1016" width="9.5" style="1" bestFit="1" customWidth="1"/>
    <col min="1017" max="1017" width="12.125" style="1" customWidth="1"/>
    <col min="1018" max="1020" width="9" style="1" customWidth="1"/>
    <col min="1021" max="1256" width="8.875" style="1"/>
    <col min="1257" max="1257" width="4.5" style="1" bestFit="1" customWidth="1"/>
    <col min="1258" max="1258" width="25.5" style="1" customWidth="1"/>
    <col min="1259" max="1259" width="20" style="1" customWidth="1"/>
    <col min="1260" max="1260" width="6.375" style="1" customWidth="1"/>
    <col min="1261" max="1270" width="6.5" style="1" customWidth="1"/>
    <col min="1271" max="1271" width="8" style="1" bestFit="1" customWidth="1"/>
    <col min="1272" max="1272" width="9.5" style="1" bestFit="1" customWidth="1"/>
    <col min="1273" max="1273" width="12.125" style="1" customWidth="1"/>
    <col min="1274" max="1276" width="9" style="1" customWidth="1"/>
    <col min="1277" max="1512" width="8.875" style="1"/>
    <col min="1513" max="1513" width="4.5" style="1" bestFit="1" customWidth="1"/>
    <col min="1514" max="1514" width="25.5" style="1" customWidth="1"/>
    <col min="1515" max="1515" width="20" style="1" customWidth="1"/>
    <col min="1516" max="1516" width="6.375" style="1" customWidth="1"/>
    <col min="1517" max="1526" width="6.5" style="1" customWidth="1"/>
    <col min="1527" max="1527" width="8" style="1" bestFit="1" customWidth="1"/>
    <col min="1528" max="1528" width="9.5" style="1" bestFit="1" customWidth="1"/>
    <col min="1529" max="1529" width="12.125" style="1" customWidth="1"/>
    <col min="1530" max="1532" width="9" style="1" customWidth="1"/>
    <col min="1533" max="1768" width="8.875" style="1"/>
    <col min="1769" max="1769" width="4.5" style="1" bestFit="1" customWidth="1"/>
    <col min="1770" max="1770" width="25.5" style="1" customWidth="1"/>
    <col min="1771" max="1771" width="20" style="1" customWidth="1"/>
    <col min="1772" max="1772" width="6.375" style="1" customWidth="1"/>
    <col min="1773" max="1782" width="6.5" style="1" customWidth="1"/>
    <col min="1783" max="1783" width="8" style="1" bestFit="1" customWidth="1"/>
    <col min="1784" max="1784" width="9.5" style="1" bestFit="1" customWidth="1"/>
    <col min="1785" max="1785" width="12.125" style="1" customWidth="1"/>
    <col min="1786" max="1788" width="9" style="1" customWidth="1"/>
    <col min="1789" max="2024" width="8.875" style="1"/>
    <col min="2025" max="2025" width="4.5" style="1" bestFit="1" customWidth="1"/>
    <col min="2026" max="2026" width="25.5" style="1" customWidth="1"/>
    <col min="2027" max="2027" width="20" style="1" customWidth="1"/>
    <col min="2028" max="2028" width="6.375" style="1" customWidth="1"/>
    <col min="2029" max="2038" width="6.5" style="1" customWidth="1"/>
    <col min="2039" max="2039" width="8" style="1" bestFit="1" customWidth="1"/>
    <col min="2040" max="2040" width="9.5" style="1" bestFit="1" customWidth="1"/>
    <col min="2041" max="2041" width="12.125" style="1" customWidth="1"/>
    <col min="2042" max="2044" width="9" style="1" customWidth="1"/>
    <col min="2045" max="2280" width="8.875" style="1"/>
    <col min="2281" max="2281" width="4.5" style="1" bestFit="1" customWidth="1"/>
    <col min="2282" max="2282" width="25.5" style="1" customWidth="1"/>
    <col min="2283" max="2283" width="20" style="1" customWidth="1"/>
    <col min="2284" max="2284" width="6.375" style="1" customWidth="1"/>
    <col min="2285" max="2294" width="6.5" style="1" customWidth="1"/>
    <col min="2295" max="2295" width="8" style="1" bestFit="1" customWidth="1"/>
    <col min="2296" max="2296" width="9.5" style="1" bestFit="1" customWidth="1"/>
    <col min="2297" max="2297" width="12.125" style="1" customWidth="1"/>
    <col min="2298" max="2300" width="9" style="1" customWidth="1"/>
    <col min="2301" max="2536" width="8.875" style="1"/>
    <col min="2537" max="2537" width="4.5" style="1" bestFit="1" customWidth="1"/>
    <col min="2538" max="2538" width="25.5" style="1" customWidth="1"/>
    <col min="2539" max="2539" width="20" style="1" customWidth="1"/>
    <col min="2540" max="2540" width="6.375" style="1" customWidth="1"/>
    <col min="2541" max="2550" width="6.5" style="1" customWidth="1"/>
    <col min="2551" max="2551" width="8" style="1" bestFit="1" customWidth="1"/>
    <col min="2552" max="2552" width="9.5" style="1" bestFit="1" customWidth="1"/>
    <col min="2553" max="2553" width="12.125" style="1" customWidth="1"/>
    <col min="2554" max="2556" width="9" style="1" customWidth="1"/>
    <col min="2557" max="2792" width="8.875" style="1"/>
    <col min="2793" max="2793" width="4.5" style="1" bestFit="1" customWidth="1"/>
    <col min="2794" max="2794" width="25.5" style="1" customWidth="1"/>
    <col min="2795" max="2795" width="20" style="1" customWidth="1"/>
    <col min="2796" max="2796" width="6.375" style="1" customWidth="1"/>
    <col min="2797" max="2806" width="6.5" style="1" customWidth="1"/>
    <col min="2807" max="2807" width="8" style="1" bestFit="1" customWidth="1"/>
    <col min="2808" max="2808" width="9.5" style="1" bestFit="1" customWidth="1"/>
    <col min="2809" max="2809" width="12.125" style="1" customWidth="1"/>
    <col min="2810" max="2812" width="9" style="1" customWidth="1"/>
    <col min="2813" max="3048" width="8.875" style="1"/>
    <col min="3049" max="3049" width="4.5" style="1" bestFit="1" customWidth="1"/>
    <col min="3050" max="3050" width="25.5" style="1" customWidth="1"/>
    <col min="3051" max="3051" width="20" style="1" customWidth="1"/>
    <col min="3052" max="3052" width="6.375" style="1" customWidth="1"/>
    <col min="3053" max="3062" width="6.5" style="1" customWidth="1"/>
    <col min="3063" max="3063" width="8" style="1" bestFit="1" customWidth="1"/>
    <col min="3064" max="3064" width="9.5" style="1" bestFit="1" customWidth="1"/>
    <col min="3065" max="3065" width="12.125" style="1" customWidth="1"/>
    <col min="3066" max="3068" width="9" style="1" customWidth="1"/>
    <col min="3069" max="3304" width="8.875" style="1"/>
    <col min="3305" max="3305" width="4.5" style="1" bestFit="1" customWidth="1"/>
    <col min="3306" max="3306" width="25.5" style="1" customWidth="1"/>
    <col min="3307" max="3307" width="20" style="1" customWidth="1"/>
    <col min="3308" max="3308" width="6.375" style="1" customWidth="1"/>
    <col min="3309" max="3318" width="6.5" style="1" customWidth="1"/>
    <col min="3319" max="3319" width="8" style="1" bestFit="1" customWidth="1"/>
    <col min="3320" max="3320" width="9.5" style="1" bestFit="1" customWidth="1"/>
    <col min="3321" max="3321" width="12.125" style="1" customWidth="1"/>
    <col min="3322" max="3324" width="9" style="1" customWidth="1"/>
    <col min="3325" max="3560" width="8.875" style="1"/>
    <col min="3561" max="3561" width="4.5" style="1" bestFit="1" customWidth="1"/>
    <col min="3562" max="3562" width="25.5" style="1" customWidth="1"/>
    <col min="3563" max="3563" width="20" style="1" customWidth="1"/>
    <col min="3564" max="3564" width="6.375" style="1" customWidth="1"/>
    <col min="3565" max="3574" width="6.5" style="1" customWidth="1"/>
    <col min="3575" max="3575" width="8" style="1" bestFit="1" customWidth="1"/>
    <col min="3576" max="3576" width="9.5" style="1" bestFit="1" customWidth="1"/>
    <col min="3577" max="3577" width="12.125" style="1" customWidth="1"/>
    <col min="3578" max="3580" width="9" style="1" customWidth="1"/>
    <col min="3581" max="3816" width="8.875" style="1"/>
    <col min="3817" max="3817" width="4.5" style="1" bestFit="1" customWidth="1"/>
    <col min="3818" max="3818" width="25.5" style="1" customWidth="1"/>
    <col min="3819" max="3819" width="20" style="1" customWidth="1"/>
    <col min="3820" max="3820" width="6.375" style="1" customWidth="1"/>
    <col min="3821" max="3830" width="6.5" style="1" customWidth="1"/>
    <col min="3831" max="3831" width="8" style="1" bestFit="1" customWidth="1"/>
    <col min="3832" max="3832" width="9.5" style="1" bestFit="1" customWidth="1"/>
    <col min="3833" max="3833" width="12.125" style="1" customWidth="1"/>
    <col min="3834" max="3836" width="9" style="1" customWidth="1"/>
    <col min="3837" max="4072" width="8.875" style="1"/>
    <col min="4073" max="4073" width="4.5" style="1" bestFit="1" customWidth="1"/>
    <col min="4074" max="4074" width="25.5" style="1" customWidth="1"/>
    <col min="4075" max="4075" width="20" style="1" customWidth="1"/>
    <col min="4076" max="4076" width="6.375" style="1" customWidth="1"/>
    <col min="4077" max="4086" width="6.5" style="1" customWidth="1"/>
    <col min="4087" max="4087" width="8" style="1" bestFit="1" customWidth="1"/>
    <col min="4088" max="4088" width="9.5" style="1" bestFit="1" customWidth="1"/>
    <col min="4089" max="4089" width="12.125" style="1" customWidth="1"/>
    <col min="4090" max="4092" width="9" style="1" customWidth="1"/>
    <col min="4093" max="4328" width="8.875" style="1"/>
    <col min="4329" max="4329" width="4.5" style="1" bestFit="1" customWidth="1"/>
    <col min="4330" max="4330" width="25.5" style="1" customWidth="1"/>
    <col min="4331" max="4331" width="20" style="1" customWidth="1"/>
    <col min="4332" max="4332" width="6.375" style="1" customWidth="1"/>
    <col min="4333" max="4342" width="6.5" style="1" customWidth="1"/>
    <col min="4343" max="4343" width="8" style="1" bestFit="1" customWidth="1"/>
    <col min="4344" max="4344" width="9.5" style="1" bestFit="1" customWidth="1"/>
    <col min="4345" max="4345" width="12.125" style="1" customWidth="1"/>
    <col min="4346" max="4348" width="9" style="1" customWidth="1"/>
    <col min="4349" max="4584" width="8.875" style="1"/>
    <col min="4585" max="4585" width="4.5" style="1" bestFit="1" customWidth="1"/>
    <col min="4586" max="4586" width="25.5" style="1" customWidth="1"/>
    <col min="4587" max="4587" width="20" style="1" customWidth="1"/>
    <col min="4588" max="4588" width="6.375" style="1" customWidth="1"/>
    <col min="4589" max="4598" width="6.5" style="1" customWidth="1"/>
    <col min="4599" max="4599" width="8" style="1" bestFit="1" customWidth="1"/>
    <col min="4600" max="4600" width="9.5" style="1" bestFit="1" customWidth="1"/>
    <col min="4601" max="4601" width="12.125" style="1" customWidth="1"/>
    <col min="4602" max="4604" width="9" style="1" customWidth="1"/>
    <col min="4605" max="4840" width="8.875" style="1"/>
    <col min="4841" max="4841" width="4.5" style="1" bestFit="1" customWidth="1"/>
    <col min="4842" max="4842" width="25.5" style="1" customWidth="1"/>
    <col min="4843" max="4843" width="20" style="1" customWidth="1"/>
    <col min="4844" max="4844" width="6.375" style="1" customWidth="1"/>
    <col min="4845" max="4854" width="6.5" style="1" customWidth="1"/>
    <col min="4855" max="4855" width="8" style="1" bestFit="1" customWidth="1"/>
    <col min="4856" max="4856" width="9.5" style="1" bestFit="1" customWidth="1"/>
    <col min="4857" max="4857" width="12.125" style="1" customWidth="1"/>
    <col min="4858" max="4860" width="9" style="1" customWidth="1"/>
    <col min="4861" max="5096" width="8.875" style="1"/>
    <col min="5097" max="5097" width="4.5" style="1" bestFit="1" customWidth="1"/>
    <col min="5098" max="5098" width="25.5" style="1" customWidth="1"/>
    <col min="5099" max="5099" width="20" style="1" customWidth="1"/>
    <col min="5100" max="5100" width="6.375" style="1" customWidth="1"/>
    <col min="5101" max="5110" width="6.5" style="1" customWidth="1"/>
    <col min="5111" max="5111" width="8" style="1" bestFit="1" customWidth="1"/>
    <col min="5112" max="5112" width="9.5" style="1" bestFit="1" customWidth="1"/>
    <col min="5113" max="5113" width="12.125" style="1" customWidth="1"/>
    <col min="5114" max="5116" width="9" style="1" customWidth="1"/>
    <col min="5117" max="5352" width="8.875" style="1"/>
    <col min="5353" max="5353" width="4.5" style="1" bestFit="1" customWidth="1"/>
    <col min="5354" max="5354" width="25.5" style="1" customWidth="1"/>
    <col min="5355" max="5355" width="20" style="1" customWidth="1"/>
    <col min="5356" max="5356" width="6.375" style="1" customWidth="1"/>
    <col min="5357" max="5366" width="6.5" style="1" customWidth="1"/>
    <col min="5367" max="5367" width="8" style="1" bestFit="1" customWidth="1"/>
    <col min="5368" max="5368" width="9.5" style="1" bestFit="1" customWidth="1"/>
    <col min="5369" max="5369" width="12.125" style="1" customWidth="1"/>
    <col min="5370" max="5372" width="9" style="1" customWidth="1"/>
    <col min="5373" max="5608" width="8.875" style="1"/>
    <col min="5609" max="5609" width="4.5" style="1" bestFit="1" customWidth="1"/>
    <col min="5610" max="5610" width="25.5" style="1" customWidth="1"/>
    <col min="5611" max="5611" width="20" style="1" customWidth="1"/>
    <col min="5612" max="5612" width="6.375" style="1" customWidth="1"/>
    <col min="5613" max="5622" width="6.5" style="1" customWidth="1"/>
    <col min="5623" max="5623" width="8" style="1" bestFit="1" customWidth="1"/>
    <col min="5624" max="5624" width="9.5" style="1" bestFit="1" customWidth="1"/>
    <col min="5625" max="5625" width="12.125" style="1" customWidth="1"/>
    <col min="5626" max="5628" width="9" style="1" customWidth="1"/>
    <col min="5629" max="5864" width="8.875" style="1"/>
    <col min="5865" max="5865" width="4.5" style="1" bestFit="1" customWidth="1"/>
    <col min="5866" max="5866" width="25.5" style="1" customWidth="1"/>
    <col min="5867" max="5867" width="20" style="1" customWidth="1"/>
    <col min="5868" max="5868" width="6.375" style="1" customWidth="1"/>
    <col min="5869" max="5878" width="6.5" style="1" customWidth="1"/>
    <col min="5879" max="5879" width="8" style="1" bestFit="1" customWidth="1"/>
    <col min="5880" max="5880" width="9.5" style="1" bestFit="1" customWidth="1"/>
    <col min="5881" max="5881" width="12.125" style="1" customWidth="1"/>
    <col min="5882" max="5884" width="9" style="1" customWidth="1"/>
    <col min="5885" max="6120" width="8.875" style="1"/>
    <col min="6121" max="6121" width="4.5" style="1" bestFit="1" customWidth="1"/>
    <col min="6122" max="6122" width="25.5" style="1" customWidth="1"/>
    <col min="6123" max="6123" width="20" style="1" customWidth="1"/>
    <col min="6124" max="6124" width="6.375" style="1" customWidth="1"/>
    <col min="6125" max="6134" width="6.5" style="1" customWidth="1"/>
    <col min="6135" max="6135" width="8" style="1" bestFit="1" customWidth="1"/>
    <col min="6136" max="6136" width="9.5" style="1" bestFit="1" customWidth="1"/>
    <col min="6137" max="6137" width="12.125" style="1" customWidth="1"/>
    <col min="6138" max="6140" width="9" style="1" customWidth="1"/>
    <col min="6141" max="6376" width="8.875" style="1"/>
    <col min="6377" max="6377" width="4.5" style="1" bestFit="1" customWidth="1"/>
    <col min="6378" max="6378" width="25.5" style="1" customWidth="1"/>
    <col min="6379" max="6379" width="20" style="1" customWidth="1"/>
    <col min="6380" max="6380" width="6.375" style="1" customWidth="1"/>
    <col min="6381" max="6390" width="6.5" style="1" customWidth="1"/>
    <col min="6391" max="6391" width="8" style="1" bestFit="1" customWidth="1"/>
    <col min="6392" max="6392" width="9.5" style="1" bestFit="1" customWidth="1"/>
    <col min="6393" max="6393" width="12.125" style="1" customWidth="1"/>
    <col min="6394" max="6396" width="9" style="1" customWidth="1"/>
    <col min="6397" max="6632" width="8.875" style="1"/>
    <col min="6633" max="6633" width="4.5" style="1" bestFit="1" customWidth="1"/>
    <col min="6634" max="6634" width="25.5" style="1" customWidth="1"/>
    <col min="6635" max="6635" width="20" style="1" customWidth="1"/>
    <col min="6636" max="6636" width="6.375" style="1" customWidth="1"/>
    <col min="6637" max="6646" width="6.5" style="1" customWidth="1"/>
    <col min="6647" max="6647" width="8" style="1" bestFit="1" customWidth="1"/>
    <col min="6648" max="6648" width="9.5" style="1" bestFit="1" customWidth="1"/>
    <col min="6649" max="6649" width="12.125" style="1" customWidth="1"/>
    <col min="6650" max="6652" width="9" style="1" customWidth="1"/>
    <col min="6653" max="6888" width="8.875" style="1"/>
    <col min="6889" max="6889" width="4.5" style="1" bestFit="1" customWidth="1"/>
    <col min="6890" max="6890" width="25.5" style="1" customWidth="1"/>
    <col min="6891" max="6891" width="20" style="1" customWidth="1"/>
    <col min="6892" max="6892" width="6.375" style="1" customWidth="1"/>
    <col min="6893" max="6902" width="6.5" style="1" customWidth="1"/>
    <col min="6903" max="6903" width="8" style="1" bestFit="1" customWidth="1"/>
    <col min="6904" max="6904" width="9.5" style="1" bestFit="1" customWidth="1"/>
    <col min="6905" max="6905" width="12.125" style="1" customWidth="1"/>
    <col min="6906" max="6908" width="9" style="1" customWidth="1"/>
    <col min="6909" max="7144" width="8.875" style="1"/>
    <col min="7145" max="7145" width="4.5" style="1" bestFit="1" customWidth="1"/>
    <col min="7146" max="7146" width="25.5" style="1" customWidth="1"/>
    <col min="7147" max="7147" width="20" style="1" customWidth="1"/>
    <col min="7148" max="7148" width="6.375" style="1" customWidth="1"/>
    <col min="7149" max="7158" width="6.5" style="1" customWidth="1"/>
    <col min="7159" max="7159" width="8" style="1" bestFit="1" customWidth="1"/>
    <col min="7160" max="7160" width="9.5" style="1" bestFit="1" customWidth="1"/>
    <col min="7161" max="7161" width="12.125" style="1" customWidth="1"/>
    <col min="7162" max="7164" width="9" style="1" customWidth="1"/>
    <col min="7165" max="7400" width="8.875" style="1"/>
    <col min="7401" max="7401" width="4.5" style="1" bestFit="1" customWidth="1"/>
    <col min="7402" max="7402" width="25.5" style="1" customWidth="1"/>
    <col min="7403" max="7403" width="20" style="1" customWidth="1"/>
    <col min="7404" max="7404" width="6.375" style="1" customWidth="1"/>
    <col min="7405" max="7414" width="6.5" style="1" customWidth="1"/>
    <col min="7415" max="7415" width="8" style="1" bestFit="1" customWidth="1"/>
    <col min="7416" max="7416" width="9.5" style="1" bestFit="1" customWidth="1"/>
    <col min="7417" max="7417" width="12.125" style="1" customWidth="1"/>
    <col min="7418" max="7420" width="9" style="1" customWidth="1"/>
    <col min="7421" max="7656" width="8.875" style="1"/>
    <col min="7657" max="7657" width="4.5" style="1" bestFit="1" customWidth="1"/>
    <col min="7658" max="7658" width="25.5" style="1" customWidth="1"/>
    <col min="7659" max="7659" width="20" style="1" customWidth="1"/>
    <col min="7660" max="7660" width="6.375" style="1" customWidth="1"/>
    <col min="7661" max="7670" width="6.5" style="1" customWidth="1"/>
    <col min="7671" max="7671" width="8" style="1" bestFit="1" customWidth="1"/>
    <col min="7672" max="7672" width="9.5" style="1" bestFit="1" customWidth="1"/>
    <col min="7673" max="7673" width="12.125" style="1" customWidth="1"/>
    <col min="7674" max="7676" width="9" style="1" customWidth="1"/>
    <col min="7677" max="7912" width="8.875" style="1"/>
    <col min="7913" max="7913" width="4.5" style="1" bestFit="1" customWidth="1"/>
    <col min="7914" max="7914" width="25.5" style="1" customWidth="1"/>
    <col min="7915" max="7915" width="20" style="1" customWidth="1"/>
    <col min="7916" max="7916" width="6.375" style="1" customWidth="1"/>
    <col min="7917" max="7926" width="6.5" style="1" customWidth="1"/>
    <col min="7927" max="7927" width="8" style="1" bestFit="1" customWidth="1"/>
    <col min="7928" max="7928" width="9.5" style="1" bestFit="1" customWidth="1"/>
    <col min="7929" max="7929" width="12.125" style="1" customWidth="1"/>
    <col min="7930" max="7932" width="9" style="1" customWidth="1"/>
    <col min="7933" max="8168" width="8.875" style="1"/>
    <col min="8169" max="8169" width="4.5" style="1" bestFit="1" customWidth="1"/>
    <col min="8170" max="8170" width="25.5" style="1" customWidth="1"/>
    <col min="8171" max="8171" width="20" style="1" customWidth="1"/>
    <col min="8172" max="8172" width="6.375" style="1" customWidth="1"/>
    <col min="8173" max="8182" width="6.5" style="1" customWidth="1"/>
    <col min="8183" max="8183" width="8" style="1" bestFit="1" customWidth="1"/>
    <col min="8184" max="8184" width="9.5" style="1" bestFit="1" customWidth="1"/>
    <col min="8185" max="8185" width="12.125" style="1" customWidth="1"/>
    <col min="8186" max="8188" width="9" style="1" customWidth="1"/>
    <col min="8189" max="8424" width="8.875" style="1"/>
    <col min="8425" max="8425" width="4.5" style="1" bestFit="1" customWidth="1"/>
    <col min="8426" max="8426" width="25.5" style="1" customWidth="1"/>
    <col min="8427" max="8427" width="20" style="1" customWidth="1"/>
    <col min="8428" max="8428" width="6.375" style="1" customWidth="1"/>
    <col min="8429" max="8438" width="6.5" style="1" customWidth="1"/>
    <col min="8439" max="8439" width="8" style="1" bestFit="1" customWidth="1"/>
    <col min="8440" max="8440" width="9.5" style="1" bestFit="1" customWidth="1"/>
    <col min="8441" max="8441" width="12.125" style="1" customWidth="1"/>
    <col min="8442" max="8444" width="9" style="1" customWidth="1"/>
    <col min="8445" max="8680" width="8.875" style="1"/>
    <col min="8681" max="8681" width="4.5" style="1" bestFit="1" customWidth="1"/>
    <col min="8682" max="8682" width="25.5" style="1" customWidth="1"/>
    <col min="8683" max="8683" width="20" style="1" customWidth="1"/>
    <col min="8684" max="8684" width="6.375" style="1" customWidth="1"/>
    <col min="8685" max="8694" width="6.5" style="1" customWidth="1"/>
    <col min="8695" max="8695" width="8" style="1" bestFit="1" customWidth="1"/>
    <col min="8696" max="8696" width="9.5" style="1" bestFit="1" customWidth="1"/>
    <col min="8697" max="8697" width="12.125" style="1" customWidth="1"/>
    <col min="8698" max="8700" width="9" style="1" customWidth="1"/>
    <col min="8701" max="8936" width="8.875" style="1"/>
    <col min="8937" max="8937" width="4.5" style="1" bestFit="1" customWidth="1"/>
    <col min="8938" max="8938" width="25.5" style="1" customWidth="1"/>
    <col min="8939" max="8939" width="20" style="1" customWidth="1"/>
    <col min="8940" max="8940" width="6.375" style="1" customWidth="1"/>
    <col min="8941" max="8950" width="6.5" style="1" customWidth="1"/>
    <col min="8951" max="8951" width="8" style="1" bestFit="1" customWidth="1"/>
    <col min="8952" max="8952" width="9.5" style="1" bestFit="1" customWidth="1"/>
    <col min="8953" max="8953" width="12.125" style="1" customWidth="1"/>
    <col min="8954" max="8956" width="9" style="1" customWidth="1"/>
    <col min="8957" max="9192" width="8.875" style="1"/>
    <col min="9193" max="9193" width="4.5" style="1" bestFit="1" customWidth="1"/>
    <col min="9194" max="9194" width="25.5" style="1" customWidth="1"/>
    <col min="9195" max="9195" width="20" style="1" customWidth="1"/>
    <col min="9196" max="9196" width="6.375" style="1" customWidth="1"/>
    <col min="9197" max="9206" width="6.5" style="1" customWidth="1"/>
    <col min="9207" max="9207" width="8" style="1" bestFit="1" customWidth="1"/>
    <col min="9208" max="9208" width="9.5" style="1" bestFit="1" customWidth="1"/>
    <col min="9209" max="9209" width="12.125" style="1" customWidth="1"/>
    <col min="9210" max="9212" width="9" style="1" customWidth="1"/>
    <col min="9213" max="9448" width="8.875" style="1"/>
    <col min="9449" max="9449" width="4.5" style="1" bestFit="1" customWidth="1"/>
    <col min="9450" max="9450" width="25.5" style="1" customWidth="1"/>
    <col min="9451" max="9451" width="20" style="1" customWidth="1"/>
    <col min="9452" max="9452" width="6.375" style="1" customWidth="1"/>
    <col min="9453" max="9462" width="6.5" style="1" customWidth="1"/>
    <col min="9463" max="9463" width="8" style="1" bestFit="1" customWidth="1"/>
    <col min="9464" max="9464" width="9.5" style="1" bestFit="1" customWidth="1"/>
    <col min="9465" max="9465" width="12.125" style="1" customWidth="1"/>
    <col min="9466" max="9468" width="9" style="1" customWidth="1"/>
    <col min="9469" max="9704" width="8.875" style="1"/>
    <col min="9705" max="9705" width="4.5" style="1" bestFit="1" customWidth="1"/>
    <col min="9706" max="9706" width="25.5" style="1" customWidth="1"/>
    <col min="9707" max="9707" width="20" style="1" customWidth="1"/>
    <col min="9708" max="9708" width="6.375" style="1" customWidth="1"/>
    <col min="9709" max="9718" width="6.5" style="1" customWidth="1"/>
    <col min="9719" max="9719" width="8" style="1" bestFit="1" customWidth="1"/>
    <col min="9720" max="9720" width="9.5" style="1" bestFit="1" customWidth="1"/>
    <col min="9721" max="9721" width="12.125" style="1" customWidth="1"/>
    <col min="9722" max="9724" width="9" style="1" customWidth="1"/>
    <col min="9725" max="9960" width="8.875" style="1"/>
    <col min="9961" max="9961" width="4.5" style="1" bestFit="1" customWidth="1"/>
    <col min="9962" max="9962" width="25.5" style="1" customWidth="1"/>
    <col min="9963" max="9963" width="20" style="1" customWidth="1"/>
    <col min="9964" max="9964" width="6.375" style="1" customWidth="1"/>
    <col min="9965" max="9974" width="6.5" style="1" customWidth="1"/>
    <col min="9975" max="9975" width="8" style="1" bestFit="1" customWidth="1"/>
    <col min="9976" max="9976" width="9.5" style="1" bestFit="1" customWidth="1"/>
    <col min="9977" max="9977" width="12.125" style="1" customWidth="1"/>
    <col min="9978" max="9980" width="9" style="1" customWidth="1"/>
    <col min="9981" max="10216" width="8.875" style="1"/>
    <col min="10217" max="10217" width="4.5" style="1" bestFit="1" customWidth="1"/>
    <col min="10218" max="10218" width="25.5" style="1" customWidth="1"/>
    <col min="10219" max="10219" width="20" style="1" customWidth="1"/>
    <col min="10220" max="10220" width="6.375" style="1" customWidth="1"/>
    <col min="10221" max="10230" width="6.5" style="1" customWidth="1"/>
    <col min="10231" max="10231" width="8" style="1" bestFit="1" customWidth="1"/>
    <col min="10232" max="10232" width="9.5" style="1" bestFit="1" customWidth="1"/>
    <col min="10233" max="10233" width="12.125" style="1" customWidth="1"/>
    <col min="10234" max="10236" width="9" style="1" customWidth="1"/>
    <col min="10237" max="10472" width="8.875" style="1"/>
    <col min="10473" max="10473" width="4.5" style="1" bestFit="1" customWidth="1"/>
    <col min="10474" max="10474" width="25.5" style="1" customWidth="1"/>
    <col min="10475" max="10475" width="20" style="1" customWidth="1"/>
    <col min="10476" max="10476" width="6.375" style="1" customWidth="1"/>
    <col min="10477" max="10486" width="6.5" style="1" customWidth="1"/>
    <col min="10487" max="10487" width="8" style="1" bestFit="1" customWidth="1"/>
    <col min="10488" max="10488" width="9.5" style="1" bestFit="1" customWidth="1"/>
    <col min="10489" max="10489" width="12.125" style="1" customWidth="1"/>
    <col min="10490" max="10492" width="9" style="1" customWidth="1"/>
    <col min="10493" max="10728" width="8.875" style="1"/>
    <col min="10729" max="10729" width="4.5" style="1" bestFit="1" customWidth="1"/>
    <col min="10730" max="10730" width="25.5" style="1" customWidth="1"/>
    <col min="10731" max="10731" width="20" style="1" customWidth="1"/>
    <col min="10732" max="10732" width="6.375" style="1" customWidth="1"/>
    <col min="10733" max="10742" width="6.5" style="1" customWidth="1"/>
    <col min="10743" max="10743" width="8" style="1" bestFit="1" customWidth="1"/>
    <col min="10744" max="10744" width="9.5" style="1" bestFit="1" customWidth="1"/>
    <col min="10745" max="10745" width="12.125" style="1" customWidth="1"/>
    <col min="10746" max="10748" width="9" style="1" customWidth="1"/>
    <col min="10749" max="10984" width="8.875" style="1"/>
    <col min="10985" max="10985" width="4.5" style="1" bestFit="1" customWidth="1"/>
    <col min="10986" max="10986" width="25.5" style="1" customWidth="1"/>
    <col min="10987" max="10987" width="20" style="1" customWidth="1"/>
    <col min="10988" max="10988" width="6.375" style="1" customWidth="1"/>
    <col min="10989" max="10998" width="6.5" style="1" customWidth="1"/>
    <col min="10999" max="10999" width="8" style="1" bestFit="1" customWidth="1"/>
    <col min="11000" max="11000" width="9.5" style="1" bestFit="1" customWidth="1"/>
    <col min="11001" max="11001" width="12.125" style="1" customWidth="1"/>
    <col min="11002" max="11004" width="9" style="1" customWidth="1"/>
    <col min="11005" max="11240" width="8.875" style="1"/>
    <col min="11241" max="11241" width="4.5" style="1" bestFit="1" customWidth="1"/>
    <col min="11242" max="11242" width="25.5" style="1" customWidth="1"/>
    <col min="11243" max="11243" width="20" style="1" customWidth="1"/>
    <col min="11244" max="11244" width="6.375" style="1" customWidth="1"/>
    <col min="11245" max="11254" width="6.5" style="1" customWidth="1"/>
    <col min="11255" max="11255" width="8" style="1" bestFit="1" customWidth="1"/>
    <col min="11256" max="11256" width="9.5" style="1" bestFit="1" customWidth="1"/>
    <col min="11257" max="11257" width="12.125" style="1" customWidth="1"/>
    <col min="11258" max="11260" width="9" style="1" customWidth="1"/>
    <col min="11261" max="11496" width="8.875" style="1"/>
    <col min="11497" max="11497" width="4.5" style="1" bestFit="1" customWidth="1"/>
    <col min="11498" max="11498" width="25.5" style="1" customWidth="1"/>
    <col min="11499" max="11499" width="20" style="1" customWidth="1"/>
    <col min="11500" max="11500" width="6.375" style="1" customWidth="1"/>
    <col min="11501" max="11510" width="6.5" style="1" customWidth="1"/>
    <col min="11511" max="11511" width="8" style="1" bestFit="1" customWidth="1"/>
    <col min="11512" max="11512" width="9.5" style="1" bestFit="1" customWidth="1"/>
    <col min="11513" max="11513" width="12.125" style="1" customWidth="1"/>
    <col min="11514" max="11516" width="9" style="1" customWidth="1"/>
    <col min="11517" max="11752" width="8.875" style="1"/>
    <col min="11753" max="11753" width="4.5" style="1" bestFit="1" customWidth="1"/>
    <col min="11754" max="11754" width="25.5" style="1" customWidth="1"/>
    <col min="11755" max="11755" width="20" style="1" customWidth="1"/>
    <col min="11756" max="11756" width="6.375" style="1" customWidth="1"/>
    <col min="11757" max="11766" width="6.5" style="1" customWidth="1"/>
    <col min="11767" max="11767" width="8" style="1" bestFit="1" customWidth="1"/>
    <col min="11768" max="11768" width="9.5" style="1" bestFit="1" customWidth="1"/>
    <col min="11769" max="11769" width="12.125" style="1" customWidth="1"/>
    <col min="11770" max="11772" width="9" style="1" customWidth="1"/>
    <col min="11773" max="12008" width="8.875" style="1"/>
    <col min="12009" max="12009" width="4.5" style="1" bestFit="1" customWidth="1"/>
    <col min="12010" max="12010" width="25.5" style="1" customWidth="1"/>
    <col min="12011" max="12011" width="20" style="1" customWidth="1"/>
    <col min="12012" max="12012" width="6.375" style="1" customWidth="1"/>
    <col min="12013" max="12022" width="6.5" style="1" customWidth="1"/>
    <col min="12023" max="12023" width="8" style="1" bestFit="1" customWidth="1"/>
    <col min="12024" max="12024" width="9.5" style="1" bestFit="1" customWidth="1"/>
    <col min="12025" max="12025" width="12.125" style="1" customWidth="1"/>
    <col min="12026" max="12028" width="9" style="1" customWidth="1"/>
    <col min="12029" max="12264" width="8.875" style="1"/>
    <col min="12265" max="12265" width="4.5" style="1" bestFit="1" customWidth="1"/>
    <col min="12266" max="12266" width="25.5" style="1" customWidth="1"/>
    <col min="12267" max="12267" width="20" style="1" customWidth="1"/>
    <col min="12268" max="12268" width="6.375" style="1" customWidth="1"/>
    <col min="12269" max="12278" width="6.5" style="1" customWidth="1"/>
    <col min="12279" max="12279" width="8" style="1" bestFit="1" customWidth="1"/>
    <col min="12280" max="12280" width="9.5" style="1" bestFit="1" customWidth="1"/>
    <col min="12281" max="12281" width="12.125" style="1" customWidth="1"/>
    <col min="12282" max="12284" width="9" style="1" customWidth="1"/>
    <col min="12285" max="12520" width="8.875" style="1"/>
    <col min="12521" max="12521" width="4.5" style="1" bestFit="1" customWidth="1"/>
    <col min="12522" max="12522" width="25.5" style="1" customWidth="1"/>
    <col min="12523" max="12523" width="20" style="1" customWidth="1"/>
    <col min="12524" max="12524" width="6.375" style="1" customWidth="1"/>
    <col min="12525" max="12534" width="6.5" style="1" customWidth="1"/>
    <col min="12535" max="12535" width="8" style="1" bestFit="1" customWidth="1"/>
    <col min="12536" max="12536" width="9.5" style="1" bestFit="1" customWidth="1"/>
    <col min="12537" max="12537" width="12.125" style="1" customWidth="1"/>
    <col min="12538" max="12540" width="9" style="1" customWidth="1"/>
    <col min="12541" max="12776" width="8.875" style="1"/>
    <col min="12777" max="12777" width="4.5" style="1" bestFit="1" customWidth="1"/>
    <col min="12778" max="12778" width="25.5" style="1" customWidth="1"/>
    <col min="12779" max="12779" width="20" style="1" customWidth="1"/>
    <col min="12780" max="12780" width="6.375" style="1" customWidth="1"/>
    <col min="12781" max="12790" width="6.5" style="1" customWidth="1"/>
    <col min="12791" max="12791" width="8" style="1" bestFit="1" customWidth="1"/>
    <col min="12792" max="12792" width="9.5" style="1" bestFit="1" customWidth="1"/>
    <col min="12793" max="12793" width="12.125" style="1" customWidth="1"/>
    <col min="12794" max="12796" width="9" style="1" customWidth="1"/>
    <col min="12797" max="13032" width="8.875" style="1"/>
    <col min="13033" max="13033" width="4.5" style="1" bestFit="1" customWidth="1"/>
    <col min="13034" max="13034" width="25.5" style="1" customWidth="1"/>
    <col min="13035" max="13035" width="20" style="1" customWidth="1"/>
    <col min="13036" max="13036" width="6.375" style="1" customWidth="1"/>
    <col min="13037" max="13046" width="6.5" style="1" customWidth="1"/>
    <col min="13047" max="13047" width="8" style="1" bestFit="1" customWidth="1"/>
    <col min="13048" max="13048" width="9.5" style="1" bestFit="1" customWidth="1"/>
    <col min="13049" max="13049" width="12.125" style="1" customWidth="1"/>
    <col min="13050" max="13052" width="9" style="1" customWidth="1"/>
    <col min="13053" max="13288" width="8.875" style="1"/>
    <col min="13289" max="13289" width="4.5" style="1" bestFit="1" customWidth="1"/>
    <col min="13290" max="13290" width="25.5" style="1" customWidth="1"/>
    <col min="13291" max="13291" width="20" style="1" customWidth="1"/>
    <col min="13292" max="13292" width="6.375" style="1" customWidth="1"/>
    <col min="13293" max="13302" width="6.5" style="1" customWidth="1"/>
    <col min="13303" max="13303" width="8" style="1" bestFit="1" customWidth="1"/>
    <col min="13304" max="13304" width="9.5" style="1" bestFit="1" customWidth="1"/>
    <col min="13305" max="13305" width="12.125" style="1" customWidth="1"/>
    <col min="13306" max="13308" width="9" style="1" customWidth="1"/>
    <col min="13309" max="13544" width="8.875" style="1"/>
    <col min="13545" max="13545" width="4.5" style="1" bestFit="1" customWidth="1"/>
    <col min="13546" max="13546" width="25.5" style="1" customWidth="1"/>
    <col min="13547" max="13547" width="20" style="1" customWidth="1"/>
    <col min="13548" max="13548" width="6.375" style="1" customWidth="1"/>
    <col min="13549" max="13558" width="6.5" style="1" customWidth="1"/>
    <col min="13559" max="13559" width="8" style="1" bestFit="1" customWidth="1"/>
    <col min="13560" max="13560" width="9.5" style="1" bestFit="1" customWidth="1"/>
    <col min="13561" max="13561" width="12.125" style="1" customWidth="1"/>
    <col min="13562" max="13564" width="9" style="1" customWidth="1"/>
    <col min="13565" max="13800" width="8.875" style="1"/>
    <col min="13801" max="13801" width="4.5" style="1" bestFit="1" customWidth="1"/>
    <col min="13802" max="13802" width="25.5" style="1" customWidth="1"/>
    <col min="13803" max="13803" width="20" style="1" customWidth="1"/>
    <col min="13804" max="13804" width="6.375" style="1" customWidth="1"/>
    <col min="13805" max="13814" width="6.5" style="1" customWidth="1"/>
    <col min="13815" max="13815" width="8" style="1" bestFit="1" customWidth="1"/>
    <col min="13816" max="13816" width="9.5" style="1" bestFit="1" customWidth="1"/>
    <col min="13817" max="13817" width="12.125" style="1" customWidth="1"/>
    <col min="13818" max="13820" width="9" style="1" customWidth="1"/>
    <col min="13821" max="14056" width="8.875" style="1"/>
    <col min="14057" max="14057" width="4.5" style="1" bestFit="1" customWidth="1"/>
    <col min="14058" max="14058" width="25.5" style="1" customWidth="1"/>
    <col min="14059" max="14059" width="20" style="1" customWidth="1"/>
    <col min="14060" max="14060" width="6.375" style="1" customWidth="1"/>
    <col min="14061" max="14070" width="6.5" style="1" customWidth="1"/>
    <col min="14071" max="14071" width="8" style="1" bestFit="1" customWidth="1"/>
    <col min="14072" max="14072" width="9.5" style="1" bestFit="1" customWidth="1"/>
    <col min="14073" max="14073" width="12.125" style="1" customWidth="1"/>
    <col min="14074" max="14076" width="9" style="1" customWidth="1"/>
    <col min="14077" max="14312" width="8.875" style="1"/>
    <col min="14313" max="14313" width="4.5" style="1" bestFit="1" customWidth="1"/>
    <col min="14314" max="14314" width="25.5" style="1" customWidth="1"/>
    <col min="14315" max="14315" width="20" style="1" customWidth="1"/>
    <col min="14316" max="14316" width="6.375" style="1" customWidth="1"/>
    <col min="14317" max="14326" width="6.5" style="1" customWidth="1"/>
    <col min="14327" max="14327" width="8" style="1" bestFit="1" customWidth="1"/>
    <col min="14328" max="14328" width="9.5" style="1" bestFit="1" customWidth="1"/>
    <col min="14329" max="14329" width="12.125" style="1" customWidth="1"/>
    <col min="14330" max="14332" width="9" style="1" customWidth="1"/>
    <col min="14333" max="14568" width="8.875" style="1"/>
    <col min="14569" max="14569" width="4.5" style="1" bestFit="1" customWidth="1"/>
    <col min="14570" max="14570" width="25.5" style="1" customWidth="1"/>
    <col min="14571" max="14571" width="20" style="1" customWidth="1"/>
    <col min="14572" max="14572" width="6.375" style="1" customWidth="1"/>
    <col min="14573" max="14582" width="6.5" style="1" customWidth="1"/>
    <col min="14583" max="14583" width="8" style="1" bestFit="1" customWidth="1"/>
    <col min="14584" max="14584" width="9.5" style="1" bestFit="1" customWidth="1"/>
    <col min="14585" max="14585" width="12.125" style="1" customWidth="1"/>
    <col min="14586" max="14588" width="9" style="1" customWidth="1"/>
    <col min="14589" max="14824" width="8.875" style="1"/>
    <col min="14825" max="14825" width="4.5" style="1" bestFit="1" customWidth="1"/>
    <col min="14826" max="14826" width="25.5" style="1" customWidth="1"/>
    <col min="14827" max="14827" width="20" style="1" customWidth="1"/>
    <col min="14828" max="14828" width="6.375" style="1" customWidth="1"/>
    <col min="14829" max="14838" width="6.5" style="1" customWidth="1"/>
    <col min="14839" max="14839" width="8" style="1" bestFit="1" customWidth="1"/>
    <col min="14840" max="14840" width="9.5" style="1" bestFit="1" customWidth="1"/>
    <col min="14841" max="14841" width="12.125" style="1" customWidth="1"/>
    <col min="14842" max="14844" width="9" style="1" customWidth="1"/>
    <col min="14845" max="15080" width="8.875" style="1"/>
    <col min="15081" max="15081" width="4.5" style="1" bestFit="1" customWidth="1"/>
    <col min="15082" max="15082" width="25.5" style="1" customWidth="1"/>
    <col min="15083" max="15083" width="20" style="1" customWidth="1"/>
    <col min="15084" max="15084" width="6.375" style="1" customWidth="1"/>
    <col min="15085" max="15094" width="6.5" style="1" customWidth="1"/>
    <col min="15095" max="15095" width="8" style="1" bestFit="1" customWidth="1"/>
    <col min="15096" max="15096" width="9.5" style="1" bestFit="1" customWidth="1"/>
    <col min="15097" max="15097" width="12.125" style="1" customWidth="1"/>
    <col min="15098" max="15100" width="9" style="1" customWidth="1"/>
    <col min="15101" max="15336" width="8.875" style="1"/>
    <col min="15337" max="15337" width="4.5" style="1" bestFit="1" customWidth="1"/>
    <col min="15338" max="15338" width="25.5" style="1" customWidth="1"/>
    <col min="15339" max="15339" width="20" style="1" customWidth="1"/>
    <col min="15340" max="15340" width="6.375" style="1" customWidth="1"/>
    <col min="15341" max="15350" width="6.5" style="1" customWidth="1"/>
    <col min="15351" max="15351" width="8" style="1" bestFit="1" customWidth="1"/>
    <col min="15352" max="15352" width="9.5" style="1" bestFit="1" customWidth="1"/>
    <col min="15353" max="15353" width="12.125" style="1" customWidth="1"/>
    <col min="15354" max="15356" width="9" style="1" customWidth="1"/>
    <col min="15357" max="15592" width="8.875" style="1"/>
    <col min="15593" max="15593" width="4.5" style="1" bestFit="1" customWidth="1"/>
    <col min="15594" max="15594" width="25.5" style="1" customWidth="1"/>
    <col min="15595" max="15595" width="20" style="1" customWidth="1"/>
    <col min="15596" max="15596" width="6.375" style="1" customWidth="1"/>
    <col min="15597" max="15606" width="6.5" style="1" customWidth="1"/>
    <col min="15607" max="15607" width="8" style="1" bestFit="1" customWidth="1"/>
    <col min="15608" max="15608" width="9.5" style="1" bestFit="1" customWidth="1"/>
    <col min="15609" max="15609" width="12.125" style="1" customWidth="1"/>
    <col min="15610" max="15612" width="9" style="1" customWidth="1"/>
    <col min="15613" max="15848" width="8.875" style="1"/>
    <col min="15849" max="15849" width="4.5" style="1" bestFit="1" customWidth="1"/>
    <col min="15850" max="15850" width="25.5" style="1" customWidth="1"/>
    <col min="15851" max="15851" width="20" style="1" customWidth="1"/>
    <col min="15852" max="15852" width="6.375" style="1" customWidth="1"/>
    <col min="15853" max="15862" width="6.5" style="1" customWidth="1"/>
    <col min="15863" max="15863" width="8" style="1" bestFit="1" customWidth="1"/>
    <col min="15864" max="15864" width="9.5" style="1" bestFit="1" customWidth="1"/>
    <col min="15865" max="15865" width="12.125" style="1" customWidth="1"/>
    <col min="15866" max="15868" width="9" style="1" customWidth="1"/>
    <col min="15869" max="16104" width="8.875" style="1"/>
    <col min="16105" max="16105" width="4.5" style="1" bestFit="1" customWidth="1"/>
    <col min="16106" max="16106" width="25.5" style="1" customWidth="1"/>
    <col min="16107" max="16107" width="20" style="1" customWidth="1"/>
    <col min="16108" max="16108" width="6.375" style="1" customWidth="1"/>
    <col min="16109" max="16118" width="6.5" style="1" customWidth="1"/>
    <col min="16119" max="16119" width="8" style="1" bestFit="1" customWidth="1"/>
    <col min="16120" max="16120" width="9.5" style="1" bestFit="1" customWidth="1"/>
    <col min="16121" max="16121" width="12.125" style="1" customWidth="1"/>
    <col min="16122" max="16124" width="9" style="1" customWidth="1"/>
    <col min="16125" max="16384" width="8.875" style="1"/>
  </cols>
  <sheetData>
    <row r="1" spans="1:25" ht="15.95" customHeight="1">
      <c r="A1" s="22"/>
      <c r="B1" s="23"/>
      <c r="C1" s="24"/>
      <c r="D1" s="57" t="s">
        <v>91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5" ht="15.95" customHeight="1">
      <c r="A2" s="22"/>
      <c r="B2" s="25"/>
      <c r="C2" s="24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5" ht="17.100000000000001" customHeight="1" thickBot="1">
      <c r="A3" s="22"/>
      <c r="B3" s="26"/>
      <c r="C3" s="24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"/>
    </row>
    <row r="4" spans="1:25" ht="28.5" customHeight="1">
      <c r="A4" s="60" t="s">
        <v>0</v>
      </c>
      <c r="B4" s="62" t="s">
        <v>1</v>
      </c>
      <c r="C4" s="62" t="s">
        <v>2</v>
      </c>
      <c r="D4" s="62" t="s">
        <v>3</v>
      </c>
      <c r="E4" s="64" t="s">
        <v>84</v>
      </c>
      <c r="F4" s="66" t="s">
        <v>4</v>
      </c>
      <c r="G4" s="68" t="s">
        <v>76</v>
      </c>
      <c r="H4" s="69"/>
      <c r="I4" s="70" t="s">
        <v>77</v>
      </c>
      <c r="J4" s="71"/>
      <c r="K4" s="72" t="s">
        <v>78</v>
      </c>
      <c r="L4" s="73"/>
      <c r="M4" s="72" t="s">
        <v>79</v>
      </c>
      <c r="N4" s="73"/>
      <c r="O4" s="72" t="s">
        <v>80</v>
      </c>
      <c r="P4" s="73"/>
      <c r="Q4" s="72" t="s">
        <v>81</v>
      </c>
      <c r="R4" s="73"/>
      <c r="S4" s="72" t="s">
        <v>82</v>
      </c>
      <c r="T4" s="73"/>
      <c r="U4" s="72" t="s">
        <v>83</v>
      </c>
      <c r="V4" s="73"/>
      <c r="W4" s="62" t="s">
        <v>5</v>
      </c>
      <c r="X4" s="62" t="s">
        <v>6</v>
      </c>
    </row>
    <row r="5" spans="1:25" ht="24.95" customHeight="1" thickBot="1">
      <c r="A5" s="61"/>
      <c r="B5" s="63"/>
      <c r="C5" s="63"/>
      <c r="D5" s="63"/>
      <c r="E5" s="65"/>
      <c r="F5" s="67"/>
      <c r="G5" s="27" t="s">
        <v>74</v>
      </c>
      <c r="H5" s="28" t="s">
        <v>75</v>
      </c>
      <c r="I5" s="27" t="s">
        <v>74</v>
      </c>
      <c r="J5" s="28" t="s">
        <v>75</v>
      </c>
      <c r="K5" s="27" t="s">
        <v>74</v>
      </c>
      <c r="L5" s="28" t="s">
        <v>75</v>
      </c>
      <c r="M5" s="27" t="s">
        <v>74</v>
      </c>
      <c r="N5" s="28" t="s">
        <v>75</v>
      </c>
      <c r="O5" s="27" t="s">
        <v>74</v>
      </c>
      <c r="P5" s="28" t="s">
        <v>75</v>
      </c>
      <c r="Q5" s="27" t="s">
        <v>74</v>
      </c>
      <c r="R5" s="28" t="s">
        <v>75</v>
      </c>
      <c r="S5" s="27" t="s">
        <v>74</v>
      </c>
      <c r="T5" s="28" t="s">
        <v>75</v>
      </c>
      <c r="U5" s="27" t="s">
        <v>74</v>
      </c>
      <c r="V5" s="28" t="s">
        <v>75</v>
      </c>
      <c r="W5" s="63"/>
      <c r="X5" s="63"/>
    </row>
    <row r="6" spans="1:25" s="6" customFormat="1">
      <c r="A6" s="40">
        <v>7899824400782</v>
      </c>
      <c r="B6" s="47">
        <v>24</v>
      </c>
      <c r="C6" s="48" t="s">
        <v>7</v>
      </c>
      <c r="D6" s="49" t="s">
        <v>8</v>
      </c>
      <c r="E6" s="16">
        <v>50</v>
      </c>
      <c r="F6" s="50" t="s">
        <v>9</v>
      </c>
      <c r="G6" s="31">
        <v>39.72</v>
      </c>
      <c r="H6" s="32">
        <f>G6*1.25</f>
        <v>49.65</v>
      </c>
      <c r="I6" s="33">
        <v>39.72</v>
      </c>
      <c r="J6" s="32">
        <f>I6*1.25</f>
        <v>49.65</v>
      </c>
      <c r="K6" s="33">
        <v>39.72</v>
      </c>
      <c r="L6" s="32">
        <f>K6*1.25</f>
        <v>49.65</v>
      </c>
      <c r="M6" s="33">
        <v>39.72</v>
      </c>
      <c r="N6" s="32">
        <f>M6*1.25</f>
        <v>49.65</v>
      </c>
      <c r="O6" s="33">
        <v>39.72</v>
      </c>
      <c r="P6" s="32">
        <f>O6*1.25</f>
        <v>49.65</v>
      </c>
      <c r="Q6" s="33">
        <v>39.72</v>
      </c>
      <c r="R6" s="32">
        <f>Q6*1.25</f>
        <v>49.65</v>
      </c>
      <c r="S6" s="33">
        <v>39.72</v>
      </c>
      <c r="T6" s="32">
        <f>S6*1.25</f>
        <v>49.65</v>
      </c>
      <c r="U6" s="33">
        <v>39.72</v>
      </c>
      <c r="V6" s="32">
        <f>U6*1.25</f>
        <v>49.65</v>
      </c>
      <c r="W6" s="16" t="s">
        <v>10</v>
      </c>
      <c r="X6" s="17" t="s">
        <v>11</v>
      </c>
    </row>
    <row r="7" spans="1:25" s="6" customFormat="1">
      <c r="A7" s="41">
        <v>7899824401000</v>
      </c>
      <c r="B7" s="43">
        <v>1192</v>
      </c>
      <c r="C7" s="29" t="s">
        <v>12</v>
      </c>
      <c r="D7" s="44" t="s">
        <v>13</v>
      </c>
      <c r="E7" s="18">
        <v>30</v>
      </c>
      <c r="F7" s="51" t="s">
        <v>9</v>
      </c>
      <c r="G7" s="34">
        <v>50.73</v>
      </c>
      <c r="H7" s="32">
        <f t="shared" ref="H7:H8" si="0">G7*1.25</f>
        <v>63.412499999999994</v>
      </c>
      <c r="I7" s="35">
        <v>50.73</v>
      </c>
      <c r="J7" s="32">
        <f t="shared" ref="J7:J8" si="1">I7*1.25</f>
        <v>63.412499999999994</v>
      </c>
      <c r="K7" s="35">
        <v>50.73</v>
      </c>
      <c r="L7" s="32">
        <f t="shared" ref="L7:L8" si="2">K7*1.25</f>
        <v>63.412499999999994</v>
      </c>
      <c r="M7" s="35">
        <v>50.73</v>
      </c>
      <c r="N7" s="32">
        <f t="shared" ref="N7:N8" si="3">M7*1.25</f>
        <v>63.412499999999994</v>
      </c>
      <c r="O7" s="35">
        <v>50.73</v>
      </c>
      <c r="P7" s="32">
        <f t="shared" ref="P7:P8" si="4">O7*1.25</f>
        <v>63.412499999999994</v>
      </c>
      <c r="Q7" s="35">
        <v>50.73</v>
      </c>
      <c r="R7" s="32">
        <f t="shared" ref="R7:R8" si="5">Q7*1.25</f>
        <v>63.412499999999994</v>
      </c>
      <c r="S7" s="35">
        <v>50.73</v>
      </c>
      <c r="T7" s="32">
        <f t="shared" ref="T7:T8" si="6">S7*1.25</f>
        <v>63.412499999999994</v>
      </c>
      <c r="U7" s="35">
        <v>50.73</v>
      </c>
      <c r="V7" s="32">
        <f t="shared" ref="V7:V8" si="7">U7*1.25</f>
        <v>63.412499999999994</v>
      </c>
      <c r="W7" s="18" t="s">
        <v>14</v>
      </c>
      <c r="X7" s="19" t="s">
        <v>15</v>
      </c>
    </row>
    <row r="8" spans="1:25" s="6" customFormat="1">
      <c r="A8" s="41">
        <v>7899824400997</v>
      </c>
      <c r="B8" s="43">
        <v>1191</v>
      </c>
      <c r="C8" s="29" t="s">
        <v>16</v>
      </c>
      <c r="D8" s="44" t="s">
        <v>13</v>
      </c>
      <c r="E8" s="18">
        <v>30</v>
      </c>
      <c r="F8" s="51" t="s">
        <v>9</v>
      </c>
      <c r="G8" s="34">
        <v>87.09</v>
      </c>
      <c r="H8" s="32">
        <f t="shared" si="0"/>
        <v>108.86250000000001</v>
      </c>
      <c r="I8" s="35">
        <v>87.09</v>
      </c>
      <c r="J8" s="32">
        <f t="shared" si="1"/>
        <v>108.86250000000001</v>
      </c>
      <c r="K8" s="35">
        <v>87.09</v>
      </c>
      <c r="L8" s="32">
        <f t="shared" si="2"/>
        <v>108.86250000000001</v>
      </c>
      <c r="M8" s="35">
        <v>87.09</v>
      </c>
      <c r="N8" s="32">
        <f t="shared" si="3"/>
        <v>108.86250000000001</v>
      </c>
      <c r="O8" s="35">
        <v>87.09</v>
      </c>
      <c r="P8" s="32">
        <f t="shared" si="4"/>
        <v>108.86250000000001</v>
      </c>
      <c r="Q8" s="35">
        <v>87.09</v>
      </c>
      <c r="R8" s="32">
        <f t="shared" si="5"/>
        <v>108.86250000000001</v>
      </c>
      <c r="S8" s="35">
        <v>87.09</v>
      </c>
      <c r="T8" s="32">
        <f t="shared" si="6"/>
        <v>108.86250000000001</v>
      </c>
      <c r="U8" s="35">
        <v>87.09</v>
      </c>
      <c r="V8" s="32">
        <f t="shared" si="7"/>
        <v>108.86250000000001</v>
      </c>
      <c r="W8" s="18" t="s">
        <v>14</v>
      </c>
      <c r="X8" s="19" t="s">
        <v>15</v>
      </c>
    </row>
    <row r="9" spans="1:25" s="6" customFormat="1">
      <c r="A9" s="41">
        <v>7899824400928</v>
      </c>
      <c r="B9" s="43">
        <v>31</v>
      </c>
      <c r="C9" s="29" t="s">
        <v>68</v>
      </c>
      <c r="D9" s="44" t="s">
        <v>17</v>
      </c>
      <c r="E9" s="18">
        <v>30</v>
      </c>
      <c r="F9" s="45" t="s">
        <v>18</v>
      </c>
      <c r="G9" s="34">
        <v>25.89</v>
      </c>
      <c r="H9" s="36">
        <f t="shared" ref="H9:H16" si="8">(G9/0.750577)</f>
        <v>34.493463029109606</v>
      </c>
      <c r="I9" s="35">
        <f t="shared" ref="I9" si="9">G9*0.922175</f>
        <v>23.875110750000001</v>
      </c>
      <c r="J9" s="36">
        <f>(I9/0.748624)+0.01</f>
        <v>31.901992174977028</v>
      </c>
      <c r="K9" s="35">
        <f t="shared" ref="K9" si="10">G9*0.986128</f>
        <v>25.530853920000002</v>
      </c>
      <c r="L9" s="36">
        <f>(K9/0.75023)+0.01</f>
        <v>34.040702477906777</v>
      </c>
      <c r="M9" s="35">
        <f t="shared" ref="M9" si="11">G9*0.993015</f>
        <v>25.709158349999999</v>
      </c>
      <c r="N9" s="36">
        <f>M9/0.750402+0.01</f>
        <v>34.270514164407871</v>
      </c>
      <c r="O9" s="35">
        <f t="shared" ref="O9" si="12">G9*1.028952</f>
        <v>26.639567280000001</v>
      </c>
      <c r="P9" s="36">
        <f t="shared" ref="P9" si="13">O9/0.751296</f>
        <v>35.458151354459496</v>
      </c>
      <c r="Q9" s="35">
        <f t="shared" ref="Q9" si="14">+G9*0.858448</f>
        <v>22.225218720000001</v>
      </c>
      <c r="R9" s="36">
        <f>Q9/0.723358</f>
        <v>30.72506106243382</v>
      </c>
      <c r="S9" s="35">
        <f t="shared" ref="S9" si="15">G9*0.863651</f>
        <v>22.35992439</v>
      </c>
      <c r="T9" s="36">
        <f t="shared" ref="T9" si="16">S9/0.723358</f>
        <v>30.911283748849119</v>
      </c>
      <c r="U9" s="35">
        <f t="shared" ref="U9" si="17">G9*0.868917</f>
        <v>22.496261130000001</v>
      </c>
      <c r="V9" s="36">
        <f>U9/0.723358+0.01</f>
        <v>31.109761293854501</v>
      </c>
      <c r="W9" s="18" t="s">
        <v>19</v>
      </c>
      <c r="X9" s="19" t="s">
        <v>20</v>
      </c>
    </row>
    <row r="10" spans="1:25" s="6" customFormat="1">
      <c r="A10" s="41">
        <v>7899824401116</v>
      </c>
      <c r="B10" s="43">
        <v>111</v>
      </c>
      <c r="C10" s="29" t="s">
        <v>86</v>
      </c>
      <c r="D10" s="44" t="s">
        <v>87</v>
      </c>
      <c r="E10" s="18">
        <v>30</v>
      </c>
      <c r="F10" s="51" t="s">
        <v>9</v>
      </c>
      <c r="G10" s="34">
        <v>69.53</v>
      </c>
      <c r="H10" s="36">
        <f>G10*1.25</f>
        <v>86.912499999999994</v>
      </c>
      <c r="I10" s="35">
        <v>69.53</v>
      </c>
      <c r="J10" s="36">
        <f>I10*1.25</f>
        <v>86.912499999999994</v>
      </c>
      <c r="K10" s="35">
        <v>69.53</v>
      </c>
      <c r="L10" s="36">
        <f>K10*1.25</f>
        <v>86.912499999999994</v>
      </c>
      <c r="M10" s="35">
        <v>69.53</v>
      </c>
      <c r="N10" s="36">
        <f>M10*1.25</f>
        <v>86.912499999999994</v>
      </c>
      <c r="O10" s="35">
        <v>69.53</v>
      </c>
      <c r="P10" s="36">
        <f>O10*1.25</f>
        <v>86.912499999999994</v>
      </c>
      <c r="Q10" s="35">
        <v>69.53</v>
      </c>
      <c r="R10" s="36">
        <f>Q10*1.25</f>
        <v>86.912499999999994</v>
      </c>
      <c r="S10" s="35">
        <v>69.53</v>
      </c>
      <c r="T10" s="36">
        <f>S10*1.25</f>
        <v>86.912499999999994</v>
      </c>
      <c r="U10" s="35">
        <v>69.53</v>
      </c>
      <c r="V10" s="36">
        <f>U10*1.25</f>
        <v>86.912499999999994</v>
      </c>
      <c r="W10" s="18" t="s">
        <v>14</v>
      </c>
      <c r="X10" s="19" t="s">
        <v>15</v>
      </c>
    </row>
    <row r="11" spans="1:25" s="6" customFormat="1">
      <c r="A11" s="41">
        <v>7899824400980</v>
      </c>
      <c r="B11" s="43">
        <v>40</v>
      </c>
      <c r="C11" s="29" t="s">
        <v>21</v>
      </c>
      <c r="D11" s="44" t="s">
        <v>22</v>
      </c>
      <c r="E11" s="18">
        <v>40</v>
      </c>
      <c r="F11" s="45" t="s">
        <v>18</v>
      </c>
      <c r="G11" s="34">
        <v>42.494</v>
      </c>
      <c r="H11" s="36">
        <f t="shared" si="8"/>
        <v>56.615110774777264</v>
      </c>
      <c r="I11" s="35">
        <f t="shared" ref="I11:I16" si="18">G11*0.922175</f>
        <v>39.18690445</v>
      </c>
      <c r="J11" s="36">
        <f t="shared" ref="J11:J16" si="19">(I11/0.748624)</f>
        <v>52.345242003996667</v>
      </c>
      <c r="K11" s="35">
        <f t="shared" ref="K11:K16" si="20">G11*0.986128</f>
        <v>41.904523232000003</v>
      </c>
      <c r="L11" s="36">
        <f>(K11/0.75023)-0.01</f>
        <v>55.845568601628841</v>
      </c>
      <c r="M11" s="35">
        <f t="shared" ref="M11:M16" si="21">G11*0.993015</f>
        <v>42.197179409999997</v>
      </c>
      <c r="N11" s="36">
        <f t="shared" ref="N11:N16" si="22">M11/0.750402</f>
        <v>56.232765117896804</v>
      </c>
      <c r="O11" s="35">
        <f t="shared" ref="O11:O16" si="23">G11*1.028952</f>
        <v>43.724286288000002</v>
      </c>
      <c r="P11" s="36">
        <f t="shared" ref="P11" si="24">O11/0.751296</f>
        <v>58.19848140812676</v>
      </c>
      <c r="Q11" s="35">
        <f t="shared" ref="Q11:Q16" si="25">+G11*0.858448</f>
        <v>36.478889312</v>
      </c>
      <c r="R11" s="36">
        <f>(Q11/0.723358)-0.01</f>
        <v>50.419924479994698</v>
      </c>
      <c r="S11" s="35">
        <f t="shared" ref="S11:S16" si="26">G11*0.863651</f>
        <v>36.699985593999997</v>
      </c>
      <c r="T11" s="36">
        <f t="shared" ref="T11:T16" si="27">S11/0.723358</f>
        <v>50.735577119489932</v>
      </c>
      <c r="U11" s="35">
        <f t="shared" ref="U11:U16" si="28">G11*0.868917</f>
        <v>36.923758998000004</v>
      </c>
      <c r="V11" s="36">
        <f>U11/0.723358-0.01</f>
        <v>51.034930723099777</v>
      </c>
      <c r="W11" s="18" t="s">
        <v>23</v>
      </c>
      <c r="X11" s="19" t="s">
        <v>20</v>
      </c>
    </row>
    <row r="12" spans="1:25" s="6" customFormat="1">
      <c r="A12" s="41">
        <v>7899824400942</v>
      </c>
      <c r="B12" s="43">
        <v>41</v>
      </c>
      <c r="C12" s="29" t="s">
        <v>24</v>
      </c>
      <c r="D12" s="44" t="s">
        <v>25</v>
      </c>
      <c r="E12" s="18">
        <v>50</v>
      </c>
      <c r="F12" s="45" t="s">
        <v>18</v>
      </c>
      <c r="G12" s="34">
        <v>27.143000000000001</v>
      </c>
      <c r="H12" s="36">
        <f t="shared" si="8"/>
        <v>36.162845384284353</v>
      </c>
      <c r="I12" s="35">
        <f t="shared" si="18"/>
        <v>25.030596025000001</v>
      </c>
      <c r="J12" s="36">
        <f t="shared" si="19"/>
        <v>33.435470977419911</v>
      </c>
      <c r="K12" s="35">
        <f t="shared" si="20"/>
        <v>26.766472304000001</v>
      </c>
      <c r="L12" s="36">
        <f t="shared" ref="L12:L16" si="29">(K12/0.75023)</f>
        <v>35.677688580835216</v>
      </c>
      <c r="M12" s="35">
        <f t="shared" si="21"/>
        <v>26.953406144999999</v>
      </c>
      <c r="N12" s="36">
        <f t="shared" si="22"/>
        <v>35.918622478351601</v>
      </c>
      <c r="O12" s="35">
        <f t="shared" si="23"/>
        <v>27.928844136000002</v>
      </c>
      <c r="P12" s="36">
        <f>O12/0.751296-0.01</f>
        <v>37.164221792742147</v>
      </c>
      <c r="Q12" s="35">
        <f t="shared" si="25"/>
        <v>23.300854063999999</v>
      </c>
      <c r="R12" s="36">
        <f>Q12/0.723358</f>
        <v>32.212063824551606</v>
      </c>
      <c r="S12" s="35">
        <f t="shared" si="26"/>
        <v>23.442079093</v>
      </c>
      <c r="T12" s="36">
        <f t="shared" si="27"/>
        <v>32.4072991423334</v>
      </c>
      <c r="U12" s="35">
        <f t="shared" si="28"/>
        <v>23.585014131000001</v>
      </c>
      <c r="V12" s="36">
        <f t="shared" ref="V12:V16" si="30">U12/0.723358</f>
        <v>32.604898447241894</v>
      </c>
      <c r="W12" s="18" t="s">
        <v>23</v>
      </c>
      <c r="X12" s="19" t="s">
        <v>20</v>
      </c>
    </row>
    <row r="13" spans="1:25" s="6" customFormat="1">
      <c r="A13" s="41">
        <v>7899824400812</v>
      </c>
      <c r="B13" s="43">
        <v>364</v>
      </c>
      <c r="C13" s="29" t="s">
        <v>69</v>
      </c>
      <c r="D13" s="44" t="s">
        <v>26</v>
      </c>
      <c r="E13" s="18">
        <v>40</v>
      </c>
      <c r="F13" s="45" t="s">
        <v>18</v>
      </c>
      <c r="G13" s="34">
        <v>44.49</v>
      </c>
      <c r="H13" s="36">
        <f t="shared" si="8"/>
        <v>59.274398229628673</v>
      </c>
      <c r="I13" s="35">
        <f t="shared" si="18"/>
        <v>41.027565750000001</v>
      </c>
      <c r="J13" s="36">
        <f t="shared" si="19"/>
        <v>54.803968013315099</v>
      </c>
      <c r="K13" s="35">
        <f t="shared" si="20"/>
        <v>43.87283472</v>
      </c>
      <c r="L13" s="36">
        <f t="shared" si="29"/>
        <v>58.479179345000873</v>
      </c>
      <c r="M13" s="35">
        <f t="shared" si="21"/>
        <v>44.179237350000001</v>
      </c>
      <c r="N13" s="36">
        <f t="shared" si="22"/>
        <v>58.874093285998704</v>
      </c>
      <c r="O13" s="35">
        <f t="shared" si="23"/>
        <v>45.778074480000008</v>
      </c>
      <c r="P13" s="36">
        <f t="shared" ref="P13:P16" si="31">O13/0.751296</f>
        <v>60.932141898798889</v>
      </c>
      <c r="Q13" s="35">
        <f t="shared" si="25"/>
        <v>38.192351520000003</v>
      </c>
      <c r="R13" s="36">
        <f>Q13/0.723358</f>
        <v>52.798685464182334</v>
      </c>
      <c r="S13" s="35">
        <f t="shared" si="26"/>
        <v>38.423832990000001</v>
      </c>
      <c r="T13" s="36">
        <f t="shared" si="27"/>
        <v>53.118695016851966</v>
      </c>
      <c r="U13" s="35">
        <f t="shared" si="28"/>
        <v>38.658117330000003</v>
      </c>
      <c r="V13" s="36">
        <f t="shared" si="30"/>
        <v>53.442579372869318</v>
      </c>
      <c r="W13" s="18" t="s">
        <v>27</v>
      </c>
      <c r="X13" s="19" t="s">
        <v>28</v>
      </c>
    </row>
    <row r="14" spans="1:25" s="46" customFormat="1">
      <c r="A14" s="41">
        <v>7899824400379</v>
      </c>
      <c r="B14" s="43">
        <v>622</v>
      </c>
      <c r="C14" s="29" t="s">
        <v>29</v>
      </c>
      <c r="D14" s="44" t="s">
        <v>22</v>
      </c>
      <c r="E14" s="18">
        <v>40</v>
      </c>
      <c r="F14" s="45" t="s">
        <v>18</v>
      </c>
      <c r="G14" s="34">
        <v>65.150000000000006</v>
      </c>
      <c r="H14" s="36">
        <f t="shared" si="8"/>
        <v>86.79988861902244</v>
      </c>
      <c r="I14" s="35">
        <f t="shared" si="18"/>
        <v>60.079701250000006</v>
      </c>
      <c r="J14" s="36">
        <f t="shared" si="19"/>
        <v>80.253506767082015</v>
      </c>
      <c r="K14" s="35">
        <f t="shared" si="20"/>
        <v>64.246239200000005</v>
      </c>
      <c r="L14" s="36">
        <f t="shared" si="29"/>
        <v>85.635390746837643</v>
      </c>
      <c r="M14" s="35">
        <f t="shared" si="21"/>
        <v>64.694927250000006</v>
      </c>
      <c r="N14" s="36">
        <f t="shared" si="22"/>
        <v>86.213692460841003</v>
      </c>
      <c r="O14" s="35">
        <f t="shared" si="23"/>
        <v>67.036222800000019</v>
      </c>
      <c r="P14" s="36">
        <f t="shared" si="31"/>
        <v>89.227445374393085</v>
      </c>
      <c r="Q14" s="35">
        <f t="shared" si="25"/>
        <v>55.927887200000001</v>
      </c>
      <c r="R14" s="36">
        <f>Q14/0.723358</f>
        <v>77.317023106124495</v>
      </c>
      <c r="S14" s="35">
        <f t="shared" si="26"/>
        <v>56.26686265</v>
      </c>
      <c r="T14" s="36">
        <f t="shared" si="27"/>
        <v>77.785636780128243</v>
      </c>
      <c r="U14" s="35">
        <f t="shared" si="28"/>
        <v>56.609942550000007</v>
      </c>
      <c r="V14" s="36">
        <f t="shared" si="30"/>
        <v>78.259924615473963</v>
      </c>
      <c r="W14" s="18" t="s">
        <v>27</v>
      </c>
      <c r="X14" s="19" t="s">
        <v>28</v>
      </c>
    </row>
    <row r="15" spans="1:25" s="6" customFormat="1">
      <c r="A15" s="41">
        <v>7899824400386</v>
      </c>
      <c r="B15" s="43">
        <v>623</v>
      </c>
      <c r="C15" s="29" t="s">
        <v>29</v>
      </c>
      <c r="D15" s="44" t="s">
        <v>26</v>
      </c>
      <c r="E15" s="18">
        <v>40</v>
      </c>
      <c r="F15" s="45" t="s">
        <v>18</v>
      </c>
      <c r="G15" s="34">
        <v>49.77</v>
      </c>
      <c r="H15" s="36">
        <f t="shared" si="8"/>
        <v>66.308986286550208</v>
      </c>
      <c r="I15" s="35">
        <f t="shared" si="18"/>
        <v>45.896649750000002</v>
      </c>
      <c r="J15" s="36">
        <f t="shared" si="19"/>
        <v>61.308012767423975</v>
      </c>
      <c r="K15" s="35">
        <f t="shared" si="20"/>
        <v>49.079590560000007</v>
      </c>
      <c r="L15" s="36">
        <f t="shared" si="29"/>
        <v>65.419392133079199</v>
      </c>
      <c r="M15" s="35">
        <f t="shared" si="21"/>
        <v>49.422356550000003</v>
      </c>
      <c r="N15" s="36">
        <f t="shared" si="22"/>
        <v>65.8611738108374</v>
      </c>
      <c r="O15" s="35">
        <f t="shared" si="23"/>
        <v>51.210941040000009</v>
      </c>
      <c r="P15" s="36">
        <f t="shared" si="31"/>
        <v>68.163468246869428</v>
      </c>
      <c r="Q15" s="35">
        <f t="shared" si="25"/>
        <v>42.72495696</v>
      </c>
      <c r="R15" s="36">
        <f>Q15/0.723358</f>
        <v>59.064746584678687</v>
      </c>
      <c r="S15" s="35">
        <f t="shared" si="26"/>
        <v>42.983910270000003</v>
      </c>
      <c r="T15" s="36">
        <f t="shared" si="27"/>
        <v>59.422734344543095</v>
      </c>
      <c r="U15" s="35">
        <f t="shared" si="28"/>
        <v>43.245999090000005</v>
      </c>
      <c r="V15" s="36">
        <f t="shared" si="30"/>
        <v>59.785056763041268</v>
      </c>
      <c r="W15" s="18" t="s">
        <v>27</v>
      </c>
      <c r="X15" s="19" t="s">
        <v>28</v>
      </c>
    </row>
    <row r="16" spans="1:25" s="6" customFormat="1">
      <c r="A16" s="41">
        <v>7899824400560</v>
      </c>
      <c r="B16" s="43">
        <v>612</v>
      </c>
      <c r="C16" s="29" t="s">
        <v>30</v>
      </c>
      <c r="D16" s="44" t="s">
        <v>26</v>
      </c>
      <c r="E16" s="18">
        <v>40</v>
      </c>
      <c r="F16" s="45" t="s">
        <v>18</v>
      </c>
      <c r="G16" s="34">
        <v>21.033000000000001</v>
      </c>
      <c r="H16" s="36">
        <f t="shared" si="8"/>
        <v>28.022441401748257</v>
      </c>
      <c r="I16" s="35">
        <f t="shared" si="18"/>
        <v>19.396106775</v>
      </c>
      <c r="J16" s="36">
        <f t="shared" si="19"/>
        <v>25.909010097191651</v>
      </c>
      <c r="K16" s="35">
        <f t="shared" si="20"/>
        <v>20.741230224000002</v>
      </c>
      <c r="L16" s="36">
        <f t="shared" si="29"/>
        <v>27.646495373418823</v>
      </c>
      <c r="M16" s="35">
        <f t="shared" si="21"/>
        <v>20.886084495000002</v>
      </c>
      <c r="N16" s="36">
        <f t="shared" si="22"/>
        <v>27.833194067979566</v>
      </c>
      <c r="O16" s="35">
        <f t="shared" si="23"/>
        <v>21.641947416000004</v>
      </c>
      <c r="P16" s="36">
        <f t="shared" si="31"/>
        <v>28.806152855865072</v>
      </c>
      <c r="Q16" s="35">
        <f t="shared" si="25"/>
        <v>18.055736784</v>
      </c>
      <c r="R16" s="36">
        <f>Q16/0.723358+0.01</f>
        <v>24.970996883977232</v>
      </c>
      <c r="S16" s="35">
        <f t="shared" si="26"/>
        <v>18.165171483000002</v>
      </c>
      <c r="T16" s="36">
        <f t="shared" si="27"/>
        <v>25.112283935478704</v>
      </c>
      <c r="U16" s="35">
        <f t="shared" si="28"/>
        <v>18.275931261000004</v>
      </c>
      <c r="V16" s="36">
        <f t="shared" si="30"/>
        <v>25.265402830963374</v>
      </c>
      <c r="W16" s="18" t="s">
        <v>31</v>
      </c>
      <c r="X16" s="19" t="s">
        <v>20</v>
      </c>
    </row>
    <row r="17" spans="1:24" s="6" customFormat="1">
      <c r="A17" s="41">
        <v>7899824401017</v>
      </c>
      <c r="B17" s="43">
        <v>1616</v>
      </c>
      <c r="C17" s="29" t="s">
        <v>32</v>
      </c>
      <c r="D17" s="44" t="s">
        <v>33</v>
      </c>
      <c r="E17" s="18">
        <v>40</v>
      </c>
      <c r="F17" s="45" t="s">
        <v>9</v>
      </c>
      <c r="G17" s="34">
        <v>20.64</v>
      </c>
      <c r="H17" s="32">
        <f>G17*1.25</f>
        <v>25.8</v>
      </c>
      <c r="I17" s="35">
        <v>20.64</v>
      </c>
      <c r="J17" s="32">
        <f>I17*1.25</f>
        <v>25.8</v>
      </c>
      <c r="K17" s="35">
        <v>20.64</v>
      </c>
      <c r="L17" s="32">
        <f>K17*1.25</f>
        <v>25.8</v>
      </c>
      <c r="M17" s="35">
        <v>20.64</v>
      </c>
      <c r="N17" s="32">
        <f>M17*1.25</f>
        <v>25.8</v>
      </c>
      <c r="O17" s="35">
        <v>20.64</v>
      </c>
      <c r="P17" s="32">
        <f>O17*1.25</f>
        <v>25.8</v>
      </c>
      <c r="Q17" s="35">
        <v>20.64</v>
      </c>
      <c r="R17" s="32">
        <f>Q17*1.25</f>
        <v>25.8</v>
      </c>
      <c r="S17" s="35">
        <v>20.64</v>
      </c>
      <c r="T17" s="32">
        <f>S17*1.25</f>
        <v>25.8</v>
      </c>
      <c r="U17" s="35">
        <v>20.64</v>
      </c>
      <c r="V17" s="32">
        <f>U17*1.25</f>
        <v>25.8</v>
      </c>
      <c r="W17" s="18" t="s">
        <v>14</v>
      </c>
      <c r="X17" s="19" t="s">
        <v>15</v>
      </c>
    </row>
    <row r="18" spans="1:24" s="6" customFormat="1">
      <c r="A18" s="41">
        <v>7899824400737</v>
      </c>
      <c r="B18" s="43">
        <v>75</v>
      </c>
      <c r="C18" s="29" t="s">
        <v>34</v>
      </c>
      <c r="D18" s="44" t="s">
        <v>26</v>
      </c>
      <c r="E18" s="18">
        <v>40</v>
      </c>
      <c r="F18" s="45" t="s">
        <v>18</v>
      </c>
      <c r="G18" s="34">
        <v>46.704000000000001</v>
      </c>
      <c r="H18" s="36">
        <f>(G18/0.750577)</f>
        <v>62.224128903496904</v>
      </c>
      <c r="I18" s="35">
        <f>G18*0.922175</f>
        <v>43.0692612</v>
      </c>
      <c r="J18" s="36">
        <f>(I18/0.748624)</f>
        <v>57.531232234072114</v>
      </c>
      <c r="K18" s="35">
        <f>G18*0.986128</f>
        <v>46.056122112000004</v>
      </c>
      <c r="L18" s="36">
        <f>(K18/0.75023)</f>
        <v>61.389336752729172</v>
      </c>
      <c r="M18" s="35">
        <f>G18*0.993015</f>
        <v>46.377772559999997</v>
      </c>
      <c r="N18" s="36">
        <f>M18/0.750402+0.01</f>
        <v>61.813903187891285</v>
      </c>
      <c r="O18" s="35">
        <f>G18*1.028952</f>
        <v>48.056174208000002</v>
      </c>
      <c r="P18" s="36">
        <f>O18/0.751296</f>
        <v>63.964368515205727</v>
      </c>
      <c r="Q18" s="35">
        <f>+G18*0.858448</f>
        <v>40.092955392</v>
      </c>
      <c r="R18" s="36">
        <f>Q18/0.723358</f>
        <v>55.426158820390462</v>
      </c>
      <c r="S18" s="35">
        <f>G18*0.863651</f>
        <v>40.335956304</v>
      </c>
      <c r="T18" s="36">
        <f>S18/0.723358</f>
        <v>55.762093325849719</v>
      </c>
      <c r="U18" s="35">
        <f>G18*0.868917</f>
        <v>40.581899568000004</v>
      </c>
      <c r="V18" s="36">
        <f>U18/0.723358</f>
        <v>56.10209546033915</v>
      </c>
      <c r="W18" s="18" t="s">
        <v>31</v>
      </c>
      <c r="X18" s="19" t="s">
        <v>20</v>
      </c>
    </row>
    <row r="19" spans="1:24" s="6" customFormat="1">
      <c r="A19" s="41">
        <v>7899824400775</v>
      </c>
      <c r="B19" s="43">
        <v>1180</v>
      </c>
      <c r="C19" s="29" t="s">
        <v>35</v>
      </c>
      <c r="D19" s="44" t="s">
        <v>33</v>
      </c>
      <c r="E19" s="18">
        <v>50</v>
      </c>
      <c r="F19" s="51" t="s">
        <v>9</v>
      </c>
      <c r="G19" s="34">
        <v>28.42</v>
      </c>
      <c r="H19" s="32">
        <f>G19*1.25</f>
        <v>35.525000000000006</v>
      </c>
      <c r="I19" s="35">
        <v>28.42</v>
      </c>
      <c r="J19" s="32">
        <f>I19*1.25</f>
        <v>35.525000000000006</v>
      </c>
      <c r="K19" s="35">
        <v>28.42</v>
      </c>
      <c r="L19" s="32">
        <f>K19*1.25</f>
        <v>35.525000000000006</v>
      </c>
      <c r="M19" s="35">
        <v>28.42</v>
      </c>
      <c r="N19" s="32">
        <f>M19*1.25</f>
        <v>35.525000000000006</v>
      </c>
      <c r="O19" s="35">
        <v>28.42</v>
      </c>
      <c r="P19" s="32">
        <f>O19*1.25</f>
        <v>35.525000000000006</v>
      </c>
      <c r="Q19" s="35">
        <v>28.42</v>
      </c>
      <c r="R19" s="32">
        <f>Q19*1.25</f>
        <v>35.525000000000006</v>
      </c>
      <c r="S19" s="35">
        <v>28.42</v>
      </c>
      <c r="T19" s="32">
        <f>S19*1.25</f>
        <v>35.525000000000006</v>
      </c>
      <c r="U19" s="35">
        <v>28.42</v>
      </c>
      <c r="V19" s="32">
        <f>U19*1.25</f>
        <v>35.525000000000006</v>
      </c>
      <c r="W19" s="18" t="s">
        <v>14</v>
      </c>
      <c r="X19" s="19" t="s">
        <v>15</v>
      </c>
    </row>
    <row r="20" spans="1:24" s="46" customFormat="1">
      <c r="A20" s="41">
        <v>7899824400751</v>
      </c>
      <c r="B20" s="43">
        <v>175</v>
      </c>
      <c r="C20" s="29" t="s">
        <v>36</v>
      </c>
      <c r="D20" s="44" t="s">
        <v>37</v>
      </c>
      <c r="E20" s="18">
        <v>30</v>
      </c>
      <c r="F20" s="45" t="s">
        <v>18</v>
      </c>
      <c r="G20" s="34">
        <v>31.17</v>
      </c>
      <c r="H20" s="36">
        <f>(G20/0.750577)</f>
        <v>41.528051086031148</v>
      </c>
      <c r="I20" s="35">
        <f>G20*0.922175</f>
        <v>28.744194750000002</v>
      </c>
      <c r="J20" s="36">
        <f>(I20/0.748624)-0.01</f>
        <v>38.386036929085904</v>
      </c>
      <c r="K20" s="35">
        <f>G20*0.986128</f>
        <v>30.737609760000002</v>
      </c>
      <c r="L20" s="36">
        <f>(K20/0.75023)</f>
        <v>40.970915265985106</v>
      </c>
      <c r="M20" s="35">
        <f>G20*0.993015</f>
        <v>30.952277550000002</v>
      </c>
      <c r="N20" s="36">
        <f>M20/0.750402</f>
        <v>41.247594689246569</v>
      </c>
      <c r="O20" s="35">
        <f>G20*1.028952</f>
        <v>32.072433840000002</v>
      </c>
      <c r="P20" s="36">
        <f>O20/0.751296+0.01</f>
        <v>42.699477702530032</v>
      </c>
      <c r="Q20" s="35">
        <f>+G20*0.858448</f>
        <v>26.757824160000002</v>
      </c>
      <c r="R20" s="36">
        <f>Q20/0.723358</f>
        <v>36.99112218293017</v>
      </c>
      <c r="S20" s="35">
        <f>G20*0.863651</f>
        <v>26.920001670000001</v>
      </c>
      <c r="T20" s="36">
        <f t="shared" ref="T20:T22" si="32">S20/0.723358</f>
        <v>37.215323076540251</v>
      </c>
      <c r="U20" s="35">
        <f>G20*0.868917</f>
        <v>27.084142890000003</v>
      </c>
      <c r="V20" s="36">
        <f t="shared" ref="V20" si="33">U20/0.723358</f>
        <v>37.442238684026449</v>
      </c>
      <c r="W20" s="18" t="s">
        <v>31</v>
      </c>
      <c r="X20" s="19" t="s">
        <v>20</v>
      </c>
    </row>
    <row r="21" spans="1:24" s="56" customFormat="1">
      <c r="A21" s="41">
        <v>7899824400645</v>
      </c>
      <c r="B21" s="43">
        <v>755</v>
      </c>
      <c r="C21" s="29" t="s">
        <v>70</v>
      </c>
      <c r="D21" s="44" t="s">
        <v>33</v>
      </c>
      <c r="E21" s="18">
        <v>40</v>
      </c>
      <c r="F21" s="45" t="s">
        <v>18</v>
      </c>
      <c r="G21" s="34">
        <v>35.113999999999997</v>
      </c>
      <c r="H21" s="36">
        <f>(G21/0.750577)</f>
        <v>46.78267519521647</v>
      </c>
      <c r="I21" s="35">
        <f>G21*0.922175</f>
        <v>32.381252949999997</v>
      </c>
      <c r="J21" s="36">
        <f>(I21/0.748624)</f>
        <v>43.254361268139945</v>
      </c>
      <c r="K21" s="35">
        <f>G21*0.986128</f>
        <v>34.626898591999996</v>
      </c>
      <c r="L21" s="36">
        <f>(K21/0.75023)</f>
        <v>46.155043909201176</v>
      </c>
      <c r="M21" s="35">
        <f>G21*0.993015</f>
        <v>34.868728709999999</v>
      </c>
      <c r="N21" s="36">
        <f>M21/0.750402</f>
        <v>46.466732111588186</v>
      </c>
      <c r="O21" s="35">
        <f>G21*1.028952</f>
        <v>36.130620528000001</v>
      </c>
      <c r="P21" s="36">
        <f>O21/0.751296-0.01</f>
        <v>48.081059353437269</v>
      </c>
      <c r="Q21" s="35">
        <f>+G21*0.858448</f>
        <v>30.143543071999996</v>
      </c>
      <c r="R21" s="36">
        <f>(Q21/0.723358)</f>
        <v>41.671679959300924</v>
      </c>
      <c r="S21" s="35">
        <f>G21*0.863651</f>
        <v>30.326241213999996</v>
      </c>
      <c r="T21" s="36">
        <f t="shared" si="32"/>
        <v>41.924249422830741</v>
      </c>
      <c r="U21" s="35">
        <f>G21*0.868917</f>
        <v>30.511151538</v>
      </c>
      <c r="V21" s="36">
        <f>U21/0.723358+0.01</f>
        <v>42.189877098200341</v>
      </c>
      <c r="W21" s="18" t="s">
        <v>31</v>
      </c>
      <c r="X21" s="19" t="s">
        <v>20</v>
      </c>
    </row>
    <row r="22" spans="1:24" s="8" customFormat="1">
      <c r="A22" s="41">
        <v>7899824400850</v>
      </c>
      <c r="B22" s="43">
        <v>855</v>
      </c>
      <c r="C22" s="29" t="s">
        <v>38</v>
      </c>
      <c r="D22" s="44" t="s">
        <v>39</v>
      </c>
      <c r="E22" s="18">
        <v>30</v>
      </c>
      <c r="F22" s="45" t="s">
        <v>18</v>
      </c>
      <c r="G22" s="34">
        <v>36.43</v>
      </c>
      <c r="H22" s="36">
        <f t="shared" ref="H22" si="34">(G22/0.750577)</f>
        <v>48.535992976070403</v>
      </c>
      <c r="I22" s="35">
        <f t="shared" ref="I22" si="35">G22*0.922175</f>
        <v>33.594835249999996</v>
      </c>
      <c r="J22" s="36">
        <f t="shared" ref="J22" si="36">(I22/0.748624)</f>
        <v>44.875445150035262</v>
      </c>
      <c r="K22" s="35">
        <f t="shared" ref="K22" si="37">G22*0.986128</f>
        <v>35.924643039999999</v>
      </c>
      <c r="L22" s="36">
        <f t="shared" ref="L22" si="38">(K22/0.75023)</f>
        <v>47.884839369260099</v>
      </c>
      <c r="M22" s="35">
        <f t="shared" ref="M22" si="39">G22*0.993015</f>
        <v>36.175536449999996</v>
      </c>
      <c r="N22" s="36">
        <f t="shared" ref="N22" si="40">M22/0.750402</f>
        <v>48.208208999976009</v>
      </c>
      <c r="O22" s="35">
        <f t="shared" ref="O22" si="41">G22*1.028952</f>
        <v>37.484721360000002</v>
      </c>
      <c r="P22" s="36">
        <f t="shared" ref="P22" si="42">O22/0.751296</f>
        <v>49.893412662918479</v>
      </c>
      <c r="Q22" s="35">
        <f t="shared" ref="Q22" si="43">+G22*0.858448</f>
        <v>31.27326064</v>
      </c>
      <c r="R22" s="36">
        <f>Q22/0.723358</f>
        <v>43.233448223424645</v>
      </c>
      <c r="S22" s="35">
        <f t="shared" ref="S22" si="44">G22*0.863651</f>
        <v>31.462805929999998</v>
      </c>
      <c r="T22" s="36">
        <f t="shared" si="32"/>
        <v>43.495483467384062</v>
      </c>
      <c r="U22" s="35">
        <f t="shared" ref="U22" si="45">G22*0.868917</f>
        <v>31.65464631</v>
      </c>
      <c r="V22" s="36">
        <f t="shared" ref="V22" si="46">U22/0.723358</f>
        <v>43.760691538629565</v>
      </c>
      <c r="W22" s="18" t="s">
        <v>27</v>
      </c>
      <c r="X22" s="19" t="s">
        <v>28</v>
      </c>
    </row>
    <row r="23" spans="1:24" s="8" customFormat="1">
      <c r="A23" s="41">
        <v>7899824400065</v>
      </c>
      <c r="B23" s="43">
        <v>440</v>
      </c>
      <c r="C23" s="29" t="s">
        <v>40</v>
      </c>
      <c r="D23" s="44" t="s">
        <v>41</v>
      </c>
      <c r="E23" s="18">
        <v>48</v>
      </c>
      <c r="F23" s="52" t="s">
        <v>42</v>
      </c>
      <c r="G23" s="34">
        <v>25.513999999999999</v>
      </c>
      <c r="H23" s="36">
        <f>G23/0.723358</f>
        <v>35.271608249303945</v>
      </c>
      <c r="I23" s="35">
        <f>G23*0.931818</f>
        <v>23.774404451999999</v>
      </c>
      <c r="J23" s="36">
        <f>(I23/0.723358)</f>
        <v>32.8667194556499</v>
      </c>
      <c r="K23" s="35">
        <f>G23*0.987952</f>
        <v>25.206607328</v>
      </c>
      <c r="L23" s="36">
        <f>K23/0.723358</f>
        <v>34.846655913116329</v>
      </c>
      <c r="M23" s="35">
        <f>G23*0.99394</f>
        <v>25.359385160000002</v>
      </c>
      <c r="N23" s="36">
        <f>M23/0.723358</f>
        <v>35.057862303313165</v>
      </c>
      <c r="O23" s="35">
        <f>G23*1.025</f>
        <v>26.151849999999996</v>
      </c>
      <c r="P23" s="36">
        <f>(O23/0.723358)-0.01</f>
        <v>36.143398455536541</v>
      </c>
      <c r="Q23" s="35">
        <f>G23*0.987952</f>
        <v>25.206607328</v>
      </c>
      <c r="R23" s="36">
        <f>Q23/0.723358</f>
        <v>34.846655913116329</v>
      </c>
      <c r="S23" s="35">
        <f>G23*0.993939</f>
        <v>25.359359646000001</v>
      </c>
      <c r="T23" s="36">
        <f t="shared" ref="T23:T27" si="47">S23/0.723358</f>
        <v>35.057827031704917</v>
      </c>
      <c r="U23" s="35">
        <f>G23*1</f>
        <v>25.513999999999999</v>
      </c>
      <c r="V23" s="36">
        <f t="shared" ref="V23:V27" si="48">U23/0.723358</f>
        <v>35.271608249303945</v>
      </c>
      <c r="W23" s="18" t="s">
        <v>43</v>
      </c>
      <c r="X23" s="19" t="s">
        <v>44</v>
      </c>
    </row>
    <row r="24" spans="1:24" s="8" customFormat="1">
      <c r="A24" s="41">
        <v>7899824400072</v>
      </c>
      <c r="B24" s="43">
        <v>441</v>
      </c>
      <c r="C24" s="29" t="s">
        <v>45</v>
      </c>
      <c r="D24" s="44" t="s">
        <v>41</v>
      </c>
      <c r="E24" s="18">
        <v>48</v>
      </c>
      <c r="F24" s="52" t="s">
        <v>42</v>
      </c>
      <c r="G24" s="34">
        <v>50.27</v>
      </c>
      <c r="H24" s="36">
        <f>G24/0.723358</f>
        <v>69.495325965842653</v>
      </c>
      <c r="I24" s="35">
        <f>G24*0.931818</f>
        <v>46.842490860000005</v>
      </c>
      <c r="J24" s="36">
        <f>(I24/0.723358)-0.01</f>
        <v>64.746995650839565</v>
      </c>
      <c r="K24" s="35">
        <f>G24*0.987952</f>
        <v>49.664347040000003</v>
      </c>
      <c r="L24" s="36">
        <f>K24/0.723358</f>
        <v>68.658046278606179</v>
      </c>
      <c r="M24" s="35">
        <f>G24*0.99394</f>
        <v>49.965363800000006</v>
      </c>
      <c r="N24" s="36">
        <f>(M24/0.723358)-0.01</f>
        <v>69.064184290489635</v>
      </c>
      <c r="O24" s="35">
        <f>G24*1.025</f>
        <v>51.52675</v>
      </c>
      <c r="P24" s="36">
        <f>(O24/0.723358)</f>
        <v>71.232709114988708</v>
      </c>
      <c r="Q24" s="35">
        <f>G24*0.987952</f>
        <v>49.664347040000003</v>
      </c>
      <c r="R24" s="36">
        <f>Q24/0.723358</f>
        <v>68.658046278606179</v>
      </c>
      <c r="S24" s="35">
        <f>G24*0.993939</f>
        <v>49.965313530000003</v>
      </c>
      <c r="T24" s="36">
        <f t="shared" si="47"/>
        <v>69.07411479516368</v>
      </c>
      <c r="U24" s="35">
        <f>G24*1</f>
        <v>50.27</v>
      </c>
      <c r="V24" s="36">
        <f t="shared" si="48"/>
        <v>69.495325965842653</v>
      </c>
      <c r="W24" s="18" t="s">
        <v>43</v>
      </c>
      <c r="X24" s="19" t="s">
        <v>44</v>
      </c>
    </row>
    <row r="25" spans="1:24" s="6" customFormat="1">
      <c r="A25" s="41">
        <v>7899824400478</v>
      </c>
      <c r="B25" s="43">
        <v>685</v>
      </c>
      <c r="C25" s="29" t="s">
        <v>46</v>
      </c>
      <c r="D25" s="44" t="s">
        <v>47</v>
      </c>
      <c r="E25" s="18">
        <v>40</v>
      </c>
      <c r="F25" s="45" t="s">
        <v>18</v>
      </c>
      <c r="G25" s="31">
        <v>37.700000000000003</v>
      </c>
      <c r="H25" s="32">
        <f>(G25/0.750577)</f>
        <v>50.228024573095098</v>
      </c>
      <c r="I25" s="33">
        <f>G25*0.922175</f>
        <v>34.765997500000005</v>
      </c>
      <c r="J25" s="32">
        <f>(I25/0.748624)</f>
        <v>46.439865005663734</v>
      </c>
      <c r="K25" s="33">
        <f>G25*0.986128</f>
        <v>37.1770256</v>
      </c>
      <c r="L25" s="32">
        <f>(K25/0.75023)</f>
        <v>49.554170854271362</v>
      </c>
      <c r="M25" s="33">
        <f>G25*0.993015</f>
        <v>37.436665500000004</v>
      </c>
      <c r="N25" s="32">
        <f>M25/0.750402</f>
        <v>49.888813595912595</v>
      </c>
      <c r="O25" s="33">
        <f>G25*1.028952</f>
        <v>38.791490400000008</v>
      </c>
      <c r="P25" s="32">
        <f>O25/0.751296</f>
        <v>51.632765780730907</v>
      </c>
      <c r="Q25" s="33">
        <f>+G25*0.858448</f>
        <v>32.363489600000001</v>
      </c>
      <c r="R25" s="32">
        <f>Q25/0.723358</f>
        <v>44.740625803544035</v>
      </c>
      <c r="S25" s="33">
        <f>G25*0.863651</f>
        <v>32.559642699999998</v>
      </c>
      <c r="T25" s="32">
        <f t="shared" si="47"/>
        <v>45.011795957188554</v>
      </c>
      <c r="U25" s="33">
        <f>G25*0.868917</f>
        <v>32.758170900000003</v>
      </c>
      <c r="V25" s="32">
        <f t="shared" si="48"/>
        <v>45.28624954725047</v>
      </c>
      <c r="W25" s="16" t="s">
        <v>27</v>
      </c>
      <c r="X25" s="17" t="s">
        <v>28</v>
      </c>
    </row>
    <row r="26" spans="1:24" s="6" customFormat="1">
      <c r="A26" s="41">
        <v>7899824400690</v>
      </c>
      <c r="B26" s="43">
        <v>728</v>
      </c>
      <c r="C26" s="29" t="s">
        <v>48</v>
      </c>
      <c r="D26" s="44" t="s">
        <v>22</v>
      </c>
      <c r="E26" s="18">
        <v>40</v>
      </c>
      <c r="F26" s="52" t="s">
        <v>42</v>
      </c>
      <c r="G26" s="34">
        <v>38.479999999999997</v>
      </c>
      <c r="H26" s="36">
        <f>G26/0.723358</f>
        <v>53.19634261320121</v>
      </c>
      <c r="I26" s="35">
        <f>G26*0.931818</f>
        <v>35.856356640000001</v>
      </c>
      <c r="J26" s="36">
        <f>I26/0.723358-0.01</f>
        <v>49.559309581147929</v>
      </c>
      <c r="K26" s="35">
        <f>G26*0.987952</f>
        <v>38.016392959999997</v>
      </c>
      <c r="L26" s="36">
        <f>K26/0.723358+0.01</f>
        <v>52.565433077397358</v>
      </c>
      <c r="M26" s="35">
        <f>G26*0.99394</f>
        <v>38.246811199999996</v>
      </c>
      <c r="N26" s="36">
        <f>M26/0.723358</f>
        <v>52.873972776965211</v>
      </c>
      <c r="O26" s="35">
        <f>G26*1.025</f>
        <v>39.441999999999993</v>
      </c>
      <c r="P26" s="36">
        <f>O26/0.723358</f>
        <v>54.526251178531233</v>
      </c>
      <c r="Q26" s="35">
        <f>G26*0.987952</f>
        <v>38.016392959999997</v>
      </c>
      <c r="R26" s="36">
        <f>Q26/0.723358+0.01</f>
        <v>52.565433077397358</v>
      </c>
      <c r="S26" s="35">
        <f>G26*0.993939</f>
        <v>38.246772719999996</v>
      </c>
      <c r="T26" s="36">
        <f t="shared" si="47"/>
        <v>52.873919580622591</v>
      </c>
      <c r="U26" s="35">
        <f>G26*1</f>
        <v>38.479999999999997</v>
      </c>
      <c r="V26" s="36">
        <f t="shared" si="48"/>
        <v>53.19634261320121</v>
      </c>
      <c r="W26" s="18" t="s">
        <v>23</v>
      </c>
      <c r="X26" s="19" t="s">
        <v>20</v>
      </c>
    </row>
    <row r="27" spans="1:24" s="6" customFormat="1">
      <c r="A27" s="41">
        <v>7899824400409</v>
      </c>
      <c r="B27" s="43">
        <v>729</v>
      </c>
      <c r="C27" s="29" t="s">
        <v>49</v>
      </c>
      <c r="D27" s="44" t="s">
        <v>50</v>
      </c>
      <c r="E27" s="18">
        <v>50</v>
      </c>
      <c r="F27" s="52" t="s">
        <v>42</v>
      </c>
      <c r="G27" s="34">
        <v>13.91</v>
      </c>
      <c r="H27" s="36">
        <f>G27/0.723358</f>
        <v>19.229758985177465</v>
      </c>
      <c r="I27" s="35">
        <f>G27*0.931818</f>
        <v>12.96158838</v>
      </c>
      <c r="J27" s="36">
        <f>I27/0.723358</f>
        <v>17.918635558050095</v>
      </c>
      <c r="K27" s="35">
        <f>G27*0.987952</f>
        <v>13.742412320000001</v>
      </c>
      <c r="L27" s="36">
        <f>K27/0.723358</f>
        <v>18.998078848924049</v>
      </c>
      <c r="M27" s="35">
        <f>G27*0.99394</f>
        <v>13.8257054</v>
      </c>
      <c r="N27" s="36">
        <f>M27/0.723358</f>
        <v>19.113226645727291</v>
      </c>
      <c r="O27" s="35">
        <f>G27*1.025</f>
        <v>14.25775</v>
      </c>
      <c r="P27" s="36">
        <f>O27/0.723358</f>
        <v>19.710502959806902</v>
      </c>
      <c r="Q27" s="35">
        <f>G27*0.987952</f>
        <v>13.742412320000001</v>
      </c>
      <c r="R27" s="36">
        <f>Q27/0.723358</f>
        <v>18.998078848924049</v>
      </c>
      <c r="S27" s="35">
        <f>G27*0.993939</f>
        <v>13.825691490000001</v>
      </c>
      <c r="T27" s="36">
        <f t="shared" si="47"/>
        <v>19.113207415968304</v>
      </c>
      <c r="U27" s="35">
        <f>G27*1</f>
        <v>13.91</v>
      </c>
      <c r="V27" s="36">
        <f t="shared" si="48"/>
        <v>19.229758985177465</v>
      </c>
      <c r="W27" s="18" t="s">
        <v>23</v>
      </c>
      <c r="X27" s="19" t="s">
        <v>20</v>
      </c>
    </row>
    <row r="28" spans="1:24" s="6" customFormat="1">
      <c r="A28" s="41">
        <v>7899824400171</v>
      </c>
      <c r="B28" s="43">
        <v>17</v>
      </c>
      <c r="C28" s="29" t="s">
        <v>51</v>
      </c>
      <c r="D28" s="44" t="s">
        <v>26</v>
      </c>
      <c r="E28" s="18">
        <v>30</v>
      </c>
      <c r="F28" s="51" t="s">
        <v>9</v>
      </c>
      <c r="G28" s="34">
        <v>68.040000000000006</v>
      </c>
      <c r="H28" s="32">
        <f>G28*1.25</f>
        <v>85.050000000000011</v>
      </c>
      <c r="I28" s="35">
        <v>68.040000000000006</v>
      </c>
      <c r="J28" s="32">
        <f>I28*1.25</f>
        <v>85.050000000000011</v>
      </c>
      <c r="K28" s="35">
        <v>68.040000000000006</v>
      </c>
      <c r="L28" s="32">
        <f>K28*1.25</f>
        <v>85.050000000000011</v>
      </c>
      <c r="M28" s="35">
        <v>68.040000000000006</v>
      </c>
      <c r="N28" s="32">
        <f>M28*1.25</f>
        <v>85.050000000000011</v>
      </c>
      <c r="O28" s="35">
        <v>68.040000000000006</v>
      </c>
      <c r="P28" s="32">
        <f>O28*1.25</f>
        <v>85.050000000000011</v>
      </c>
      <c r="Q28" s="35">
        <v>68.040000000000006</v>
      </c>
      <c r="R28" s="32">
        <f>Q28*1.25</f>
        <v>85.050000000000011</v>
      </c>
      <c r="S28" s="35">
        <v>68.040000000000006</v>
      </c>
      <c r="T28" s="32">
        <f>S28*1.25</f>
        <v>85.050000000000011</v>
      </c>
      <c r="U28" s="35">
        <v>68.040000000000006</v>
      </c>
      <c r="V28" s="32">
        <f>U28*1.25</f>
        <v>85.050000000000011</v>
      </c>
      <c r="W28" s="18" t="s">
        <v>14</v>
      </c>
      <c r="X28" s="19" t="s">
        <v>15</v>
      </c>
    </row>
    <row r="29" spans="1:24" s="6" customFormat="1">
      <c r="A29" s="41">
        <v>7899824400546</v>
      </c>
      <c r="B29" s="43">
        <v>999</v>
      </c>
      <c r="C29" s="29" t="s">
        <v>52</v>
      </c>
      <c r="D29" s="44" t="s">
        <v>26</v>
      </c>
      <c r="E29" s="18">
        <v>40</v>
      </c>
      <c r="F29" s="45" t="s">
        <v>18</v>
      </c>
      <c r="G29" s="34">
        <v>40.49</v>
      </c>
      <c r="H29" s="36">
        <f>(G29/0.750577)</f>
        <v>53.945164853172955</v>
      </c>
      <c r="I29" s="35">
        <f>G29*0.922175</f>
        <v>37.338865750000004</v>
      </c>
      <c r="J29" s="36">
        <f>(I29/0.748624)</f>
        <v>49.876661381414443</v>
      </c>
      <c r="K29" s="35">
        <f>G29*0.986128</f>
        <v>39.928322720000004</v>
      </c>
      <c r="L29" s="36">
        <f>(K29/0.75023)</f>
        <v>53.221442384335482</v>
      </c>
      <c r="M29" s="35">
        <f>G29*0.993015</f>
        <v>40.207177350000002</v>
      </c>
      <c r="N29" s="36">
        <f>M29/0.750402</f>
        <v>53.580850464151219</v>
      </c>
      <c r="O29" s="35">
        <f>G29*1.028952</f>
        <v>41.662266480000007</v>
      </c>
      <c r="P29" s="36">
        <f>O29/0.751296</f>
        <v>55.453864362381815</v>
      </c>
      <c r="Q29" s="35">
        <f>+G29*0.858448</f>
        <v>34.758559519999999</v>
      </c>
      <c r="R29" s="36">
        <f>Q29/0.723358</f>
        <v>48.051669463806306</v>
      </c>
      <c r="S29" s="35">
        <f>G29*0.863651</f>
        <v>34.969228989999998</v>
      </c>
      <c r="T29" s="36">
        <f>S29/0.723358</f>
        <v>48.342907647388984</v>
      </c>
      <c r="U29" s="35">
        <f>G29*0.868917</f>
        <v>35.182449330000004</v>
      </c>
      <c r="V29" s="36">
        <f>U29/0.723358</f>
        <v>48.637672259102693</v>
      </c>
      <c r="W29" s="18" t="s">
        <v>27</v>
      </c>
      <c r="X29" s="19" t="s">
        <v>28</v>
      </c>
    </row>
    <row r="30" spans="1:24" s="6" customFormat="1">
      <c r="A30" s="41">
        <v>7899824400935</v>
      </c>
      <c r="B30" s="18">
        <v>27</v>
      </c>
      <c r="C30" s="29" t="s">
        <v>71</v>
      </c>
      <c r="D30" s="44" t="s">
        <v>53</v>
      </c>
      <c r="E30" s="18">
        <v>50</v>
      </c>
      <c r="F30" s="51" t="s">
        <v>9</v>
      </c>
      <c r="G30" s="34">
        <v>57.3</v>
      </c>
      <c r="H30" s="32">
        <f>G30*1.25</f>
        <v>71.625</v>
      </c>
      <c r="I30" s="35">
        <v>57.3</v>
      </c>
      <c r="J30" s="32">
        <f>I30*1.25</f>
        <v>71.625</v>
      </c>
      <c r="K30" s="35">
        <v>57.3</v>
      </c>
      <c r="L30" s="32">
        <f>K30*1.25</f>
        <v>71.625</v>
      </c>
      <c r="M30" s="35">
        <v>57.3</v>
      </c>
      <c r="N30" s="32">
        <f>M30*1.25</f>
        <v>71.625</v>
      </c>
      <c r="O30" s="35">
        <v>57.3</v>
      </c>
      <c r="P30" s="32">
        <f>O30*1.25</f>
        <v>71.625</v>
      </c>
      <c r="Q30" s="35">
        <v>57.3</v>
      </c>
      <c r="R30" s="32">
        <f>Q30*1.25</f>
        <v>71.625</v>
      </c>
      <c r="S30" s="35">
        <v>57.3</v>
      </c>
      <c r="T30" s="32">
        <f>S30*1.25</f>
        <v>71.625</v>
      </c>
      <c r="U30" s="35">
        <v>57.3</v>
      </c>
      <c r="V30" s="32">
        <f>U30*1.25</f>
        <v>71.625</v>
      </c>
      <c r="W30" s="18" t="s">
        <v>54</v>
      </c>
      <c r="X30" s="19" t="s">
        <v>55</v>
      </c>
    </row>
    <row r="31" spans="1:24" s="6" customFormat="1">
      <c r="A31" s="41">
        <v>7899824400911</v>
      </c>
      <c r="B31" s="43">
        <v>480</v>
      </c>
      <c r="C31" s="29" t="s">
        <v>72</v>
      </c>
      <c r="D31" s="44" t="s">
        <v>56</v>
      </c>
      <c r="E31" s="18">
        <v>30</v>
      </c>
      <c r="F31" s="45" t="s">
        <v>18</v>
      </c>
      <c r="G31" s="34">
        <v>37.622999999999998</v>
      </c>
      <c r="H31" s="36">
        <f>(G31/0.750577)</f>
        <v>50.125436830598318</v>
      </c>
      <c r="I31" s="35">
        <f>G31*0.922175</f>
        <v>34.694990024999996</v>
      </c>
      <c r="J31" s="36">
        <f>(I31/0.748624)-0.01</f>
        <v>46.335014352999636</v>
      </c>
      <c r="K31" s="35">
        <f>G31*0.986128</f>
        <v>37.101093743999996</v>
      </c>
      <c r="L31" s="36">
        <f>(K31/0.75023)-0.01</f>
        <v>49.442959417778546</v>
      </c>
      <c r="M31" s="35">
        <f>G31*0.993015</f>
        <v>37.360203344999995</v>
      </c>
      <c r="N31" s="36">
        <f>M31/0.750402</f>
        <v>49.786918671592019</v>
      </c>
      <c r="O31" s="35">
        <f>G31*1.028952</f>
        <v>38.712261095999999</v>
      </c>
      <c r="P31" s="36">
        <f>O31/0.751296-0.01</f>
        <v>51.517308938154869</v>
      </c>
      <c r="Q31" s="35">
        <f>+G31*0.858448</f>
        <v>32.297389103999997</v>
      </c>
      <c r="R31" s="36">
        <f>Q31/0.723358+0.01</f>
        <v>44.659245745536786</v>
      </c>
      <c r="S31" s="35">
        <f>G31*0.863651</f>
        <v>32.493141572999996</v>
      </c>
      <c r="T31" s="36">
        <f>S31/0.723358</f>
        <v>44.919862050326394</v>
      </c>
      <c r="U31" s="35">
        <f>G31*0.868917</f>
        <v>32.691264291000003</v>
      </c>
      <c r="V31" s="36">
        <f>U31/0.723358-0.01</f>
        <v>45.183755085310466</v>
      </c>
      <c r="W31" s="18" t="s">
        <v>57</v>
      </c>
      <c r="X31" s="19" t="s">
        <v>58</v>
      </c>
    </row>
    <row r="32" spans="1:24" s="6" customFormat="1">
      <c r="A32" s="41">
        <v>7899824401024</v>
      </c>
      <c r="B32" s="18">
        <v>1001</v>
      </c>
      <c r="C32" s="29" t="s">
        <v>59</v>
      </c>
      <c r="D32" s="44" t="s">
        <v>8</v>
      </c>
      <c r="E32" s="18">
        <v>40</v>
      </c>
      <c r="F32" s="51" t="s">
        <v>9</v>
      </c>
      <c r="G32" s="34">
        <v>53.75</v>
      </c>
      <c r="H32" s="32">
        <f>G32*1.25</f>
        <v>67.1875</v>
      </c>
      <c r="I32" s="35">
        <v>53.75</v>
      </c>
      <c r="J32" s="32">
        <f>I32*1.25</f>
        <v>67.1875</v>
      </c>
      <c r="K32" s="35">
        <v>53.75</v>
      </c>
      <c r="L32" s="32">
        <f>K32*1.25</f>
        <v>67.1875</v>
      </c>
      <c r="M32" s="35">
        <v>53.75</v>
      </c>
      <c r="N32" s="32">
        <f>M32*1.25</f>
        <v>67.1875</v>
      </c>
      <c r="O32" s="35">
        <v>53.75</v>
      </c>
      <c r="P32" s="32">
        <f>O32*1.25</f>
        <v>67.1875</v>
      </c>
      <c r="Q32" s="35">
        <v>53.75</v>
      </c>
      <c r="R32" s="32">
        <f>Q32*1.25</f>
        <v>67.1875</v>
      </c>
      <c r="S32" s="35">
        <v>53.75</v>
      </c>
      <c r="T32" s="32">
        <f>S32*1.25</f>
        <v>67.1875</v>
      </c>
      <c r="U32" s="35">
        <v>53.75</v>
      </c>
      <c r="V32" s="32">
        <f>U32*1.25</f>
        <v>67.1875</v>
      </c>
      <c r="W32" s="18" t="s">
        <v>14</v>
      </c>
      <c r="X32" s="19" t="s">
        <v>15</v>
      </c>
    </row>
    <row r="33" spans="1:25" s="6" customFormat="1">
      <c r="A33" s="41">
        <v>7899824400874</v>
      </c>
      <c r="B33" s="43">
        <v>140</v>
      </c>
      <c r="C33" s="29" t="s">
        <v>60</v>
      </c>
      <c r="D33" s="44" t="s">
        <v>61</v>
      </c>
      <c r="E33" s="18">
        <v>50</v>
      </c>
      <c r="F33" s="52" t="s">
        <v>42</v>
      </c>
      <c r="G33" s="34">
        <v>25.55</v>
      </c>
      <c r="H33" s="36">
        <f>G33/0.723358</f>
        <v>35.321376137403611</v>
      </c>
      <c r="I33" s="35">
        <f>G33*0.931818</f>
        <v>23.807949900000001</v>
      </c>
      <c r="J33" s="36">
        <f>I33/0.723358</f>
        <v>32.913094069603162</v>
      </c>
      <c r="K33" s="35">
        <f>G33*0.987952</f>
        <v>25.242173600000001</v>
      </c>
      <c r="L33" s="36">
        <f>K33/0.723358</f>
        <v>34.895824197700172</v>
      </c>
      <c r="M33" s="35">
        <f>G33*0.99394</f>
        <v>25.395167000000001</v>
      </c>
      <c r="N33" s="36">
        <f>M33/0.723358</f>
        <v>35.107328598010945</v>
      </c>
      <c r="O33" s="35">
        <f>G33*1.025</f>
        <v>26.188749999999999</v>
      </c>
      <c r="P33" s="36">
        <f>O33/0.723358</f>
        <v>36.204410540838701</v>
      </c>
      <c r="Q33" s="35">
        <f>G33*0.987952</f>
        <v>25.242173600000001</v>
      </c>
      <c r="R33" s="36">
        <f>Q33/0.723358</f>
        <v>34.895824197700172</v>
      </c>
      <c r="S33" s="35">
        <f>G33*0.993939</f>
        <v>25.395141450000001</v>
      </c>
      <c r="T33" s="36">
        <f>S33/0.723358</f>
        <v>35.107293276634806</v>
      </c>
      <c r="U33" s="35">
        <f>G33*1</f>
        <v>25.55</v>
      </c>
      <c r="V33" s="36">
        <f>U33/0.723358</f>
        <v>35.321376137403611</v>
      </c>
      <c r="W33" s="18" t="s">
        <v>62</v>
      </c>
      <c r="X33" s="19" t="s">
        <v>20</v>
      </c>
    </row>
    <row r="34" spans="1:25" s="6" customFormat="1">
      <c r="A34" s="41">
        <v>7899824400881</v>
      </c>
      <c r="B34" s="43">
        <v>141</v>
      </c>
      <c r="C34" s="29" t="s">
        <v>60</v>
      </c>
      <c r="D34" s="44" t="s">
        <v>63</v>
      </c>
      <c r="E34" s="18">
        <v>50</v>
      </c>
      <c r="F34" s="52" t="s">
        <v>42</v>
      </c>
      <c r="G34" s="34">
        <v>51.14</v>
      </c>
      <c r="H34" s="36">
        <f>G34/0.723358</f>
        <v>70.698049928251294</v>
      </c>
      <c r="I34" s="35">
        <f>G34*0.931818</f>
        <v>47.653172520000005</v>
      </c>
      <c r="J34" s="36">
        <f>I34/0.723358</f>
        <v>65.877715488043279</v>
      </c>
      <c r="K34" s="35">
        <f>G34*0.987952</f>
        <v>50.523865280000003</v>
      </c>
      <c r="L34" s="36">
        <f>K34/0.723358</f>
        <v>69.846279822715729</v>
      </c>
      <c r="M34" s="35">
        <f>G34*0.99394</f>
        <v>50.830091600000003</v>
      </c>
      <c r="N34" s="36">
        <f>M34/0.723358</f>
        <v>70.2696197456861</v>
      </c>
      <c r="O34" s="35">
        <f>G34*1.025</f>
        <v>52.418499999999995</v>
      </c>
      <c r="P34" s="36">
        <f>O34/0.723358</f>
        <v>72.465501176457579</v>
      </c>
      <c r="Q34" s="35">
        <f>G34*0.987952</f>
        <v>50.523865280000003</v>
      </c>
      <c r="R34" s="36">
        <f>Q34/0.723358</f>
        <v>69.846279822715729</v>
      </c>
      <c r="S34" s="35">
        <f>G34*0.993939</f>
        <v>50.830040459999999</v>
      </c>
      <c r="T34" s="36">
        <f>S34/0.723358</f>
        <v>70.269549047636161</v>
      </c>
      <c r="U34" s="35">
        <f>G34*1</f>
        <v>51.14</v>
      </c>
      <c r="V34" s="36">
        <f>U34/0.723358</f>
        <v>70.698049928251294</v>
      </c>
      <c r="W34" s="18" t="s">
        <v>62</v>
      </c>
      <c r="X34" s="19" t="s">
        <v>20</v>
      </c>
    </row>
    <row r="35" spans="1:25" s="6" customFormat="1">
      <c r="A35" s="41">
        <v>7899824400201</v>
      </c>
      <c r="B35" s="18">
        <v>244</v>
      </c>
      <c r="C35" s="29" t="s">
        <v>64</v>
      </c>
      <c r="D35" s="44" t="s">
        <v>33</v>
      </c>
      <c r="E35" s="18">
        <v>40</v>
      </c>
      <c r="F35" s="51" t="s">
        <v>9</v>
      </c>
      <c r="G35" s="34">
        <v>27.6</v>
      </c>
      <c r="H35" s="32">
        <f t="shared" ref="H35:H40" si="49">G35*1.25</f>
        <v>34.5</v>
      </c>
      <c r="I35" s="35">
        <v>27.6</v>
      </c>
      <c r="J35" s="32">
        <f t="shared" ref="J35:J40" si="50">I35*1.25</f>
        <v>34.5</v>
      </c>
      <c r="K35" s="35">
        <v>27.6</v>
      </c>
      <c r="L35" s="32">
        <f t="shared" ref="L35:L40" si="51">K35*1.25</f>
        <v>34.5</v>
      </c>
      <c r="M35" s="35">
        <v>27.6</v>
      </c>
      <c r="N35" s="32">
        <f t="shared" ref="N35:N40" si="52">M35*1.25</f>
        <v>34.5</v>
      </c>
      <c r="O35" s="35">
        <v>27.6</v>
      </c>
      <c r="P35" s="32">
        <f t="shared" ref="P35:P40" si="53">O35*1.25</f>
        <v>34.5</v>
      </c>
      <c r="Q35" s="35">
        <v>27.6</v>
      </c>
      <c r="R35" s="32">
        <f t="shared" ref="R35:R40" si="54">Q35*1.25</f>
        <v>34.5</v>
      </c>
      <c r="S35" s="35">
        <v>27.6</v>
      </c>
      <c r="T35" s="32">
        <f t="shared" ref="T35:T40" si="55">S35*1.25</f>
        <v>34.5</v>
      </c>
      <c r="U35" s="35">
        <v>27.6</v>
      </c>
      <c r="V35" s="32">
        <f t="shared" ref="V35:V40" si="56">U35*1.25</f>
        <v>34.5</v>
      </c>
      <c r="W35" s="18" t="s">
        <v>14</v>
      </c>
      <c r="X35" s="19" t="s">
        <v>15</v>
      </c>
    </row>
    <row r="36" spans="1:25" s="6" customFormat="1">
      <c r="A36" s="41">
        <v>7899824401055</v>
      </c>
      <c r="B36" s="18">
        <v>8734</v>
      </c>
      <c r="C36" s="29" t="s">
        <v>73</v>
      </c>
      <c r="D36" s="44" t="s">
        <v>85</v>
      </c>
      <c r="E36" s="18">
        <v>30</v>
      </c>
      <c r="F36" s="51" t="s">
        <v>9</v>
      </c>
      <c r="G36" s="34">
        <v>31.54</v>
      </c>
      <c r="H36" s="32">
        <f t="shared" si="49"/>
        <v>39.424999999999997</v>
      </c>
      <c r="I36" s="35">
        <v>31.54</v>
      </c>
      <c r="J36" s="32">
        <f t="shared" si="50"/>
        <v>39.424999999999997</v>
      </c>
      <c r="K36" s="35">
        <v>31.54</v>
      </c>
      <c r="L36" s="32">
        <f t="shared" si="51"/>
        <v>39.424999999999997</v>
      </c>
      <c r="M36" s="35">
        <v>31.54</v>
      </c>
      <c r="N36" s="32">
        <f t="shared" si="52"/>
        <v>39.424999999999997</v>
      </c>
      <c r="O36" s="35">
        <v>31.54</v>
      </c>
      <c r="P36" s="32">
        <f t="shared" si="53"/>
        <v>39.424999999999997</v>
      </c>
      <c r="Q36" s="35">
        <v>31.54</v>
      </c>
      <c r="R36" s="32">
        <f t="shared" si="54"/>
        <v>39.424999999999997</v>
      </c>
      <c r="S36" s="35">
        <v>31.54</v>
      </c>
      <c r="T36" s="32">
        <f t="shared" si="55"/>
        <v>39.424999999999997</v>
      </c>
      <c r="U36" s="35">
        <v>31.54</v>
      </c>
      <c r="V36" s="32">
        <f t="shared" si="56"/>
        <v>39.424999999999997</v>
      </c>
      <c r="W36" s="18" t="s">
        <v>14</v>
      </c>
      <c r="X36" s="19" t="s">
        <v>15</v>
      </c>
    </row>
    <row r="37" spans="1:25" s="6" customFormat="1">
      <c r="A37" s="41">
        <v>7899824401031</v>
      </c>
      <c r="B37" s="18">
        <v>734</v>
      </c>
      <c r="C37" s="29" t="s">
        <v>73</v>
      </c>
      <c r="D37" s="44" t="s">
        <v>65</v>
      </c>
      <c r="E37" s="18">
        <v>30</v>
      </c>
      <c r="F37" s="51" t="s">
        <v>9</v>
      </c>
      <c r="G37" s="34">
        <v>46.63</v>
      </c>
      <c r="H37" s="32">
        <f t="shared" si="49"/>
        <v>58.287500000000001</v>
      </c>
      <c r="I37" s="35">
        <v>46.63</v>
      </c>
      <c r="J37" s="32">
        <f t="shared" si="50"/>
        <v>58.287500000000001</v>
      </c>
      <c r="K37" s="35">
        <v>46.63</v>
      </c>
      <c r="L37" s="32">
        <f t="shared" si="51"/>
        <v>58.287500000000001</v>
      </c>
      <c r="M37" s="35">
        <v>46.63</v>
      </c>
      <c r="N37" s="32">
        <f t="shared" si="52"/>
        <v>58.287500000000001</v>
      </c>
      <c r="O37" s="35">
        <v>46.63</v>
      </c>
      <c r="P37" s="32">
        <f t="shared" si="53"/>
        <v>58.287500000000001</v>
      </c>
      <c r="Q37" s="35">
        <v>46.63</v>
      </c>
      <c r="R37" s="32">
        <f t="shared" si="54"/>
        <v>58.287500000000001</v>
      </c>
      <c r="S37" s="35">
        <v>46.63</v>
      </c>
      <c r="T37" s="32">
        <f t="shared" si="55"/>
        <v>58.287500000000001</v>
      </c>
      <c r="U37" s="35">
        <v>46.63</v>
      </c>
      <c r="V37" s="32">
        <f t="shared" si="56"/>
        <v>58.287500000000001</v>
      </c>
      <c r="W37" s="18" t="s">
        <v>14</v>
      </c>
      <c r="X37" s="19" t="s">
        <v>15</v>
      </c>
    </row>
    <row r="38" spans="1:25" s="6" customFormat="1">
      <c r="A38" s="41">
        <v>7899824401048</v>
      </c>
      <c r="B38" s="18">
        <v>1123</v>
      </c>
      <c r="C38" s="29" t="s">
        <v>66</v>
      </c>
      <c r="D38" s="44" t="s">
        <v>92</v>
      </c>
      <c r="E38" s="18">
        <v>30</v>
      </c>
      <c r="F38" s="51" t="s">
        <v>9</v>
      </c>
      <c r="G38" s="34">
        <v>55.93</v>
      </c>
      <c r="H38" s="32">
        <f t="shared" si="49"/>
        <v>69.912499999999994</v>
      </c>
      <c r="I38" s="35">
        <v>55.93</v>
      </c>
      <c r="J38" s="32">
        <f t="shared" si="50"/>
        <v>69.912499999999994</v>
      </c>
      <c r="K38" s="35">
        <v>55.93</v>
      </c>
      <c r="L38" s="32">
        <f t="shared" si="51"/>
        <v>69.912499999999994</v>
      </c>
      <c r="M38" s="35">
        <v>55.93</v>
      </c>
      <c r="N38" s="32">
        <f t="shared" si="52"/>
        <v>69.912499999999994</v>
      </c>
      <c r="O38" s="35">
        <v>55.93</v>
      </c>
      <c r="P38" s="32">
        <f t="shared" si="53"/>
        <v>69.912499999999994</v>
      </c>
      <c r="Q38" s="35">
        <v>55.93</v>
      </c>
      <c r="R38" s="32">
        <f t="shared" si="54"/>
        <v>69.912499999999994</v>
      </c>
      <c r="S38" s="35">
        <v>55.93</v>
      </c>
      <c r="T38" s="32">
        <f t="shared" si="55"/>
        <v>69.912499999999994</v>
      </c>
      <c r="U38" s="35">
        <v>55.93</v>
      </c>
      <c r="V38" s="32">
        <f t="shared" si="56"/>
        <v>69.912499999999994</v>
      </c>
      <c r="W38" s="18" t="s">
        <v>14</v>
      </c>
      <c r="X38" s="19" t="s">
        <v>15</v>
      </c>
    </row>
    <row r="39" spans="1:25">
      <c r="A39" s="41">
        <v>7899824400676</v>
      </c>
      <c r="B39" s="43">
        <v>1124</v>
      </c>
      <c r="C39" s="29" t="s">
        <v>67</v>
      </c>
      <c r="D39" s="44" t="s">
        <v>26</v>
      </c>
      <c r="E39" s="18">
        <v>30</v>
      </c>
      <c r="F39" s="51" t="s">
        <v>9</v>
      </c>
      <c r="G39" s="34">
        <v>75.5</v>
      </c>
      <c r="H39" s="36">
        <f t="shared" si="49"/>
        <v>94.375</v>
      </c>
      <c r="I39" s="35">
        <v>75.5</v>
      </c>
      <c r="J39" s="36">
        <f t="shared" si="50"/>
        <v>94.375</v>
      </c>
      <c r="K39" s="35">
        <v>75.5</v>
      </c>
      <c r="L39" s="36">
        <f t="shared" si="51"/>
        <v>94.375</v>
      </c>
      <c r="M39" s="35">
        <v>75.5</v>
      </c>
      <c r="N39" s="36">
        <f t="shared" si="52"/>
        <v>94.375</v>
      </c>
      <c r="O39" s="35">
        <v>75.5</v>
      </c>
      <c r="P39" s="36">
        <f t="shared" si="53"/>
        <v>94.375</v>
      </c>
      <c r="Q39" s="35">
        <v>75.5</v>
      </c>
      <c r="R39" s="36">
        <f t="shared" si="54"/>
        <v>94.375</v>
      </c>
      <c r="S39" s="35">
        <v>75.5</v>
      </c>
      <c r="T39" s="36">
        <f t="shared" si="55"/>
        <v>94.375</v>
      </c>
      <c r="U39" s="35">
        <v>75.5</v>
      </c>
      <c r="V39" s="36">
        <f t="shared" si="56"/>
        <v>94.375</v>
      </c>
      <c r="W39" s="18" t="s">
        <v>14</v>
      </c>
      <c r="X39" s="19" t="s">
        <v>15</v>
      </c>
    </row>
    <row r="40" spans="1:25" ht="16.5" thickBot="1">
      <c r="A40" s="42">
        <v>7899824401109</v>
      </c>
      <c r="B40" s="53" t="s">
        <v>89</v>
      </c>
      <c r="C40" s="30" t="s">
        <v>88</v>
      </c>
      <c r="D40" s="54" t="s">
        <v>90</v>
      </c>
      <c r="E40" s="20">
        <v>30</v>
      </c>
      <c r="F40" s="55" t="s">
        <v>9</v>
      </c>
      <c r="G40" s="37">
        <v>30.59</v>
      </c>
      <c r="H40" s="38">
        <f t="shared" si="49"/>
        <v>38.237499999999997</v>
      </c>
      <c r="I40" s="39">
        <v>30.59</v>
      </c>
      <c r="J40" s="38">
        <f t="shared" si="50"/>
        <v>38.237499999999997</v>
      </c>
      <c r="K40" s="39">
        <v>30.59</v>
      </c>
      <c r="L40" s="38">
        <f t="shared" si="51"/>
        <v>38.237499999999997</v>
      </c>
      <c r="M40" s="39">
        <v>30.59</v>
      </c>
      <c r="N40" s="38">
        <f t="shared" si="52"/>
        <v>38.237499999999997</v>
      </c>
      <c r="O40" s="39">
        <v>30.59</v>
      </c>
      <c r="P40" s="38">
        <f t="shared" si="53"/>
        <v>38.237499999999997</v>
      </c>
      <c r="Q40" s="39">
        <v>30.59</v>
      </c>
      <c r="R40" s="38">
        <f t="shared" si="54"/>
        <v>38.237499999999997</v>
      </c>
      <c r="S40" s="39">
        <v>30.59</v>
      </c>
      <c r="T40" s="38">
        <f t="shared" si="55"/>
        <v>38.237499999999997</v>
      </c>
      <c r="U40" s="39">
        <v>30.59</v>
      </c>
      <c r="V40" s="38">
        <f t="shared" si="56"/>
        <v>38.237499999999997</v>
      </c>
      <c r="W40" s="20" t="s">
        <v>14</v>
      </c>
      <c r="X40" s="21" t="s">
        <v>15</v>
      </c>
    </row>
    <row r="41" spans="1:25">
      <c r="B41" s="9"/>
      <c r="C41" s="10"/>
      <c r="D41" s="10"/>
      <c r="E41" s="11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0"/>
      <c r="X41" s="10"/>
      <c r="Y41" s="7"/>
    </row>
    <row r="42" spans="1:25">
      <c r="L42" s="13"/>
      <c r="X42" s="4"/>
    </row>
    <row r="43" spans="1:25">
      <c r="X43" s="4"/>
    </row>
    <row r="44" spans="1:25">
      <c r="X44" s="4"/>
    </row>
    <row r="45" spans="1:25">
      <c r="X45" s="4"/>
    </row>
    <row r="46" spans="1:25">
      <c r="B46" s="14"/>
      <c r="C46" s="15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4"/>
      <c r="V46" s="14"/>
      <c r="W46" s="15"/>
      <c r="X46" s="15"/>
    </row>
    <row r="47" spans="1:25">
      <c r="B47" s="14"/>
      <c r="C47" s="15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4"/>
      <c r="V47" s="14"/>
      <c r="W47" s="15"/>
      <c r="X47" s="15"/>
    </row>
    <row r="48" spans="1:25">
      <c r="B48" s="14"/>
      <c r="C48" s="15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4"/>
      <c r="V48" s="14"/>
      <c r="W48" s="15"/>
      <c r="X48" s="15"/>
    </row>
    <row r="49" spans="2:24" s="4" customFormat="1">
      <c r="B49" s="14"/>
      <c r="C49" s="15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4"/>
      <c r="V49" s="14"/>
      <c r="W49" s="15"/>
      <c r="X49" s="15"/>
    </row>
    <row r="50" spans="2:24" s="4" customFormat="1">
      <c r="B50" s="14"/>
      <c r="C50" s="15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4"/>
      <c r="V50" s="14"/>
      <c r="W50" s="15"/>
      <c r="X50" s="15"/>
    </row>
    <row r="51" spans="2:24" s="4" customFormat="1">
      <c r="B51" s="14"/>
      <c r="C51" s="15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4"/>
      <c r="V51" s="14"/>
      <c r="W51" s="15"/>
      <c r="X51" s="15"/>
    </row>
    <row r="52" spans="2:24" s="4" customFormat="1">
      <c r="B52" s="14"/>
      <c r="C52" s="15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4"/>
      <c r="V52" s="14"/>
      <c r="W52" s="15"/>
      <c r="X52" s="15"/>
    </row>
    <row r="53" spans="2:24" s="4" customFormat="1">
      <c r="B53" s="14"/>
      <c r="C53" s="15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4"/>
      <c r="V53" s="14"/>
      <c r="W53" s="15"/>
      <c r="X53" s="15"/>
    </row>
    <row r="54" spans="2:24" s="4" customFormat="1">
      <c r="B54" s="14"/>
      <c r="C54" s="15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4"/>
      <c r="V54" s="14"/>
      <c r="W54" s="15"/>
      <c r="X54" s="15"/>
    </row>
    <row r="55" spans="2:24" s="4" customFormat="1">
      <c r="B55" s="14"/>
      <c r="C55" s="15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4"/>
      <c r="V55" s="14"/>
      <c r="W55" s="15"/>
      <c r="X55" s="15"/>
    </row>
    <row r="56" spans="2:24" s="4" customFormat="1">
      <c r="B56" s="14"/>
      <c r="C56" s="15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4"/>
      <c r="V56" s="14"/>
      <c r="W56" s="15"/>
      <c r="X56" s="15"/>
    </row>
    <row r="57" spans="2:24" s="4" customFormat="1">
      <c r="B57" s="14"/>
      <c r="C57" s="15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4"/>
      <c r="V57" s="14"/>
      <c r="W57" s="15"/>
      <c r="X57" s="15"/>
    </row>
    <row r="58" spans="2:24" s="4" customFormat="1">
      <c r="B58" s="14"/>
      <c r="C58" s="15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4"/>
      <c r="V58" s="14"/>
      <c r="W58" s="15"/>
      <c r="X58" s="15"/>
    </row>
    <row r="59" spans="2:24" s="4" customFormat="1">
      <c r="B59" s="14"/>
      <c r="C59" s="15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4"/>
      <c r="V59" s="14"/>
      <c r="W59" s="15"/>
      <c r="X59" s="15"/>
    </row>
    <row r="60" spans="2:24" s="4" customFormat="1">
      <c r="B60" s="14"/>
      <c r="C60" s="15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4"/>
      <c r="V60" s="14"/>
      <c r="W60" s="15"/>
      <c r="X60" s="15"/>
    </row>
    <row r="61" spans="2:24" s="4" customFormat="1">
      <c r="B61" s="14"/>
      <c r="C61" s="15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4"/>
      <c r="V61" s="14"/>
      <c r="W61" s="15"/>
      <c r="X61" s="15"/>
    </row>
    <row r="62" spans="2:24" s="4" customFormat="1">
      <c r="B62" s="14"/>
      <c r="C62" s="15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15"/>
      <c r="X62" s="15"/>
    </row>
    <row r="63" spans="2:24" s="4" customFormat="1">
      <c r="B63" s="14"/>
      <c r="C63" s="15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4"/>
      <c r="V63" s="14"/>
      <c r="W63" s="15"/>
      <c r="X63" s="15"/>
    </row>
    <row r="64" spans="2:24" s="4" customFormat="1">
      <c r="B64" s="14"/>
      <c r="C64" s="15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4"/>
      <c r="V64" s="14"/>
      <c r="W64" s="15"/>
      <c r="X64" s="15"/>
    </row>
    <row r="65" spans="2:24" s="4" customFormat="1">
      <c r="B65" s="14"/>
      <c r="C65" s="15"/>
      <c r="D65" s="15"/>
      <c r="E65" s="14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4"/>
      <c r="V65" s="14"/>
      <c r="W65" s="15"/>
      <c r="X65" s="15"/>
    </row>
    <row r="66" spans="2:24" s="4" customFormat="1">
      <c r="B66" s="14"/>
      <c r="C66" s="15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4"/>
      <c r="V66" s="14"/>
      <c r="W66" s="15"/>
      <c r="X66" s="15"/>
    </row>
    <row r="67" spans="2:24" s="4" customFormat="1">
      <c r="B67" s="14"/>
      <c r="C67" s="15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4"/>
      <c r="V67" s="14"/>
      <c r="W67" s="15"/>
      <c r="X67" s="15"/>
    </row>
    <row r="68" spans="2:24" s="4" customFormat="1">
      <c r="B68" s="14"/>
      <c r="C68" s="15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4"/>
      <c r="V68" s="14"/>
      <c r="W68" s="15"/>
      <c r="X68" s="15"/>
    </row>
    <row r="69" spans="2:24" s="4" customFormat="1">
      <c r="B69" s="14"/>
      <c r="C69" s="15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4"/>
      <c r="V69" s="14"/>
      <c r="W69" s="15"/>
      <c r="X69" s="15"/>
    </row>
    <row r="70" spans="2:24" s="4" customFormat="1">
      <c r="B70" s="14"/>
      <c r="C70" s="15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4"/>
      <c r="V70" s="14"/>
      <c r="W70" s="15"/>
      <c r="X70" s="15"/>
    </row>
    <row r="71" spans="2:24" s="4" customFormat="1">
      <c r="B71" s="14"/>
      <c r="C71" s="15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4"/>
      <c r="V71" s="14"/>
      <c r="W71" s="15"/>
      <c r="X71" s="15"/>
    </row>
    <row r="72" spans="2:24" s="4" customFormat="1">
      <c r="B72" s="14"/>
      <c r="C72" s="15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4"/>
      <c r="V72" s="14"/>
      <c r="W72" s="15"/>
      <c r="X72" s="15"/>
    </row>
    <row r="73" spans="2:24" s="4" customFormat="1">
      <c r="B73" s="14"/>
      <c r="C73" s="15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4"/>
      <c r="V73" s="14"/>
      <c r="W73" s="15"/>
      <c r="X73" s="15"/>
    </row>
    <row r="74" spans="2:24" s="4" customFormat="1">
      <c r="B74" s="14"/>
      <c r="C74" s="15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4"/>
      <c r="V74" s="14"/>
      <c r="W74" s="15"/>
      <c r="X74" s="15"/>
    </row>
    <row r="75" spans="2:24" s="4" customFormat="1">
      <c r="B75" s="14"/>
      <c r="C75" s="15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4"/>
      <c r="V75" s="14"/>
      <c r="W75" s="15"/>
      <c r="X75" s="15"/>
    </row>
    <row r="76" spans="2:24" s="4" customFormat="1">
      <c r="B76" s="14"/>
      <c r="C76" s="15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4"/>
      <c r="V76" s="14"/>
      <c r="W76" s="15"/>
      <c r="X76" s="15"/>
    </row>
    <row r="77" spans="2:24" s="4" customFormat="1">
      <c r="B77" s="14"/>
      <c r="C77" s="15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4"/>
      <c r="V77" s="14"/>
      <c r="W77" s="15"/>
      <c r="X77" s="15"/>
    </row>
    <row r="78" spans="2:24" s="4" customFormat="1">
      <c r="B78" s="14"/>
      <c r="C78" s="15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4"/>
      <c r="V78" s="14"/>
      <c r="W78" s="15"/>
      <c r="X78" s="15"/>
    </row>
    <row r="79" spans="2:24" s="4" customFormat="1">
      <c r="B79" s="14"/>
      <c r="C79" s="15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4"/>
      <c r="V79" s="14"/>
      <c r="W79" s="15"/>
      <c r="X79" s="15"/>
    </row>
    <row r="80" spans="2:24" s="4" customFormat="1">
      <c r="B80" s="14"/>
      <c r="C80" s="15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4"/>
      <c r="V80" s="14"/>
      <c r="W80" s="15"/>
      <c r="X80" s="15"/>
    </row>
    <row r="81" spans="2:24" s="4" customFormat="1">
      <c r="B81" s="14"/>
      <c r="C81" s="15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4"/>
      <c r="V81" s="14"/>
      <c r="W81" s="15"/>
      <c r="X81" s="15"/>
    </row>
    <row r="82" spans="2:24" s="4" customFormat="1">
      <c r="B82" s="14"/>
      <c r="C82" s="15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4"/>
      <c r="V82" s="14"/>
      <c r="W82" s="15"/>
      <c r="X82" s="15"/>
    </row>
    <row r="83" spans="2:24" s="4" customFormat="1">
      <c r="B83" s="14"/>
      <c r="C83" s="15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4"/>
      <c r="V83" s="14"/>
      <c r="W83" s="15"/>
      <c r="X83" s="15"/>
    </row>
    <row r="84" spans="2:24" s="4" customFormat="1">
      <c r="B84" s="14"/>
      <c r="C84" s="15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4"/>
      <c r="V84" s="14"/>
      <c r="W84" s="15"/>
      <c r="X84" s="15"/>
    </row>
    <row r="85" spans="2:24" s="4" customFormat="1">
      <c r="B85" s="14"/>
      <c r="C85" s="15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4"/>
      <c r="V85" s="14"/>
      <c r="W85" s="15"/>
      <c r="X85" s="15"/>
    </row>
    <row r="86" spans="2:24" s="4" customFormat="1">
      <c r="B86" s="14"/>
      <c r="C86" s="15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4"/>
      <c r="V86" s="14"/>
      <c r="W86" s="15"/>
      <c r="X86" s="15"/>
    </row>
    <row r="87" spans="2:24" s="4" customFormat="1">
      <c r="B87" s="14"/>
      <c r="C87" s="15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4"/>
      <c r="V87" s="14"/>
      <c r="W87" s="15"/>
      <c r="X87" s="15"/>
    </row>
    <row r="88" spans="2:24" s="4" customFormat="1">
      <c r="B88" s="14"/>
      <c r="C88" s="15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4"/>
      <c r="V88" s="14"/>
      <c r="W88" s="15"/>
      <c r="X88" s="15"/>
    </row>
    <row r="89" spans="2:24" s="4" customFormat="1">
      <c r="B89" s="14"/>
      <c r="C89" s="15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4"/>
      <c r="V89" s="14"/>
      <c r="W89" s="15"/>
      <c r="X89" s="15"/>
    </row>
    <row r="90" spans="2:24" s="4" customFormat="1">
      <c r="B90" s="14"/>
      <c r="C90" s="15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4"/>
      <c r="V90" s="14"/>
      <c r="W90" s="15"/>
      <c r="X90" s="15"/>
    </row>
    <row r="91" spans="2:24" s="4" customFormat="1">
      <c r="B91" s="14"/>
      <c r="C91" s="15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4"/>
      <c r="V91" s="14"/>
      <c r="W91" s="15"/>
      <c r="X91" s="15"/>
    </row>
    <row r="92" spans="2:24" s="4" customFormat="1">
      <c r="B92" s="14"/>
      <c r="C92" s="15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4"/>
      <c r="V92" s="14"/>
      <c r="W92" s="15"/>
      <c r="X92" s="15"/>
    </row>
    <row r="93" spans="2:24" s="4" customFormat="1">
      <c r="B93" s="14"/>
      <c r="C93" s="15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4"/>
      <c r="V93" s="14"/>
      <c r="W93" s="15"/>
      <c r="X93" s="15"/>
    </row>
    <row r="94" spans="2:24" s="4" customFormat="1">
      <c r="B94" s="14"/>
      <c r="C94" s="15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4"/>
      <c r="V94" s="14"/>
      <c r="W94" s="15"/>
      <c r="X94" s="15"/>
    </row>
    <row r="95" spans="2:24" s="4" customFormat="1">
      <c r="B95" s="14"/>
      <c r="C95" s="15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4"/>
      <c r="V95" s="14"/>
      <c r="W95" s="15"/>
      <c r="X95" s="15"/>
    </row>
    <row r="96" spans="2:24" s="4" customFormat="1">
      <c r="B96" s="14"/>
      <c r="C96" s="15"/>
      <c r="D96" s="15"/>
      <c r="E96" s="14"/>
      <c r="F96" s="14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4"/>
      <c r="V96" s="14"/>
      <c r="W96" s="15"/>
      <c r="X96" s="15"/>
    </row>
    <row r="97" spans="2:24" s="4" customFormat="1">
      <c r="B97" s="14"/>
      <c r="C97" s="15"/>
      <c r="D97" s="15"/>
      <c r="E97" s="14"/>
      <c r="F97" s="14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4"/>
      <c r="V97" s="14"/>
      <c r="W97" s="15"/>
      <c r="X97" s="15"/>
    </row>
    <row r="98" spans="2:24" s="4" customFormat="1">
      <c r="B98" s="14"/>
      <c r="C98" s="15"/>
      <c r="D98" s="15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4"/>
      <c r="V98" s="14"/>
      <c r="W98" s="15"/>
      <c r="X98" s="15"/>
    </row>
    <row r="99" spans="2:24" s="4" customFormat="1">
      <c r="B99" s="14"/>
      <c r="C99" s="15"/>
      <c r="D99" s="15"/>
      <c r="E99" s="14"/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4"/>
      <c r="V99" s="14"/>
      <c r="W99" s="15"/>
      <c r="X99" s="15"/>
    </row>
    <row r="100" spans="2:24" s="4" customFormat="1">
      <c r="B100" s="14"/>
      <c r="C100" s="15"/>
      <c r="D100" s="15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4"/>
      <c r="V100" s="14"/>
      <c r="W100" s="15"/>
      <c r="X100" s="15"/>
    </row>
    <row r="101" spans="2:24" s="4" customFormat="1">
      <c r="B101" s="14"/>
      <c r="C101" s="15"/>
      <c r="D101" s="15"/>
      <c r="E101" s="14"/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4"/>
      <c r="V101" s="14"/>
      <c r="W101" s="15"/>
      <c r="X101" s="15"/>
    </row>
    <row r="102" spans="2:24" s="4" customFormat="1">
      <c r="B102" s="14"/>
      <c r="C102" s="15"/>
      <c r="D102" s="15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4"/>
      <c r="V102" s="14"/>
      <c r="W102" s="15"/>
      <c r="X102" s="15"/>
    </row>
    <row r="103" spans="2:24" s="4" customFormat="1">
      <c r="B103" s="14"/>
      <c r="C103" s="15"/>
      <c r="D103" s="15"/>
      <c r="E103" s="14"/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4"/>
      <c r="V103" s="14"/>
      <c r="W103" s="15"/>
      <c r="X103" s="15"/>
    </row>
    <row r="104" spans="2:24" s="4" customFormat="1">
      <c r="B104" s="14"/>
      <c r="C104" s="15"/>
      <c r="D104" s="15"/>
      <c r="E104" s="14"/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4"/>
      <c r="V104" s="14"/>
      <c r="W104" s="15"/>
      <c r="X104" s="15"/>
    </row>
    <row r="105" spans="2:24" s="4" customFormat="1">
      <c r="B105" s="14"/>
      <c r="C105" s="15"/>
      <c r="D105" s="15"/>
      <c r="E105" s="14"/>
      <c r="F105" s="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4"/>
      <c r="V105" s="14"/>
      <c r="W105" s="15"/>
      <c r="X105" s="15"/>
    </row>
    <row r="106" spans="2:24" s="4" customFormat="1">
      <c r="B106" s="14"/>
      <c r="C106" s="15"/>
      <c r="D106" s="15"/>
      <c r="E106" s="14"/>
      <c r="F106" s="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4"/>
      <c r="V106" s="14"/>
      <c r="W106" s="15"/>
      <c r="X106" s="15"/>
    </row>
    <row r="107" spans="2:24" s="4" customFormat="1">
      <c r="B107" s="14"/>
      <c r="C107" s="15"/>
      <c r="D107" s="15"/>
      <c r="E107" s="14"/>
      <c r="F107" s="1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4"/>
      <c r="V107" s="14"/>
      <c r="W107" s="15"/>
      <c r="X107" s="15"/>
    </row>
    <row r="108" spans="2:24" s="4" customFormat="1">
      <c r="B108" s="14"/>
      <c r="C108" s="15"/>
      <c r="D108" s="15"/>
      <c r="E108" s="14"/>
      <c r="F108" s="14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4"/>
      <c r="V108" s="14"/>
      <c r="W108" s="15"/>
      <c r="X108" s="15"/>
    </row>
    <row r="109" spans="2:24" s="4" customFormat="1">
      <c r="B109" s="14"/>
      <c r="C109" s="15"/>
      <c r="D109" s="15"/>
      <c r="E109" s="14"/>
      <c r="F109" s="14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4"/>
      <c r="V109" s="14"/>
      <c r="W109" s="15"/>
      <c r="X109" s="15"/>
    </row>
    <row r="110" spans="2:24" s="4" customFormat="1">
      <c r="B110" s="14"/>
      <c r="C110" s="15"/>
      <c r="D110" s="15"/>
      <c r="E110" s="14"/>
      <c r="F110" s="1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4"/>
      <c r="V110" s="14"/>
      <c r="W110" s="15"/>
      <c r="X110" s="15"/>
    </row>
    <row r="111" spans="2:24" s="4" customFormat="1">
      <c r="B111" s="14"/>
      <c r="C111" s="15"/>
      <c r="D111" s="15"/>
      <c r="E111" s="14"/>
      <c r="F111" s="14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4"/>
      <c r="V111" s="14"/>
      <c r="W111" s="15"/>
      <c r="X111" s="15"/>
    </row>
    <row r="112" spans="2:24" s="4" customFormat="1">
      <c r="B112" s="14"/>
      <c r="C112" s="15"/>
      <c r="D112" s="15"/>
      <c r="E112" s="14"/>
      <c r="F112" s="14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4"/>
      <c r="V112" s="14"/>
      <c r="W112" s="15"/>
      <c r="X112" s="15"/>
    </row>
    <row r="113" spans="2:24" s="4" customFormat="1">
      <c r="B113" s="14"/>
      <c r="C113" s="15"/>
      <c r="D113" s="15"/>
      <c r="E113" s="14"/>
      <c r="F113" s="1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4"/>
      <c r="V113" s="14"/>
      <c r="W113" s="15"/>
      <c r="X113" s="15"/>
    </row>
    <row r="114" spans="2:24" s="4" customFormat="1">
      <c r="B114" s="14"/>
      <c r="C114" s="15"/>
      <c r="D114" s="15"/>
      <c r="E114" s="14"/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4"/>
      <c r="V114" s="14"/>
      <c r="W114" s="15"/>
      <c r="X114" s="15"/>
    </row>
    <row r="115" spans="2:24" s="4" customFormat="1">
      <c r="B115" s="14"/>
      <c r="C115" s="15"/>
      <c r="D115" s="15"/>
      <c r="E115" s="14"/>
      <c r="F115" s="14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4"/>
      <c r="V115" s="14"/>
      <c r="W115" s="15"/>
      <c r="X115" s="15"/>
    </row>
    <row r="116" spans="2:24" s="4" customFormat="1">
      <c r="B116" s="14"/>
      <c r="C116" s="15"/>
      <c r="D116" s="15"/>
      <c r="E116" s="14"/>
      <c r="F116" s="1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4"/>
      <c r="V116" s="14"/>
      <c r="W116" s="15"/>
      <c r="X116" s="15"/>
    </row>
    <row r="117" spans="2:24" s="4" customFormat="1">
      <c r="B117" s="14"/>
      <c r="C117" s="15"/>
      <c r="D117" s="15"/>
      <c r="E117" s="14"/>
      <c r="F117" s="14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4"/>
      <c r="V117" s="14"/>
      <c r="W117" s="15"/>
      <c r="X117" s="15"/>
    </row>
    <row r="118" spans="2:24" s="4" customFormat="1">
      <c r="B118" s="14"/>
      <c r="C118" s="15"/>
      <c r="D118" s="15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4"/>
      <c r="V118" s="14"/>
      <c r="W118" s="15"/>
      <c r="X118" s="15"/>
    </row>
    <row r="119" spans="2:24" s="4" customFormat="1">
      <c r="B119" s="14"/>
      <c r="C119" s="15"/>
      <c r="D119" s="15"/>
      <c r="E119" s="14"/>
      <c r="F119" s="14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4"/>
      <c r="V119" s="14"/>
      <c r="W119" s="15"/>
      <c r="X119" s="15"/>
    </row>
    <row r="120" spans="2:24" s="4" customFormat="1">
      <c r="B120" s="14"/>
      <c r="C120" s="15"/>
      <c r="D120" s="15"/>
      <c r="E120" s="14"/>
      <c r="F120" s="14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4"/>
      <c r="V120" s="14"/>
      <c r="W120" s="15"/>
      <c r="X120" s="15"/>
    </row>
    <row r="121" spans="2:24" s="4" customFormat="1">
      <c r="B121" s="14"/>
      <c r="C121" s="15"/>
      <c r="D121" s="15"/>
      <c r="E121" s="14"/>
      <c r="F121" s="14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4"/>
      <c r="V121" s="14"/>
      <c r="W121" s="15"/>
      <c r="X121" s="15"/>
    </row>
    <row r="122" spans="2:24" s="4" customFormat="1">
      <c r="B122" s="14"/>
      <c r="C122" s="15"/>
      <c r="D122" s="15"/>
      <c r="E122" s="14"/>
      <c r="F122" s="14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4"/>
      <c r="V122" s="14"/>
      <c r="W122" s="15"/>
      <c r="X122" s="15"/>
    </row>
    <row r="123" spans="2:24" s="4" customFormat="1">
      <c r="B123" s="14"/>
      <c r="C123" s="15"/>
      <c r="D123" s="15"/>
      <c r="E123" s="14"/>
      <c r="F123" s="14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4"/>
      <c r="V123" s="14"/>
      <c r="W123" s="15"/>
      <c r="X123" s="15"/>
    </row>
    <row r="124" spans="2:24" s="4" customFormat="1">
      <c r="B124" s="14"/>
      <c r="C124" s="15"/>
      <c r="D124" s="15"/>
      <c r="E124" s="14"/>
      <c r="F124" s="14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4"/>
      <c r="V124" s="14"/>
      <c r="W124" s="15"/>
      <c r="X124" s="15"/>
    </row>
    <row r="125" spans="2:24" s="4" customFormat="1">
      <c r="B125" s="14"/>
      <c r="C125" s="15"/>
      <c r="D125" s="15"/>
      <c r="E125" s="14"/>
      <c r="F125" s="14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4"/>
      <c r="V125" s="14"/>
      <c r="W125" s="15"/>
      <c r="X125" s="15"/>
    </row>
    <row r="126" spans="2:24" s="4" customFormat="1">
      <c r="B126" s="14"/>
      <c r="C126" s="15"/>
      <c r="D126" s="15"/>
      <c r="E126" s="14"/>
      <c r="F126" s="14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4"/>
      <c r="V126" s="14"/>
      <c r="W126" s="15"/>
      <c r="X126" s="15"/>
    </row>
    <row r="127" spans="2:24" s="4" customFormat="1">
      <c r="B127" s="14"/>
      <c r="C127" s="15"/>
      <c r="D127" s="15"/>
      <c r="E127" s="14"/>
      <c r="F127" s="14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4"/>
      <c r="V127" s="14"/>
      <c r="W127" s="15"/>
      <c r="X127" s="15"/>
    </row>
    <row r="128" spans="2:24" s="4" customFormat="1">
      <c r="B128" s="14"/>
      <c r="C128" s="15"/>
      <c r="D128" s="15"/>
      <c r="E128" s="14"/>
      <c r="F128" s="14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4"/>
      <c r="V128" s="14"/>
      <c r="W128" s="15"/>
      <c r="X128" s="15"/>
    </row>
    <row r="129" spans="2:24" s="4" customFormat="1">
      <c r="B129" s="14"/>
      <c r="C129" s="15"/>
      <c r="D129" s="15"/>
      <c r="E129" s="14"/>
      <c r="F129" s="14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4"/>
      <c r="V129" s="14"/>
      <c r="W129" s="15"/>
      <c r="X129" s="15"/>
    </row>
    <row r="130" spans="2:24" s="4" customFormat="1">
      <c r="B130" s="14"/>
      <c r="C130" s="15"/>
      <c r="D130" s="15"/>
      <c r="E130" s="14"/>
      <c r="F130" s="14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4"/>
      <c r="V130" s="14"/>
      <c r="W130" s="15"/>
      <c r="X130" s="15"/>
    </row>
    <row r="131" spans="2:24" s="4" customFormat="1">
      <c r="B131" s="14"/>
      <c r="C131" s="15"/>
      <c r="D131" s="15"/>
      <c r="E131" s="14"/>
      <c r="F131" s="14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4"/>
      <c r="V131" s="14"/>
      <c r="W131" s="15"/>
      <c r="X131" s="15"/>
    </row>
    <row r="132" spans="2:24" s="4" customFormat="1">
      <c r="B132" s="14"/>
      <c r="C132" s="15"/>
      <c r="D132" s="15"/>
      <c r="E132" s="14"/>
      <c r="F132" s="14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4"/>
      <c r="V132" s="14"/>
      <c r="W132" s="15"/>
      <c r="X132" s="15"/>
    </row>
    <row r="133" spans="2:24" s="4" customFormat="1">
      <c r="B133" s="14"/>
      <c r="C133" s="15"/>
      <c r="D133" s="15"/>
      <c r="E133" s="14"/>
      <c r="F133" s="14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4"/>
      <c r="V133" s="14"/>
      <c r="W133" s="15"/>
      <c r="X133" s="15"/>
    </row>
    <row r="134" spans="2:24" s="4" customFormat="1">
      <c r="B134" s="14"/>
      <c r="C134" s="15"/>
      <c r="D134" s="15"/>
      <c r="E134" s="14"/>
      <c r="F134" s="14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4"/>
      <c r="V134" s="14"/>
      <c r="W134" s="15"/>
      <c r="X134" s="15"/>
    </row>
    <row r="135" spans="2:24" s="4" customFormat="1">
      <c r="B135" s="14"/>
      <c r="C135" s="15"/>
      <c r="D135" s="15"/>
      <c r="E135" s="14"/>
      <c r="F135" s="14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4"/>
      <c r="V135" s="14"/>
      <c r="W135" s="15"/>
      <c r="X135" s="15"/>
    </row>
    <row r="136" spans="2:24" s="4" customFormat="1">
      <c r="B136" s="14"/>
      <c r="C136" s="15"/>
      <c r="D136" s="15"/>
      <c r="E136" s="14"/>
      <c r="F136" s="14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4"/>
      <c r="V136" s="14"/>
      <c r="W136" s="15"/>
      <c r="X136" s="15"/>
    </row>
    <row r="137" spans="2:24" s="4" customFormat="1">
      <c r="B137" s="14"/>
      <c r="C137" s="15"/>
      <c r="D137" s="15"/>
      <c r="E137" s="14"/>
      <c r="F137" s="14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4"/>
      <c r="V137" s="14"/>
      <c r="W137" s="15"/>
      <c r="X137" s="15"/>
    </row>
    <row r="138" spans="2:24" s="4" customFormat="1">
      <c r="B138" s="14"/>
      <c r="C138" s="15"/>
      <c r="D138" s="15"/>
      <c r="E138" s="14"/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4"/>
      <c r="V138" s="14"/>
      <c r="W138" s="15"/>
      <c r="X138" s="15"/>
    </row>
    <row r="139" spans="2:24" s="4" customFormat="1">
      <c r="B139" s="14"/>
      <c r="C139" s="15"/>
      <c r="D139" s="15"/>
      <c r="E139" s="14"/>
      <c r="F139" s="14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4"/>
      <c r="V139" s="14"/>
      <c r="W139" s="15"/>
      <c r="X139" s="15"/>
    </row>
    <row r="140" spans="2:24" s="4" customFormat="1">
      <c r="B140" s="14"/>
      <c r="C140" s="15"/>
      <c r="D140" s="15"/>
      <c r="E140" s="14"/>
      <c r="F140" s="14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4"/>
      <c r="V140" s="14"/>
      <c r="W140" s="15"/>
      <c r="X140" s="15"/>
    </row>
    <row r="141" spans="2:24" s="4" customFormat="1">
      <c r="B141" s="14"/>
      <c r="C141" s="15"/>
      <c r="D141" s="15"/>
      <c r="E141" s="14"/>
      <c r="F141" s="14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4"/>
      <c r="V141" s="14"/>
      <c r="W141" s="15"/>
      <c r="X141" s="15"/>
    </row>
    <row r="142" spans="2:24" s="4" customFormat="1">
      <c r="B142" s="14"/>
      <c r="C142" s="15"/>
      <c r="D142" s="15"/>
      <c r="E142" s="14"/>
      <c r="F142" s="14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4"/>
      <c r="V142" s="14"/>
      <c r="W142" s="15"/>
      <c r="X142" s="15"/>
    </row>
    <row r="143" spans="2:24" s="4" customFormat="1">
      <c r="B143" s="14"/>
      <c r="C143" s="15"/>
      <c r="D143" s="15"/>
      <c r="E143" s="14"/>
      <c r="F143" s="14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4"/>
      <c r="V143" s="14"/>
      <c r="W143" s="15"/>
      <c r="X143" s="15"/>
    </row>
    <row r="144" spans="2:24" s="4" customFormat="1">
      <c r="B144" s="14"/>
      <c r="C144" s="15"/>
      <c r="D144" s="15"/>
      <c r="E144" s="14"/>
      <c r="F144" s="14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4"/>
      <c r="V144" s="14"/>
      <c r="W144" s="15"/>
      <c r="X144" s="15"/>
    </row>
    <row r="145" spans="2:24" s="4" customFormat="1">
      <c r="B145" s="14"/>
      <c r="C145" s="15"/>
      <c r="D145" s="15"/>
      <c r="E145" s="14"/>
      <c r="F145" s="14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4"/>
      <c r="V145" s="14"/>
      <c r="W145" s="15"/>
      <c r="X145" s="15"/>
    </row>
    <row r="146" spans="2:24" s="4" customFormat="1">
      <c r="B146" s="14"/>
      <c r="C146" s="15"/>
      <c r="D146" s="15"/>
      <c r="E146" s="14"/>
      <c r="F146" s="14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4"/>
      <c r="V146" s="14"/>
      <c r="W146" s="15"/>
      <c r="X146" s="15"/>
    </row>
    <row r="147" spans="2:24" s="4" customFormat="1">
      <c r="B147" s="14"/>
      <c r="C147" s="15"/>
      <c r="D147" s="15"/>
      <c r="E147" s="14"/>
      <c r="F147" s="14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4"/>
      <c r="V147" s="14"/>
      <c r="W147" s="15"/>
      <c r="X147" s="15"/>
    </row>
    <row r="148" spans="2:24" s="4" customFormat="1">
      <c r="B148" s="14"/>
      <c r="C148" s="15"/>
      <c r="D148" s="15"/>
      <c r="E148" s="14"/>
      <c r="F148" s="14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4"/>
      <c r="V148" s="14"/>
      <c r="W148" s="15"/>
      <c r="X148" s="15"/>
    </row>
    <row r="149" spans="2:24" s="4" customFormat="1">
      <c r="B149" s="14"/>
      <c r="C149" s="15"/>
      <c r="D149" s="15"/>
      <c r="E149" s="14"/>
      <c r="F149" s="14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4"/>
      <c r="V149" s="14"/>
      <c r="W149" s="15"/>
      <c r="X149" s="15"/>
    </row>
    <row r="150" spans="2:24" s="4" customFormat="1">
      <c r="B150" s="14"/>
      <c r="C150" s="15"/>
      <c r="D150" s="15"/>
      <c r="E150" s="14"/>
      <c r="F150" s="14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4"/>
      <c r="V150" s="14"/>
      <c r="W150" s="15"/>
      <c r="X150" s="15"/>
    </row>
    <row r="151" spans="2:24" s="4" customFormat="1">
      <c r="B151" s="14"/>
      <c r="C151" s="15"/>
      <c r="D151" s="15"/>
      <c r="E151" s="14"/>
      <c r="F151" s="14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4"/>
      <c r="V151" s="14"/>
      <c r="W151" s="15"/>
      <c r="X151" s="15"/>
    </row>
    <row r="152" spans="2:24" s="4" customFormat="1">
      <c r="B152" s="14"/>
      <c r="C152" s="15"/>
      <c r="D152" s="15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4"/>
      <c r="V152" s="14"/>
      <c r="W152" s="15"/>
      <c r="X152" s="15"/>
    </row>
    <row r="153" spans="2:24" s="4" customFormat="1">
      <c r="B153" s="14"/>
      <c r="C153" s="15"/>
      <c r="D153" s="15"/>
      <c r="E153" s="14"/>
      <c r="F153" s="14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4"/>
      <c r="V153" s="14"/>
      <c r="W153" s="15"/>
      <c r="X153" s="15"/>
    </row>
    <row r="154" spans="2:24" s="4" customFormat="1">
      <c r="B154" s="14"/>
      <c r="C154" s="15"/>
      <c r="D154" s="15"/>
      <c r="E154" s="14"/>
      <c r="F154" s="14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4"/>
      <c r="V154" s="14"/>
      <c r="W154" s="15"/>
      <c r="X154" s="15"/>
    </row>
    <row r="155" spans="2:24" s="4" customFormat="1">
      <c r="B155" s="14"/>
      <c r="C155" s="15"/>
      <c r="D155" s="15"/>
      <c r="E155" s="14"/>
      <c r="F155" s="14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4"/>
      <c r="V155" s="14"/>
      <c r="W155" s="15"/>
      <c r="X155" s="15"/>
    </row>
    <row r="156" spans="2:24" s="4" customFormat="1">
      <c r="B156" s="14"/>
      <c r="C156" s="15"/>
      <c r="D156" s="15"/>
      <c r="E156" s="14"/>
      <c r="F156" s="14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4"/>
      <c r="V156" s="14"/>
      <c r="W156" s="15"/>
      <c r="X156" s="15"/>
    </row>
    <row r="157" spans="2:24" s="4" customFormat="1">
      <c r="B157" s="14"/>
      <c r="C157" s="15"/>
      <c r="D157" s="15"/>
      <c r="E157" s="14"/>
      <c r="F157" s="14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4"/>
      <c r="V157" s="14"/>
      <c r="W157" s="15"/>
      <c r="X157" s="15"/>
    </row>
    <row r="158" spans="2:24" s="4" customFormat="1">
      <c r="B158" s="14"/>
      <c r="C158" s="15"/>
      <c r="D158" s="15"/>
      <c r="E158" s="14"/>
      <c r="F158" s="14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4"/>
      <c r="V158" s="14"/>
      <c r="W158" s="15"/>
      <c r="X158" s="15"/>
    </row>
    <row r="159" spans="2:24" s="4" customFormat="1">
      <c r="B159" s="14"/>
      <c r="C159" s="15"/>
      <c r="D159" s="15"/>
      <c r="E159" s="14"/>
      <c r="F159" s="14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4"/>
      <c r="V159" s="14"/>
      <c r="W159" s="15"/>
      <c r="X159" s="15"/>
    </row>
    <row r="160" spans="2:24" s="4" customFormat="1">
      <c r="B160" s="14"/>
      <c r="C160" s="15"/>
      <c r="D160" s="15"/>
      <c r="E160" s="14"/>
      <c r="F160" s="14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4"/>
      <c r="V160" s="14"/>
      <c r="W160" s="15"/>
      <c r="X160" s="15"/>
    </row>
    <row r="161" spans="2:24" s="4" customFormat="1">
      <c r="B161" s="14"/>
      <c r="C161" s="15"/>
      <c r="D161" s="15"/>
      <c r="E161" s="14"/>
      <c r="F161" s="14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4"/>
      <c r="V161" s="14"/>
      <c r="W161" s="15"/>
      <c r="X161" s="15"/>
    </row>
    <row r="162" spans="2:24" s="4" customFormat="1">
      <c r="B162" s="14"/>
      <c r="C162" s="15"/>
      <c r="D162" s="15"/>
      <c r="E162" s="14"/>
      <c r="F162" s="14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4"/>
      <c r="V162" s="14"/>
      <c r="W162" s="15"/>
      <c r="X162" s="15"/>
    </row>
    <row r="163" spans="2:24" s="4" customFormat="1">
      <c r="B163" s="14"/>
      <c r="C163" s="15"/>
      <c r="D163" s="15"/>
      <c r="E163" s="14"/>
      <c r="F163" s="14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4"/>
      <c r="V163" s="14"/>
      <c r="W163" s="15"/>
      <c r="X163" s="15"/>
    </row>
    <row r="164" spans="2:24" s="4" customFormat="1">
      <c r="B164" s="14"/>
      <c r="C164" s="15"/>
      <c r="D164" s="15"/>
      <c r="E164" s="14"/>
      <c r="F164" s="14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4"/>
      <c r="V164" s="14"/>
      <c r="W164" s="15"/>
      <c r="X164" s="15"/>
    </row>
    <row r="165" spans="2:24" s="4" customFormat="1">
      <c r="B165" s="14"/>
      <c r="C165" s="15"/>
      <c r="D165" s="15"/>
      <c r="E165" s="14"/>
      <c r="F165" s="14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4"/>
      <c r="V165" s="14"/>
      <c r="W165" s="15"/>
      <c r="X165" s="15"/>
    </row>
    <row r="166" spans="2:24" s="4" customFormat="1">
      <c r="B166" s="14"/>
      <c r="C166" s="15"/>
      <c r="D166" s="15"/>
      <c r="E166" s="14"/>
      <c r="F166" s="14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4"/>
      <c r="V166" s="14"/>
      <c r="W166" s="15"/>
      <c r="X166" s="15"/>
    </row>
    <row r="167" spans="2:24" s="4" customFormat="1">
      <c r="B167" s="14"/>
      <c r="C167" s="15"/>
      <c r="D167" s="15"/>
      <c r="E167" s="14"/>
      <c r="F167" s="14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4"/>
      <c r="V167" s="14"/>
      <c r="W167" s="15"/>
      <c r="X167" s="15"/>
    </row>
    <row r="168" spans="2:24" s="4" customFormat="1">
      <c r="B168" s="14"/>
      <c r="C168" s="15"/>
      <c r="D168" s="15"/>
      <c r="E168" s="14"/>
      <c r="F168" s="14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4"/>
      <c r="V168" s="14"/>
      <c r="W168" s="15"/>
      <c r="X168" s="15"/>
    </row>
    <row r="169" spans="2:24" s="4" customFormat="1">
      <c r="B169" s="14"/>
      <c r="C169" s="15"/>
      <c r="D169" s="15"/>
      <c r="E169" s="14"/>
      <c r="F169" s="14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4"/>
      <c r="V169" s="14"/>
      <c r="W169" s="15"/>
      <c r="X169" s="15"/>
    </row>
    <row r="170" spans="2:24" s="4" customFormat="1">
      <c r="B170" s="14"/>
      <c r="C170" s="15"/>
      <c r="D170" s="15"/>
      <c r="E170" s="14"/>
      <c r="F170" s="14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4"/>
      <c r="V170" s="14"/>
      <c r="W170" s="15"/>
      <c r="X170" s="15"/>
    </row>
    <row r="171" spans="2:24" s="4" customFormat="1">
      <c r="B171" s="14"/>
      <c r="C171" s="15"/>
      <c r="D171" s="15"/>
      <c r="E171" s="14"/>
      <c r="F171" s="14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4"/>
      <c r="V171" s="14"/>
      <c r="W171" s="15"/>
      <c r="X171" s="15"/>
    </row>
    <row r="172" spans="2:24" s="4" customFormat="1">
      <c r="B172" s="14"/>
      <c r="C172" s="15"/>
      <c r="D172" s="15"/>
      <c r="E172" s="14"/>
      <c r="F172" s="14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4"/>
      <c r="V172" s="14"/>
      <c r="W172" s="15"/>
      <c r="X172" s="15"/>
    </row>
    <row r="173" spans="2:24" s="4" customFormat="1">
      <c r="B173" s="14"/>
      <c r="C173" s="15"/>
      <c r="D173" s="15"/>
      <c r="E173" s="14"/>
      <c r="F173" s="14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4"/>
      <c r="V173" s="14"/>
      <c r="W173" s="15"/>
      <c r="X173" s="15"/>
    </row>
    <row r="174" spans="2:24" s="4" customFormat="1">
      <c r="B174" s="14"/>
      <c r="C174" s="15"/>
      <c r="D174" s="15"/>
      <c r="E174" s="14"/>
      <c r="F174" s="14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4"/>
      <c r="V174" s="14"/>
      <c r="W174" s="15"/>
      <c r="X174" s="15"/>
    </row>
    <row r="175" spans="2:24" s="4" customFormat="1">
      <c r="B175" s="14"/>
      <c r="C175" s="15"/>
      <c r="D175" s="15"/>
      <c r="E175" s="14"/>
      <c r="F175" s="14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4"/>
      <c r="V175" s="14"/>
      <c r="W175" s="15"/>
      <c r="X175" s="15"/>
    </row>
    <row r="176" spans="2:24" s="4" customFormat="1">
      <c r="B176" s="14"/>
      <c r="C176" s="15"/>
      <c r="D176" s="15"/>
      <c r="E176" s="14"/>
      <c r="F176" s="1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4"/>
      <c r="V176" s="14"/>
      <c r="W176" s="15"/>
      <c r="X176" s="15"/>
    </row>
    <row r="177" spans="2:24" s="4" customFormat="1">
      <c r="B177" s="14"/>
      <c r="C177" s="15"/>
      <c r="D177" s="15"/>
      <c r="E177" s="14"/>
      <c r="F177" s="14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4"/>
      <c r="V177" s="14"/>
      <c r="W177" s="15"/>
      <c r="X177" s="15"/>
    </row>
    <row r="178" spans="2:24" s="4" customFormat="1">
      <c r="B178" s="14"/>
      <c r="C178" s="15"/>
      <c r="D178" s="15"/>
      <c r="E178" s="14"/>
      <c r="F178" s="14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4"/>
      <c r="V178" s="14"/>
      <c r="W178" s="15"/>
      <c r="X178" s="15"/>
    </row>
    <row r="179" spans="2:24" s="4" customFormat="1">
      <c r="B179" s="14"/>
      <c r="C179" s="15"/>
      <c r="D179" s="15"/>
      <c r="E179" s="14"/>
      <c r="F179" s="14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4"/>
      <c r="V179" s="14"/>
      <c r="W179" s="15"/>
      <c r="X179" s="15"/>
    </row>
    <row r="180" spans="2:24" s="4" customFormat="1">
      <c r="B180" s="14"/>
      <c r="C180" s="15"/>
      <c r="D180" s="15"/>
      <c r="E180" s="14"/>
      <c r="F180" s="14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4"/>
      <c r="V180" s="14"/>
      <c r="W180" s="15"/>
      <c r="X180" s="15"/>
    </row>
    <row r="181" spans="2:24" s="4" customFormat="1">
      <c r="B181" s="14"/>
      <c r="C181" s="15"/>
      <c r="D181" s="15"/>
      <c r="E181" s="14"/>
      <c r="F181" s="14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4"/>
      <c r="V181" s="14"/>
      <c r="W181" s="15"/>
      <c r="X181" s="15"/>
    </row>
    <row r="182" spans="2:24" s="4" customFormat="1">
      <c r="B182" s="14"/>
      <c r="C182" s="15"/>
      <c r="D182" s="15"/>
      <c r="E182" s="14"/>
      <c r="F182" s="14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4"/>
      <c r="V182" s="14"/>
      <c r="W182" s="15"/>
      <c r="X182" s="15"/>
    </row>
    <row r="183" spans="2:24" s="4" customFormat="1">
      <c r="B183" s="14"/>
      <c r="C183" s="15"/>
      <c r="D183" s="15"/>
      <c r="E183" s="14"/>
      <c r="F183" s="14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4"/>
      <c r="V183" s="14"/>
      <c r="W183" s="15"/>
      <c r="X183" s="15"/>
    </row>
    <row r="184" spans="2:24" s="4" customFormat="1">
      <c r="B184" s="14"/>
      <c r="C184" s="15"/>
      <c r="D184" s="15"/>
      <c r="E184" s="14"/>
      <c r="F184" s="14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4"/>
      <c r="V184" s="14"/>
      <c r="W184" s="15"/>
      <c r="X184" s="15"/>
    </row>
    <row r="185" spans="2:24" s="4" customFormat="1">
      <c r="B185" s="14"/>
      <c r="C185" s="15"/>
      <c r="D185" s="15"/>
      <c r="E185" s="14"/>
      <c r="F185" s="14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4"/>
      <c r="V185" s="14"/>
      <c r="W185" s="15"/>
      <c r="X185" s="15"/>
    </row>
    <row r="186" spans="2:24" s="4" customFormat="1">
      <c r="B186" s="14"/>
      <c r="C186" s="15"/>
      <c r="D186" s="15"/>
      <c r="E186" s="14"/>
      <c r="F186" s="14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4"/>
      <c r="V186" s="14"/>
      <c r="W186" s="15"/>
      <c r="X186" s="15"/>
    </row>
    <row r="187" spans="2:24" s="4" customFormat="1">
      <c r="B187" s="14"/>
      <c r="C187" s="15"/>
      <c r="D187" s="15"/>
      <c r="E187" s="14"/>
      <c r="F187" s="14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4"/>
      <c r="V187" s="14"/>
      <c r="W187" s="15"/>
      <c r="X187" s="15"/>
    </row>
    <row r="188" spans="2:24" s="4" customFormat="1">
      <c r="B188" s="14"/>
      <c r="C188" s="15"/>
      <c r="D188" s="15"/>
      <c r="E188" s="14"/>
      <c r="F188" s="14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4"/>
      <c r="V188" s="14"/>
      <c r="W188" s="15"/>
      <c r="X188" s="15"/>
    </row>
    <row r="189" spans="2:24" s="4" customFormat="1">
      <c r="B189" s="14"/>
      <c r="C189" s="15"/>
      <c r="D189" s="15"/>
      <c r="E189" s="14"/>
      <c r="F189" s="14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4"/>
      <c r="V189" s="14"/>
      <c r="W189" s="15"/>
      <c r="X189" s="15"/>
    </row>
    <row r="190" spans="2:24" s="4" customFormat="1">
      <c r="B190" s="14"/>
      <c r="C190" s="15"/>
      <c r="D190" s="15"/>
      <c r="E190" s="14"/>
      <c r="F190" s="14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4"/>
      <c r="V190" s="14"/>
      <c r="W190" s="15"/>
      <c r="X190" s="15"/>
    </row>
    <row r="191" spans="2:24" s="4" customFormat="1">
      <c r="B191" s="14"/>
      <c r="C191" s="15"/>
      <c r="D191" s="15"/>
      <c r="E191" s="14"/>
      <c r="F191" s="14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4"/>
      <c r="V191" s="14"/>
      <c r="W191" s="15"/>
      <c r="X191" s="15"/>
    </row>
    <row r="192" spans="2:24" s="4" customFormat="1">
      <c r="B192" s="14"/>
      <c r="C192" s="15"/>
      <c r="D192" s="15"/>
      <c r="E192" s="14"/>
      <c r="F192" s="14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4"/>
      <c r="V192" s="14"/>
      <c r="W192" s="15"/>
      <c r="X192" s="15"/>
    </row>
    <row r="193" spans="2:24" s="4" customFormat="1">
      <c r="B193" s="14"/>
      <c r="C193" s="15"/>
      <c r="D193" s="15"/>
      <c r="E193" s="14"/>
      <c r="F193" s="14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4"/>
      <c r="V193" s="14"/>
      <c r="W193" s="15"/>
      <c r="X193" s="15"/>
    </row>
    <row r="194" spans="2:24" s="4" customFormat="1">
      <c r="B194" s="14"/>
      <c r="C194" s="15"/>
      <c r="D194" s="15"/>
      <c r="E194" s="14"/>
      <c r="F194" s="14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4"/>
      <c r="V194" s="14"/>
      <c r="W194" s="15"/>
      <c r="X194" s="15"/>
    </row>
    <row r="195" spans="2:24" s="4" customFormat="1">
      <c r="B195" s="14"/>
      <c r="C195" s="15"/>
      <c r="D195" s="15"/>
      <c r="E195" s="14"/>
      <c r="F195" s="14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4"/>
      <c r="V195" s="14"/>
      <c r="W195" s="15"/>
      <c r="X195" s="15"/>
    </row>
    <row r="196" spans="2:24" s="4" customFormat="1">
      <c r="B196" s="14"/>
      <c r="C196" s="15"/>
      <c r="D196" s="15"/>
      <c r="E196" s="14"/>
      <c r="F196" s="14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4"/>
      <c r="V196" s="14"/>
      <c r="W196" s="15"/>
      <c r="X196" s="15"/>
    </row>
    <row r="197" spans="2:24" s="4" customFormat="1">
      <c r="B197" s="14"/>
      <c r="C197" s="15"/>
      <c r="D197" s="15"/>
      <c r="E197" s="14"/>
      <c r="F197" s="14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4"/>
      <c r="V197" s="14"/>
      <c r="W197" s="15"/>
      <c r="X197" s="15"/>
    </row>
    <row r="198" spans="2:24" s="4" customFormat="1">
      <c r="B198" s="14"/>
      <c r="C198" s="15"/>
      <c r="D198" s="15"/>
      <c r="E198" s="14"/>
      <c r="F198" s="14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4"/>
      <c r="V198" s="14"/>
      <c r="W198" s="15"/>
      <c r="X198" s="15"/>
    </row>
    <row r="199" spans="2:24" s="4" customFormat="1">
      <c r="B199" s="14"/>
      <c r="C199" s="15"/>
      <c r="D199" s="15"/>
      <c r="E199" s="14"/>
      <c r="F199" s="14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4"/>
      <c r="V199" s="14"/>
      <c r="W199" s="15"/>
      <c r="X199" s="15"/>
    </row>
    <row r="200" spans="2:24" s="4" customFormat="1">
      <c r="B200" s="14"/>
      <c r="C200" s="15"/>
      <c r="D200" s="15"/>
      <c r="E200" s="14"/>
      <c r="F200" s="14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4"/>
      <c r="V200" s="14"/>
      <c r="W200" s="15"/>
      <c r="X200" s="15"/>
    </row>
    <row r="201" spans="2:24" s="4" customFormat="1">
      <c r="B201" s="14"/>
      <c r="C201" s="15"/>
      <c r="D201" s="15"/>
      <c r="E201" s="14"/>
      <c r="F201" s="14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4"/>
      <c r="V201" s="14"/>
      <c r="W201" s="15"/>
      <c r="X201" s="15"/>
    </row>
    <row r="202" spans="2:24" s="4" customFormat="1">
      <c r="B202" s="14"/>
      <c r="C202" s="15"/>
      <c r="D202" s="15"/>
      <c r="E202" s="14"/>
      <c r="F202" s="14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4"/>
      <c r="V202" s="14"/>
      <c r="W202" s="15"/>
      <c r="X202" s="15"/>
    </row>
    <row r="203" spans="2:24" s="4" customFormat="1">
      <c r="B203" s="14"/>
      <c r="C203" s="15"/>
      <c r="D203" s="15"/>
      <c r="E203" s="14"/>
      <c r="F203" s="14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4"/>
      <c r="V203" s="14"/>
      <c r="W203" s="15"/>
      <c r="X203" s="15"/>
    </row>
    <row r="204" spans="2:24" s="4" customFormat="1">
      <c r="B204" s="14"/>
      <c r="C204" s="15"/>
      <c r="D204" s="15"/>
      <c r="E204" s="14"/>
      <c r="F204" s="14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4"/>
      <c r="V204" s="14"/>
      <c r="W204" s="15"/>
      <c r="X204" s="15"/>
    </row>
    <row r="205" spans="2:24" s="4" customFormat="1">
      <c r="B205" s="14"/>
      <c r="C205" s="15"/>
      <c r="D205" s="15"/>
      <c r="E205" s="14"/>
      <c r="F205" s="14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4"/>
      <c r="V205" s="14"/>
      <c r="W205" s="15"/>
      <c r="X205" s="15"/>
    </row>
    <row r="206" spans="2:24" s="4" customFormat="1">
      <c r="B206" s="14"/>
      <c r="C206" s="15"/>
      <c r="D206" s="15"/>
      <c r="E206" s="14"/>
      <c r="F206" s="14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4"/>
      <c r="V206" s="14"/>
      <c r="W206" s="15"/>
      <c r="X206" s="15"/>
    </row>
    <row r="207" spans="2:24" s="4" customFormat="1">
      <c r="B207" s="14"/>
      <c r="C207" s="15"/>
      <c r="D207" s="15"/>
      <c r="E207" s="14"/>
      <c r="F207" s="14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4"/>
      <c r="V207" s="14"/>
      <c r="W207" s="15"/>
      <c r="X207" s="15"/>
    </row>
    <row r="208" spans="2:24" s="4" customFormat="1">
      <c r="B208" s="14"/>
      <c r="C208" s="15"/>
      <c r="D208" s="15"/>
      <c r="E208" s="14"/>
      <c r="F208" s="14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4"/>
      <c r="V208" s="14"/>
      <c r="W208" s="15"/>
      <c r="X208" s="15"/>
    </row>
    <row r="209" spans="2:24" s="4" customFormat="1">
      <c r="B209" s="14"/>
      <c r="C209" s="15"/>
      <c r="D209" s="15"/>
      <c r="E209" s="14"/>
      <c r="F209" s="14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4"/>
      <c r="V209" s="14"/>
      <c r="W209" s="15"/>
      <c r="X209" s="15"/>
    </row>
    <row r="210" spans="2:24" s="4" customFormat="1">
      <c r="B210" s="14"/>
      <c r="C210" s="15"/>
      <c r="D210" s="15"/>
      <c r="E210" s="14"/>
      <c r="F210" s="14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4"/>
      <c r="V210" s="14"/>
      <c r="W210" s="15"/>
      <c r="X210" s="15"/>
    </row>
    <row r="211" spans="2:24" s="4" customFormat="1">
      <c r="B211" s="14"/>
      <c r="C211" s="15"/>
      <c r="D211" s="15"/>
      <c r="E211" s="14"/>
      <c r="F211" s="14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4"/>
      <c r="V211" s="14"/>
      <c r="W211" s="15"/>
      <c r="X211" s="15"/>
    </row>
    <row r="212" spans="2:24" s="4" customFormat="1">
      <c r="B212" s="14"/>
      <c r="C212" s="15"/>
      <c r="D212" s="15"/>
      <c r="E212" s="14"/>
      <c r="F212" s="14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4"/>
      <c r="V212" s="14"/>
      <c r="W212" s="15"/>
      <c r="X212" s="15"/>
    </row>
    <row r="213" spans="2:24" s="4" customFormat="1">
      <c r="B213" s="14"/>
      <c r="C213" s="15"/>
      <c r="D213" s="15"/>
      <c r="E213" s="14"/>
      <c r="F213" s="14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4"/>
      <c r="V213" s="14"/>
      <c r="W213" s="15"/>
      <c r="X213" s="15"/>
    </row>
    <row r="214" spans="2:24" s="4" customFormat="1">
      <c r="B214" s="14"/>
      <c r="C214" s="15"/>
      <c r="D214" s="15"/>
      <c r="E214" s="14"/>
      <c r="F214" s="14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4"/>
      <c r="V214" s="14"/>
      <c r="W214" s="15"/>
      <c r="X214" s="15"/>
    </row>
    <row r="215" spans="2:24" s="4" customFormat="1">
      <c r="B215" s="14"/>
      <c r="C215" s="15"/>
      <c r="D215" s="15"/>
      <c r="E215" s="14"/>
      <c r="F215" s="14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4"/>
      <c r="V215" s="14"/>
      <c r="W215" s="15"/>
      <c r="X215" s="15"/>
    </row>
    <row r="216" spans="2:24" s="4" customFormat="1">
      <c r="B216" s="14"/>
      <c r="C216" s="15"/>
      <c r="D216" s="15"/>
      <c r="E216" s="14"/>
      <c r="F216" s="14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4"/>
      <c r="V216" s="14"/>
      <c r="W216" s="15"/>
      <c r="X216" s="15"/>
    </row>
    <row r="217" spans="2:24" s="4" customFormat="1">
      <c r="B217" s="14"/>
      <c r="C217" s="15"/>
      <c r="D217" s="15"/>
      <c r="E217" s="14"/>
      <c r="F217" s="14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4"/>
      <c r="V217" s="14"/>
      <c r="W217" s="15"/>
      <c r="X217" s="15"/>
    </row>
    <row r="218" spans="2:24" s="4" customFormat="1">
      <c r="B218" s="14"/>
      <c r="C218" s="15"/>
      <c r="D218" s="15"/>
      <c r="E218" s="14"/>
      <c r="F218" s="14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4"/>
      <c r="V218" s="14"/>
      <c r="W218" s="15"/>
      <c r="X218" s="15"/>
    </row>
    <row r="219" spans="2:24" s="4" customFormat="1">
      <c r="B219" s="14"/>
      <c r="C219" s="15"/>
      <c r="D219" s="15"/>
      <c r="E219" s="14"/>
      <c r="F219" s="14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4"/>
      <c r="V219" s="14"/>
      <c r="W219" s="15"/>
      <c r="X219" s="15"/>
    </row>
    <row r="220" spans="2:24" s="4" customFormat="1">
      <c r="B220" s="14"/>
      <c r="C220" s="15"/>
      <c r="D220" s="15"/>
      <c r="E220" s="14"/>
      <c r="F220" s="14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4"/>
      <c r="V220" s="14"/>
      <c r="W220" s="15"/>
      <c r="X220" s="15"/>
    </row>
    <row r="221" spans="2:24" s="4" customFormat="1">
      <c r="B221" s="14"/>
      <c r="C221" s="15"/>
      <c r="D221" s="15"/>
      <c r="E221" s="14"/>
      <c r="F221" s="14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4"/>
      <c r="V221" s="14"/>
      <c r="W221" s="15"/>
      <c r="X221" s="15"/>
    </row>
    <row r="222" spans="2:24" s="4" customFormat="1">
      <c r="B222" s="14"/>
      <c r="C222" s="15"/>
      <c r="D222" s="15"/>
      <c r="E222" s="14"/>
      <c r="F222" s="14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4"/>
      <c r="V222" s="14"/>
      <c r="W222" s="15"/>
      <c r="X222" s="15"/>
    </row>
    <row r="223" spans="2:24" s="4" customFormat="1">
      <c r="B223" s="14"/>
      <c r="C223" s="15"/>
      <c r="D223" s="15"/>
      <c r="E223" s="14"/>
      <c r="F223" s="14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4"/>
      <c r="V223" s="14"/>
      <c r="W223" s="15"/>
      <c r="X223" s="15"/>
    </row>
    <row r="224" spans="2:24" s="4" customFormat="1">
      <c r="B224" s="14"/>
      <c r="C224" s="15"/>
      <c r="D224" s="15"/>
      <c r="E224" s="14"/>
      <c r="F224" s="14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4"/>
      <c r="V224" s="14"/>
      <c r="W224" s="15"/>
      <c r="X224" s="15"/>
    </row>
    <row r="225" spans="2:24" s="4" customFormat="1">
      <c r="B225" s="14"/>
      <c r="C225" s="15"/>
      <c r="D225" s="15"/>
      <c r="E225" s="14"/>
      <c r="F225" s="14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4"/>
      <c r="V225" s="14"/>
      <c r="W225" s="15"/>
      <c r="X225" s="15"/>
    </row>
    <row r="226" spans="2:24" s="4" customFormat="1">
      <c r="B226" s="14"/>
      <c r="C226" s="15"/>
      <c r="D226" s="15"/>
      <c r="E226" s="14"/>
      <c r="F226" s="14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4"/>
      <c r="V226" s="14"/>
      <c r="W226" s="15"/>
      <c r="X226" s="15"/>
    </row>
    <row r="227" spans="2:24" s="4" customFormat="1">
      <c r="B227" s="14"/>
      <c r="C227" s="15"/>
      <c r="D227" s="15"/>
      <c r="E227" s="14"/>
      <c r="F227" s="14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4"/>
      <c r="V227" s="14"/>
      <c r="W227" s="15"/>
      <c r="X227" s="15"/>
    </row>
    <row r="228" spans="2:24" s="4" customFormat="1">
      <c r="B228" s="14"/>
      <c r="C228" s="15"/>
      <c r="D228" s="15"/>
      <c r="E228" s="14"/>
      <c r="F228" s="14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4"/>
      <c r="V228" s="14"/>
      <c r="W228" s="15"/>
      <c r="X228" s="15"/>
    </row>
    <row r="229" spans="2:24" s="4" customFormat="1">
      <c r="B229" s="14"/>
      <c r="C229" s="15"/>
      <c r="D229" s="15"/>
      <c r="E229" s="14"/>
      <c r="F229" s="14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4"/>
      <c r="V229" s="14"/>
      <c r="W229" s="15"/>
      <c r="X229" s="15"/>
    </row>
    <row r="230" spans="2:24" s="4" customFormat="1">
      <c r="B230" s="14"/>
      <c r="C230" s="15"/>
      <c r="D230" s="15"/>
      <c r="E230" s="14"/>
      <c r="F230" s="14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4"/>
      <c r="V230" s="14"/>
      <c r="W230" s="15"/>
      <c r="X230" s="15"/>
    </row>
    <row r="231" spans="2:24" s="4" customFormat="1">
      <c r="B231" s="14"/>
      <c r="C231" s="15"/>
      <c r="D231" s="15"/>
      <c r="E231" s="14"/>
      <c r="F231" s="14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4"/>
      <c r="V231" s="14"/>
      <c r="W231" s="15"/>
      <c r="X231" s="15"/>
    </row>
    <row r="232" spans="2:24" s="4" customFormat="1">
      <c r="B232" s="14"/>
      <c r="C232" s="15"/>
      <c r="D232" s="15"/>
      <c r="E232" s="14"/>
      <c r="F232" s="14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4"/>
      <c r="V232" s="14"/>
      <c r="W232" s="15"/>
      <c r="X232" s="15"/>
    </row>
    <row r="233" spans="2:24" s="4" customFormat="1">
      <c r="B233" s="14"/>
      <c r="C233" s="15"/>
      <c r="D233" s="15"/>
      <c r="E233" s="14"/>
      <c r="F233" s="14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4"/>
      <c r="V233" s="14"/>
      <c r="W233" s="15"/>
      <c r="X233" s="15"/>
    </row>
    <row r="234" spans="2:24" s="4" customFormat="1">
      <c r="B234" s="14"/>
      <c r="C234" s="15"/>
      <c r="D234" s="15"/>
      <c r="E234" s="14"/>
      <c r="F234" s="14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4"/>
      <c r="V234" s="14"/>
      <c r="W234" s="15"/>
      <c r="X234" s="15"/>
    </row>
    <row r="235" spans="2:24" s="4" customFormat="1">
      <c r="B235" s="14"/>
      <c r="C235" s="15"/>
      <c r="D235" s="15"/>
      <c r="E235" s="14"/>
      <c r="F235" s="14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4"/>
      <c r="V235" s="14"/>
      <c r="W235" s="15"/>
      <c r="X235" s="15"/>
    </row>
    <row r="236" spans="2:24" s="4" customFormat="1">
      <c r="B236" s="14"/>
      <c r="C236" s="15"/>
      <c r="D236" s="15"/>
      <c r="E236" s="14"/>
      <c r="F236" s="14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4"/>
      <c r="V236" s="14"/>
      <c r="W236" s="15"/>
      <c r="X236" s="15"/>
    </row>
    <row r="237" spans="2:24" s="4" customFormat="1">
      <c r="B237" s="14"/>
      <c r="C237" s="15"/>
      <c r="D237" s="15"/>
      <c r="E237" s="14"/>
      <c r="F237" s="14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4"/>
      <c r="V237" s="14"/>
      <c r="W237" s="15"/>
      <c r="X237" s="15"/>
    </row>
    <row r="238" spans="2:24" s="4" customFormat="1">
      <c r="B238" s="14"/>
      <c r="C238" s="15"/>
      <c r="D238" s="15"/>
      <c r="E238" s="14"/>
      <c r="F238" s="14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4"/>
      <c r="V238" s="14"/>
      <c r="W238" s="15"/>
      <c r="X238" s="15"/>
    </row>
    <row r="239" spans="2:24" s="4" customFormat="1">
      <c r="B239" s="14"/>
      <c r="C239" s="15"/>
      <c r="D239" s="15"/>
      <c r="E239" s="14"/>
      <c r="F239" s="14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4"/>
      <c r="V239" s="14"/>
      <c r="W239" s="15"/>
      <c r="X239" s="15"/>
    </row>
    <row r="240" spans="2:24" s="4" customFormat="1">
      <c r="B240" s="14"/>
      <c r="C240" s="15"/>
      <c r="D240" s="15"/>
      <c r="E240" s="14"/>
      <c r="F240" s="14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4"/>
      <c r="V240" s="14"/>
      <c r="W240" s="15"/>
      <c r="X240" s="15"/>
    </row>
    <row r="241" spans="2:24" s="4" customFormat="1">
      <c r="B241" s="14"/>
      <c r="C241" s="15"/>
      <c r="D241" s="15"/>
      <c r="E241" s="14"/>
      <c r="F241" s="14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4"/>
      <c r="V241" s="14"/>
      <c r="W241" s="15"/>
      <c r="X241" s="15"/>
    </row>
    <row r="242" spans="2:24" s="4" customFormat="1">
      <c r="B242" s="14"/>
      <c r="C242" s="15"/>
      <c r="D242" s="15"/>
      <c r="E242" s="14"/>
      <c r="F242" s="14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4"/>
      <c r="V242" s="14"/>
      <c r="W242" s="15"/>
      <c r="X242" s="15"/>
    </row>
    <row r="243" spans="2:24" s="4" customFormat="1">
      <c r="B243" s="14"/>
      <c r="C243" s="15"/>
      <c r="D243" s="15"/>
      <c r="E243" s="14"/>
      <c r="F243" s="14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4"/>
      <c r="V243" s="14"/>
      <c r="W243" s="15"/>
      <c r="X243" s="15"/>
    </row>
    <row r="244" spans="2:24" s="4" customFormat="1">
      <c r="B244" s="14"/>
      <c r="C244" s="15"/>
      <c r="D244" s="15"/>
      <c r="E244" s="14"/>
      <c r="F244" s="14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4"/>
      <c r="V244" s="14"/>
      <c r="W244" s="15"/>
      <c r="X244" s="15"/>
    </row>
    <row r="245" spans="2:24" s="4" customFormat="1">
      <c r="B245" s="14"/>
      <c r="C245" s="15"/>
      <c r="D245" s="15"/>
      <c r="E245" s="14"/>
      <c r="F245" s="14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4"/>
      <c r="V245" s="14"/>
      <c r="W245" s="15"/>
      <c r="X245" s="15"/>
    </row>
    <row r="246" spans="2:24" s="4" customFormat="1">
      <c r="B246" s="14"/>
      <c r="C246" s="15"/>
      <c r="D246" s="15"/>
      <c r="E246" s="14"/>
      <c r="F246" s="14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4"/>
      <c r="V246" s="14"/>
      <c r="W246" s="15"/>
      <c r="X246" s="15"/>
    </row>
    <row r="247" spans="2:24" s="4" customFormat="1">
      <c r="B247" s="14"/>
      <c r="C247" s="15"/>
      <c r="D247" s="15"/>
      <c r="E247" s="14"/>
      <c r="F247" s="14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4"/>
      <c r="V247" s="14"/>
      <c r="W247" s="15"/>
      <c r="X247" s="15"/>
    </row>
    <row r="248" spans="2:24" s="4" customFormat="1">
      <c r="B248" s="14"/>
      <c r="C248" s="15"/>
      <c r="D248" s="15"/>
      <c r="E248" s="14"/>
      <c r="F248" s="14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4"/>
      <c r="V248" s="14"/>
      <c r="W248" s="15"/>
      <c r="X248" s="15"/>
    </row>
    <row r="249" spans="2:24" s="4" customFormat="1">
      <c r="B249" s="14"/>
      <c r="C249" s="15"/>
      <c r="D249" s="15"/>
      <c r="E249" s="14"/>
      <c r="F249" s="14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4"/>
      <c r="V249" s="14"/>
      <c r="W249" s="15"/>
      <c r="X249" s="15"/>
    </row>
    <row r="250" spans="2:24" s="4" customFormat="1">
      <c r="B250" s="14"/>
      <c r="C250" s="15"/>
      <c r="D250" s="15"/>
      <c r="E250" s="14"/>
      <c r="F250" s="14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4"/>
      <c r="V250" s="14"/>
      <c r="W250" s="15"/>
      <c r="X250" s="15"/>
    </row>
    <row r="251" spans="2:24" s="4" customFormat="1">
      <c r="B251" s="14"/>
      <c r="C251" s="15"/>
      <c r="D251" s="15"/>
      <c r="E251" s="14"/>
      <c r="F251" s="14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4"/>
      <c r="V251" s="14"/>
      <c r="W251" s="15"/>
      <c r="X251" s="15"/>
    </row>
    <row r="252" spans="2:24" s="4" customFormat="1">
      <c r="B252" s="14"/>
      <c r="C252" s="15"/>
      <c r="D252" s="15"/>
      <c r="E252" s="14"/>
      <c r="F252" s="14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4"/>
      <c r="V252" s="14"/>
      <c r="W252" s="15"/>
      <c r="X252" s="15"/>
    </row>
    <row r="253" spans="2:24" s="4" customFormat="1">
      <c r="B253" s="14"/>
      <c r="C253" s="15"/>
      <c r="D253" s="15"/>
      <c r="E253" s="14"/>
      <c r="F253" s="14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4"/>
      <c r="V253" s="14"/>
      <c r="W253" s="15"/>
      <c r="X253" s="15"/>
    </row>
    <row r="254" spans="2:24" s="4" customFormat="1">
      <c r="B254" s="14"/>
      <c r="C254" s="15"/>
      <c r="D254" s="15"/>
      <c r="E254" s="14"/>
      <c r="F254" s="14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4"/>
      <c r="V254" s="14"/>
      <c r="W254" s="15"/>
      <c r="X254" s="15"/>
    </row>
    <row r="255" spans="2:24" s="4" customFormat="1">
      <c r="B255" s="14"/>
      <c r="C255" s="15"/>
      <c r="D255" s="15"/>
      <c r="E255" s="14"/>
      <c r="F255" s="14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4"/>
      <c r="V255" s="14"/>
      <c r="W255" s="15"/>
      <c r="X255" s="15"/>
    </row>
    <row r="256" spans="2:24" s="4" customFormat="1">
      <c r="B256" s="14"/>
      <c r="C256" s="15"/>
      <c r="D256" s="15"/>
      <c r="E256" s="14"/>
      <c r="F256" s="14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4"/>
      <c r="V256" s="14"/>
      <c r="W256" s="15"/>
      <c r="X256" s="15"/>
    </row>
    <row r="257" spans="2:24" s="4" customFormat="1">
      <c r="B257" s="14"/>
      <c r="C257" s="15"/>
      <c r="D257" s="15"/>
      <c r="E257" s="14"/>
      <c r="F257" s="14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4"/>
      <c r="V257" s="14"/>
      <c r="W257" s="15"/>
      <c r="X257" s="15"/>
    </row>
    <row r="258" spans="2:24" s="4" customFormat="1">
      <c r="B258" s="14"/>
      <c r="C258" s="15"/>
      <c r="D258" s="15"/>
      <c r="E258" s="14"/>
      <c r="F258" s="14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4"/>
      <c r="V258" s="14"/>
      <c r="W258" s="15"/>
      <c r="X258" s="15"/>
    </row>
    <row r="259" spans="2:24" s="4" customFormat="1">
      <c r="B259" s="14"/>
      <c r="C259" s="15"/>
      <c r="D259" s="15"/>
      <c r="E259" s="14"/>
      <c r="F259" s="14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4"/>
      <c r="V259" s="14"/>
      <c r="W259" s="15"/>
      <c r="X259" s="15"/>
    </row>
    <row r="260" spans="2:24" s="4" customFormat="1">
      <c r="B260" s="14"/>
      <c r="C260" s="15"/>
      <c r="D260" s="15"/>
      <c r="E260" s="14"/>
      <c r="F260" s="14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4"/>
      <c r="V260" s="14"/>
      <c r="W260" s="15"/>
      <c r="X260" s="15"/>
    </row>
    <row r="261" spans="2:24" s="4" customFormat="1">
      <c r="B261" s="14"/>
      <c r="C261" s="15"/>
      <c r="D261" s="15"/>
      <c r="E261" s="14"/>
      <c r="F261" s="14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4"/>
      <c r="V261" s="14"/>
      <c r="W261" s="15"/>
      <c r="X261" s="15"/>
    </row>
    <row r="262" spans="2:24" s="4" customFormat="1">
      <c r="B262" s="14"/>
      <c r="C262" s="15"/>
      <c r="D262" s="15"/>
      <c r="E262" s="14"/>
      <c r="F262" s="14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4"/>
      <c r="V262" s="14"/>
      <c r="W262" s="15"/>
      <c r="X262" s="15"/>
    </row>
    <row r="263" spans="2:24" s="4" customFormat="1">
      <c r="B263" s="14"/>
      <c r="C263" s="15"/>
      <c r="D263" s="15"/>
      <c r="E263" s="14"/>
      <c r="F263" s="14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4"/>
      <c r="V263" s="14"/>
      <c r="W263" s="15"/>
      <c r="X263" s="15"/>
    </row>
    <row r="264" spans="2:24" s="4" customFormat="1">
      <c r="B264" s="14"/>
      <c r="C264" s="15"/>
      <c r="D264" s="15"/>
      <c r="E264" s="14"/>
      <c r="F264" s="14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4"/>
      <c r="V264" s="14"/>
      <c r="W264" s="15"/>
      <c r="X264" s="15"/>
    </row>
    <row r="265" spans="2:24" s="4" customFormat="1">
      <c r="B265" s="14"/>
      <c r="C265" s="15"/>
      <c r="D265" s="15"/>
      <c r="E265" s="14"/>
      <c r="F265" s="14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4"/>
      <c r="V265" s="14"/>
      <c r="W265" s="15"/>
      <c r="X265" s="15"/>
    </row>
    <row r="266" spans="2:24" s="4" customFormat="1">
      <c r="B266" s="14"/>
      <c r="C266" s="15"/>
      <c r="D266" s="15"/>
      <c r="E266" s="14"/>
      <c r="F266" s="14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4"/>
      <c r="V266" s="14"/>
      <c r="W266" s="15"/>
      <c r="X266" s="15"/>
    </row>
    <row r="267" spans="2:24" s="4" customFormat="1">
      <c r="B267" s="14"/>
      <c r="C267" s="15"/>
      <c r="D267" s="15"/>
      <c r="E267" s="14"/>
      <c r="F267" s="14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4"/>
      <c r="V267" s="14"/>
      <c r="W267" s="15"/>
      <c r="X267" s="15"/>
    </row>
    <row r="268" spans="2:24" s="4" customFormat="1">
      <c r="B268" s="14"/>
      <c r="C268" s="15"/>
      <c r="D268" s="15"/>
      <c r="E268" s="14"/>
      <c r="F268" s="14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4"/>
      <c r="V268" s="14"/>
      <c r="W268" s="15"/>
      <c r="X268" s="15"/>
    </row>
    <row r="269" spans="2:24" s="4" customFormat="1">
      <c r="B269" s="14"/>
      <c r="C269" s="15"/>
      <c r="D269" s="15"/>
      <c r="E269" s="14"/>
      <c r="F269" s="14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4"/>
      <c r="V269" s="14"/>
      <c r="W269" s="15"/>
      <c r="X269" s="15"/>
    </row>
    <row r="270" spans="2:24" s="4" customFormat="1">
      <c r="B270" s="14"/>
      <c r="C270" s="15"/>
      <c r="D270" s="15"/>
      <c r="E270" s="14"/>
      <c r="F270" s="14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4"/>
      <c r="V270" s="14"/>
      <c r="W270" s="15"/>
      <c r="X270" s="15"/>
    </row>
    <row r="271" spans="2:24" s="4" customFormat="1">
      <c r="B271" s="14"/>
      <c r="C271" s="15"/>
      <c r="D271" s="15"/>
      <c r="E271" s="14"/>
      <c r="F271" s="14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4"/>
      <c r="V271" s="14"/>
      <c r="W271" s="15"/>
      <c r="X271" s="15"/>
    </row>
    <row r="272" spans="2:24" s="4" customFormat="1">
      <c r="B272" s="14"/>
      <c r="C272" s="15"/>
      <c r="D272" s="15"/>
      <c r="E272" s="14"/>
      <c r="F272" s="14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4"/>
      <c r="V272" s="14"/>
      <c r="W272" s="15"/>
      <c r="X272" s="15"/>
    </row>
    <row r="273" spans="2:24" s="4" customFormat="1">
      <c r="B273" s="14"/>
      <c r="C273" s="15"/>
      <c r="D273" s="15"/>
      <c r="E273" s="14"/>
      <c r="F273" s="14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4"/>
      <c r="V273" s="14"/>
      <c r="W273" s="15"/>
      <c r="X273" s="15"/>
    </row>
    <row r="274" spans="2:24" s="4" customFormat="1">
      <c r="B274" s="14"/>
      <c r="C274" s="15"/>
      <c r="D274" s="15"/>
      <c r="E274" s="14"/>
      <c r="F274" s="14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4"/>
      <c r="V274" s="14"/>
      <c r="W274" s="15"/>
      <c r="X274" s="15"/>
    </row>
    <row r="275" spans="2:24" s="4" customFormat="1">
      <c r="B275" s="14"/>
      <c r="C275" s="15"/>
      <c r="D275" s="15"/>
      <c r="E275" s="14"/>
      <c r="F275" s="14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4"/>
      <c r="V275" s="14"/>
      <c r="W275" s="15"/>
      <c r="X275" s="15"/>
    </row>
    <row r="276" spans="2:24" s="4" customFormat="1">
      <c r="B276" s="14"/>
      <c r="C276" s="15"/>
      <c r="D276" s="15"/>
      <c r="E276" s="14"/>
      <c r="F276" s="14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4"/>
      <c r="V276" s="14"/>
      <c r="W276" s="15"/>
      <c r="X276" s="15"/>
    </row>
    <row r="277" spans="2:24" s="4" customFormat="1">
      <c r="B277" s="14"/>
      <c r="C277" s="15"/>
      <c r="D277" s="15"/>
      <c r="E277" s="14"/>
      <c r="F277" s="14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4"/>
      <c r="V277" s="14"/>
      <c r="W277" s="15"/>
      <c r="X277" s="15"/>
    </row>
    <row r="278" spans="2:24" s="4" customFormat="1">
      <c r="B278" s="14"/>
      <c r="C278" s="15"/>
      <c r="D278" s="15"/>
      <c r="E278" s="14"/>
      <c r="F278" s="14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4"/>
      <c r="V278" s="14"/>
      <c r="W278" s="15"/>
      <c r="X278" s="15"/>
    </row>
    <row r="279" spans="2:24" s="4" customFormat="1">
      <c r="B279" s="14"/>
      <c r="C279" s="15"/>
      <c r="D279" s="15"/>
      <c r="E279" s="14"/>
      <c r="F279" s="14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4"/>
      <c r="V279" s="14"/>
      <c r="W279" s="15"/>
      <c r="X279" s="15"/>
    </row>
    <row r="280" spans="2:24" s="4" customFormat="1">
      <c r="B280" s="14"/>
      <c r="C280" s="15"/>
      <c r="D280" s="15"/>
      <c r="E280" s="14"/>
      <c r="F280" s="14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4"/>
      <c r="V280" s="14"/>
      <c r="W280" s="15"/>
      <c r="X280" s="15"/>
    </row>
    <row r="281" spans="2:24" s="4" customFormat="1">
      <c r="B281" s="14"/>
      <c r="C281" s="15"/>
      <c r="D281" s="15"/>
      <c r="E281" s="14"/>
      <c r="F281" s="14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4"/>
      <c r="V281" s="14"/>
      <c r="W281" s="15"/>
      <c r="X281" s="15"/>
    </row>
    <row r="282" spans="2:24" s="4" customFormat="1">
      <c r="B282" s="14"/>
      <c r="C282" s="15"/>
      <c r="D282" s="15"/>
      <c r="E282" s="14"/>
      <c r="F282" s="14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4"/>
      <c r="V282" s="14"/>
      <c r="W282" s="15"/>
      <c r="X282" s="15"/>
    </row>
    <row r="283" spans="2:24" s="4" customFormat="1">
      <c r="B283" s="14"/>
      <c r="C283" s="15"/>
      <c r="D283" s="15"/>
      <c r="E283" s="14"/>
      <c r="F283" s="14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4"/>
      <c r="V283" s="14"/>
      <c r="W283" s="15"/>
      <c r="X283" s="15"/>
    </row>
    <row r="284" spans="2:24" s="4" customFormat="1">
      <c r="B284" s="14"/>
      <c r="C284" s="15"/>
      <c r="D284" s="15"/>
      <c r="E284" s="14"/>
      <c r="F284" s="14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4"/>
      <c r="V284" s="14"/>
      <c r="W284" s="15"/>
      <c r="X284" s="15"/>
    </row>
    <row r="285" spans="2:24" s="4" customFormat="1">
      <c r="B285" s="14"/>
      <c r="C285" s="15"/>
      <c r="D285" s="15"/>
      <c r="E285" s="14"/>
      <c r="F285" s="14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4"/>
      <c r="V285" s="14"/>
      <c r="W285" s="15"/>
      <c r="X285" s="15"/>
    </row>
    <row r="286" spans="2:24" s="4" customFormat="1">
      <c r="B286" s="14"/>
      <c r="C286" s="15"/>
      <c r="D286" s="15"/>
      <c r="E286" s="14"/>
      <c r="F286" s="14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4"/>
      <c r="V286" s="14"/>
      <c r="W286" s="15"/>
      <c r="X286" s="15"/>
    </row>
    <row r="287" spans="2:24" s="4" customFormat="1">
      <c r="B287" s="14"/>
      <c r="C287" s="15"/>
      <c r="D287" s="15"/>
      <c r="E287" s="14"/>
      <c r="F287" s="14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4"/>
      <c r="V287" s="14"/>
      <c r="W287" s="15"/>
      <c r="X287" s="15"/>
    </row>
    <row r="288" spans="2:24" s="4" customFormat="1">
      <c r="B288" s="14"/>
      <c r="C288" s="15"/>
      <c r="D288" s="15"/>
      <c r="E288" s="14"/>
      <c r="F288" s="14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4"/>
      <c r="V288" s="14"/>
      <c r="W288" s="15"/>
      <c r="X288" s="15"/>
    </row>
    <row r="289" spans="2:24" s="4" customFormat="1">
      <c r="B289" s="14"/>
      <c r="C289" s="15"/>
      <c r="D289" s="15"/>
      <c r="E289" s="14"/>
      <c r="F289" s="14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4"/>
      <c r="V289" s="14"/>
      <c r="W289" s="15"/>
      <c r="X289" s="15"/>
    </row>
    <row r="290" spans="2:24" s="4" customFormat="1">
      <c r="B290" s="14"/>
      <c r="C290" s="15"/>
      <c r="D290" s="15"/>
      <c r="E290" s="14"/>
      <c r="F290" s="14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4"/>
      <c r="V290" s="14"/>
      <c r="W290" s="15"/>
      <c r="X290" s="15"/>
    </row>
    <row r="291" spans="2:24" s="4" customFormat="1">
      <c r="B291" s="14"/>
      <c r="C291" s="15"/>
      <c r="D291" s="15"/>
      <c r="E291" s="14"/>
      <c r="F291" s="14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4"/>
      <c r="V291" s="14"/>
      <c r="W291" s="15"/>
      <c r="X291" s="15"/>
    </row>
    <row r="292" spans="2:24" s="4" customFormat="1">
      <c r="B292" s="14"/>
      <c r="C292" s="15"/>
      <c r="D292" s="15"/>
      <c r="E292" s="14"/>
      <c r="F292" s="14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4"/>
      <c r="V292" s="14"/>
      <c r="W292" s="15"/>
      <c r="X292" s="15"/>
    </row>
    <row r="293" spans="2:24" s="4" customFormat="1">
      <c r="B293" s="14"/>
      <c r="C293" s="15"/>
      <c r="D293" s="15"/>
      <c r="E293" s="14"/>
      <c r="F293" s="14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4"/>
      <c r="V293" s="14"/>
      <c r="W293" s="15"/>
      <c r="X293" s="15"/>
    </row>
    <row r="294" spans="2:24" s="4" customFormat="1">
      <c r="B294" s="14"/>
      <c r="C294" s="15"/>
      <c r="D294" s="15"/>
      <c r="E294" s="14"/>
      <c r="F294" s="14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4"/>
      <c r="V294" s="14"/>
      <c r="W294" s="15"/>
      <c r="X294" s="15"/>
    </row>
    <row r="295" spans="2:24" s="4" customFormat="1">
      <c r="B295" s="14"/>
      <c r="C295" s="15"/>
      <c r="D295" s="15"/>
      <c r="E295" s="14"/>
      <c r="F295" s="14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4"/>
      <c r="V295" s="14"/>
      <c r="W295" s="15"/>
      <c r="X295" s="15"/>
    </row>
    <row r="296" spans="2:24" s="4" customFormat="1">
      <c r="B296" s="14"/>
      <c r="C296" s="15"/>
      <c r="D296" s="15"/>
      <c r="E296" s="14"/>
      <c r="F296" s="14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4"/>
      <c r="V296" s="14"/>
      <c r="W296" s="15"/>
      <c r="X296" s="15"/>
    </row>
    <row r="297" spans="2:24" s="4" customFormat="1">
      <c r="B297" s="14"/>
      <c r="C297" s="15"/>
      <c r="D297" s="15"/>
      <c r="E297" s="14"/>
      <c r="F297" s="14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4"/>
      <c r="V297" s="14"/>
      <c r="W297" s="15"/>
      <c r="X297" s="15"/>
    </row>
    <row r="298" spans="2:24" s="4" customFormat="1">
      <c r="B298" s="14"/>
      <c r="C298" s="15"/>
      <c r="D298" s="15"/>
      <c r="E298" s="14"/>
      <c r="F298" s="14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4"/>
      <c r="V298" s="14"/>
      <c r="W298" s="15"/>
      <c r="X298" s="15"/>
    </row>
    <row r="299" spans="2:24" s="4" customFormat="1">
      <c r="B299" s="14"/>
      <c r="C299" s="15"/>
      <c r="D299" s="15"/>
      <c r="E299" s="14"/>
      <c r="F299" s="14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4"/>
      <c r="V299" s="14"/>
      <c r="W299" s="15"/>
      <c r="X299" s="15"/>
    </row>
    <row r="300" spans="2:24" s="4" customFormat="1">
      <c r="B300" s="14"/>
      <c r="C300" s="15"/>
      <c r="D300" s="15"/>
      <c r="E300" s="14"/>
      <c r="F300" s="14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4"/>
      <c r="V300" s="14"/>
      <c r="W300" s="15"/>
      <c r="X300" s="15"/>
    </row>
    <row r="301" spans="2:24" s="4" customFormat="1">
      <c r="B301" s="14"/>
      <c r="C301" s="15"/>
      <c r="D301" s="15"/>
      <c r="E301" s="14"/>
      <c r="F301" s="14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4"/>
      <c r="V301" s="14"/>
      <c r="W301" s="15"/>
      <c r="X301" s="15"/>
    </row>
    <row r="302" spans="2:24" s="4" customFormat="1">
      <c r="B302" s="14"/>
      <c r="C302" s="15"/>
      <c r="D302" s="15"/>
      <c r="E302" s="14"/>
      <c r="F302" s="14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4"/>
      <c r="V302" s="14"/>
      <c r="W302" s="15"/>
      <c r="X302" s="15"/>
    </row>
    <row r="303" spans="2:24" s="4" customFormat="1">
      <c r="B303" s="14"/>
      <c r="C303" s="15"/>
      <c r="D303" s="15"/>
      <c r="E303" s="14"/>
      <c r="F303" s="14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4"/>
      <c r="V303" s="14"/>
      <c r="W303" s="15"/>
      <c r="X303" s="15"/>
    </row>
    <row r="304" spans="2:24" s="4" customFormat="1">
      <c r="B304" s="14"/>
      <c r="C304" s="15"/>
      <c r="D304" s="15"/>
      <c r="E304" s="14"/>
      <c r="F304" s="14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4"/>
      <c r="V304" s="14"/>
      <c r="W304" s="15"/>
      <c r="X304" s="15"/>
    </row>
    <row r="305" spans="2:24" s="4" customFormat="1">
      <c r="B305" s="14"/>
      <c r="C305" s="15"/>
      <c r="D305" s="15"/>
      <c r="E305" s="14"/>
      <c r="F305" s="14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4"/>
      <c r="V305" s="14"/>
      <c r="W305" s="15"/>
      <c r="X305" s="15"/>
    </row>
    <row r="306" spans="2:24" s="4" customFormat="1">
      <c r="B306" s="14"/>
      <c r="C306" s="15"/>
      <c r="D306" s="15"/>
      <c r="E306" s="14"/>
      <c r="F306" s="14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4"/>
      <c r="V306" s="14"/>
      <c r="W306" s="15"/>
      <c r="X306" s="15"/>
    </row>
    <row r="307" spans="2:24" s="4" customFormat="1">
      <c r="B307" s="14"/>
      <c r="C307" s="15"/>
      <c r="D307" s="15"/>
      <c r="E307" s="14"/>
      <c r="F307" s="14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4"/>
      <c r="V307" s="14"/>
      <c r="W307" s="15"/>
      <c r="X307" s="15"/>
    </row>
    <row r="308" spans="2:24" s="4" customFormat="1">
      <c r="B308" s="14"/>
      <c r="C308" s="15"/>
      <c r="D308" s="15"/>
      <c r="E308" s="14"/>
      <c r="F308" s="14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4"/>
      <c r="V308" s="14"/>
      <c r="W308" s="15"/>
      <c r="X308" s="15"/>
    </row>
    <row r="309" spans="2:24" s="4" customFormat="1">
      <c r="B309" s="14"/>
      <c r="C309" s="15"/>
      <c r="D309" s="15"/>
      <c r="E309" s="14"/>
      <c r="F309" s="14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4"/>
      <c r="V309" s="14"/>
      <c r="W309" s="15"/>
      <c r="X309" s="15"/>
    </row>
    <row r="310" spans="2:24" s="4" customFormat="1">
      <c r="B310" s="14"/>
      <c r="C310" s="15"/>
      <c r="D310" s="15"/>
      <c r="E310" s="14"/>
      <c r="F310" s="14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4"/>
      <c r="V310" s="14"/>
      <c r="W310" s="15"/>
      <c r="X310" s="15"/>
    </row>
    <row r="311" spans="2:24" s="4" customFormat="1">
      <c r="B311" s="14"/>
      <c r="C311" s="15"/>
      <c r="D311" s="15"/>
      <c r="E311" s="14"/>
      <c r="F311" s="14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4"/>
      <c r="V311" s="14"/>
      <c r="W311" s="15"/>
      <c r="X311" s="15"/>
    </row>
    <row r="312" spans="2:24" s="4" customFormat="1">
      <c r="B312" s="14"/>
      <c r="C312" s="15"/>
      <c r="D312" s="15"/>
      <c r="E312" s="14"/>
      <c r="F312" s="14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4"/>
      <c r="V312" s="14"/>
      <c r="W312" s="15"/>
      <c r="X312" s="15"/>
    </row>
    <row r="313" spans="2:24" s="4" customFormat="1">
      <c r="B313" s="14"/>
      <c r="C313" s="15"/>
      <c r="D313" s="15"/>
      <c r="E313" s="14"/>
      <c r="F313" s="14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4"/>
      <c r="V313" s="14"/>
      <c r="W313" s="15"/>
      <c r="X313" s="15"/>
    </row>
    <row r="314" spans="2:24" s="4" customFormat="1">
      <c r="B314" s="14"/>
      <c r="C314" s="15"/>
      <c r="D314" s="15"/>
      <c r="E314" s="14"/>
      <c r="F314" s="14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4"/>
      <c r="V314" s="14"/>
      <c r="W314" s="15"/>
      <c r="X314" s="15"/>
    </row>
    <row r="315" spans="2:24" s="4" customFormat="1">
      <c r="B315" s="14"/>
      <c r="C315" s="15"/>
      <c r="D315" s="15"/>
      <c r="E315" s="14"/>
      <c r="F315" s="14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4"/>
      <c r="V315" s="14"/>
      <c r="W315" s="15"/>
      <c r="X315" s="15"/>
    </row>
    <row r="316" spans="2:24" s="4" customFormat="1">
      <c r="B316" s="14"/>
      <c r="C316" s="15"/>
      <c r="D316" s="15"/>
      <c r="E316" s="14"/>
      <c r="F316" s="14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4"/>
      <c r="V316" s="14"/>
      <c r="W316" s="15"/>
      <c r="X316" s="15"/>
    </row>
    <row r="317" spans="2:24" s="4" customFormat="1">
      <c r="B317" s="14"/>
      <c r="C317" s="15"/>
      <c r="D317" s="15"/>
      <c r="E317" s="14"/>
      <c r="F317" s="14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4"/>
      <c r="V317" s="14"/>
      <c r="W317" s="15"/>
      <c r="X317" s="15"/>
    </row>
    <row r="318" spans="2:24" s="4" customFormat="1">
      <c r="B318" s="14"/>
      <c r="C318" s="15"/>
      <c r="D318" s="15"/>
      <c r="E318" s="14"/>
      <c r="F318" s="14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4"/>
      <c r="V318" s="14"/>
      <c r="W318" s="15"/>
      <c r="X318" s="15"/>
    </row>
    <row r="319" spans="2:24" s="4" customFormat="1">
      <c r="B319" s="14"/>
      <c r="C319" s="15"/>
      <c r="D319" s="15"/>
      <c r="E319" s="14"/>
      <c r="F319" s="14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4"/>
      <c r="V319" s="14"/>
      <c r="W319" s="15"/>
      <c r="X319" s="15"/>
    </row>
    <row r="320" spans="2:24" s="4" customFormat="1">
      <c r="B320" s="14"/>
      <c r="C320" s="15"/>
      <c r="D320" s="15"/>
      <c r="E320" s="14"/>
      <c r="F320" s="14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4"/>
      <c r="V320" s="14"/>
      <c r="W320" s="15"/>
      <c r="X320" s="15"/>
    </row>
    <row r="321" spans="2:24" s="4" customFormat="1">
      <c r="B321" s="14"/>
      <c r="C321" s="15"/>
      <c r="D321" s="15"/>
      <c r="E321" s="14"/>
      <c r="F321" s="14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4"/>
      <c r="V321" s="14"/>
      <c r="W321" s="15"/>
      <c r="X321" s="15"/>
    </row>
    <row r="322" spans="2:24" s="4" customFormat="1">
      <c r="B322" s="14"/>
      <c r="C322" s="15"/>
      <c r="D322" s="15"/>
      <c r="E322" s="14"/>
      <c r="F322" s="14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4"/>
      <c r="V322" s="14"/>
      <c r="W322" s="15"/>
      <c r="X322" s="15"/>
    </row>
    <row r="323" spans="2:24" s="4" customFormat="1">
      <c r="B323" s="14"/>
      <c r="C323" s="15"/>
      <c r="D323" s="15"/>
      <c r="E323" s="14"/>
      <c r="F323" s="14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4"/>
      <c r="V323" s="14"/>
      <c r="W323" s="15"/>
      <c r="X323" s="15"/>
    </row>
    <row r="324" spans="2:24" s="4" customFormat="1">
      <c r="B324" s="14"/>
      <c r="C324" s="15"/>
      <c r="D324" s="15"/>
      <c r="E324" s="14"/>
      <c r="F324" s="14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4"/>
      <c r="V324" s="14"/>
      <c r="W324" s="15"/>
      <c r="X324" s="15"/>
    </row>
    <row r="325" spans="2:24" s="4" customFormat="1">
      <c r="B325" s="14"/>
      <c r="C325" s="15"/>
      <c r="D325" s="15"/>
      <c r="E325" s="14"/>
      <c r="F325" s="14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4"/>
      <c r="V325" s="14"/>
      <c r="W325" s="15"/>
      <c r="X325" s="15"/>
    </row>
    <row r="326" spans="2:24" s="4" customFormat="1">
      <c r="B326" s="14"/>
      <c r="C326" s="15"/>
      <c r="D326" s="15"/>
      <c r="E326" s="14"/>
      <c r="F326" s="14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4"/>
      <c r="V326" s="14"/>
      <c r="W326" s="15"/>
      <c r="X326" s="15"/>
    </row>
    <row r="327" spans="2:24" s="4" customFormat="1">
      <c r="B327" s="14"/>
      <c r="C327" s="15"/>
      <c r="D327" s="15"/>
      <c r="E327" s="14"/>
      <c r="F327" s="14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4"/>
      <c r="V327" s="14"/>
      <c r="W327" s="15"/>
      <c r="X327" s="15"/>
    </row>
    <row r="328" spans="2:24" s="4" customFormat="1">
      <c r="B328" s="14"/>
      <c r="C328" s="15"/>
      <c r="D328" s="15"/>
      <c r="E328" s="14"/>
      <c r="F328" s="14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4"/>
      <c r="V328" s="14"/>
      <c r="W328" s="15"/>
      <c r="X328" s="15"/>
    </row>
    <row r="329" spans="2:24" s="4" customFormat="1">
      <c r="B329" s="14"/>
      <c r="C329" s="15"/>
      <c r="D329" s="15"/>
      <c r="E329" s="14"/>
      <c r="F329" s="14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4"/>
      <c r="V329" s="14"/>
      <c r="W329" s="15"/>
      <c r="X329" s="15"/>
    </row>
    <row r="330" spans="2:24" s="4" customFormat="1">
      <c r="B330" s="14"/>
      <c r="C330" s="15"/>
      <c r="D330" s="15"/>
      <c r="E330" s="14"/>
      <c r="F330" s="14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4"/>
      <c r="V330" s="14"/>
      <c r="W330" s="15"/>
      <c r="X330" s="15"/>
    </row>
    <row r="331" spans="2:24" s="4" customFormat="1">
      <c r="B331" s="14"/>
      <c r="C331" s="15"/>
      <c r="D331" s="15"/>
      <c r="E331" s="14"/>
      <c r="F331" s="14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4"/>
      <c r="V331" s="14"/>
      <c r="W331" s="15"/>
      <c r="X331" s="15"/>
    </row>
    <row r="332" spans="2:24" s="4" customFormat="1">
      <c r="B332" s="14"/>
      <c r="C332" s="15"/>
      <c r="D332" s="15"/>
      <c r="E332" s="14"/>
      <c r="F332" s="14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4"/>
      <c r="V332" s="14"/>
      <c r="W332" s="15"/>
      <c r="X332" s="15"/>
    </row>
    <row r="333" spans="2:24" s="4" customFormat="1">
      <c r="B333" s="14"/>
      <c r="C333" s="15"/>
      <c r="D333" s="15"/>
      <c r="E333" s="14"/>
      <c r="F333" s="14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4"/>
      <c r="V333" s="14"/>
      <c r="W333" s="15"/>
      <c r="X333" s="15"/>
    </row>
    <row r="334" spans="2:24" s="4" customFormat="1">
      <c r="B334" s="14"/>
      <c r="C334" s="15"/>
      <c r="D334" s="15"/>
      <c r="E334" s="14"/>
      <c r="F334" s="14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4"/>
      <c r="V334" s="14"/>
      <c r="W334" s="15"/>
      <c r="X334" s="15"/>
    </row>
    <row r="335" spans="2:24" s="4" customFormat="1">
      <c r="B335" s="14"/>
      <c r="C335" s="15"/>
      <c r="D335" s="15"/>
      <c r="E335" s="14"/>
      <c r="F335" s="14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4"/>
      <c r="V335" s="14"/>
      <c r="W335" s="15"/>
      <c r="X335" s="15"/>
    </row>
    <row r="336" spans="2:24" s="4" customFormat="1">
      <c r="B336" s="14"/>
      <c r="C336" s="15"/>
      <c r="D336" s="15"/>
      <c r="E336" s="14"/>
      <c r="F336" s="14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4"/>
      <c r="V336" s="14"/>
      <c r="W336" s="15"/>
      <c r="X336" s="15"/>
    </row>
    <row r="337" spans="2:24" s="4" customFormat="1">
      <c r="B337" s="14"/>
      <c r="C337" s="15"/>
      <c r="D337" s="15"/>
      <c r="E337" s="14"/>
      <c r="F337" s="14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4"/>
      <c r="V337" s="14"/>
      <c r="W337" s="15"/>
      <c r="X337" s="15"/>
    </row>
    <row r="338" spans="2:24" s="4" customFormat="1">
      <c r="B338" s="14"/>
      <c r="C338" s="15"/>
      <c r="D338" s="15"/>
      <c r="E338" s="14"/>
      <c r="F338" s="14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4"/>
      <c r="V338" s="14"/>
      <c r="W338" s="15"/>
      <c r="X338" s="15"/>
    </row>
    <row r="339" spans="2:24" s="4" customFormat="1">
      <c r="B339" s="14"/>
      <c r="C339" s="15"/>
      <c r="D339" s="15"/>
      <c r="E339" s="14"/>
      <c r="F339" s="14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4"/>
      <c r="V339" s="14"/>
      <c r="W339" s="15"/>
      <c r="X339" s="15"/>
    </row>
    <row r="340" spans="2:24" s="4" customFormat="1">
      <c r="B340" s="14"/>
      <c r="C340" s="15"/>
      <c r="D340" s="15"/>
      <c r="E340" s="14"/>
      <c r="F340" s="14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4"/>
      <c r="V340" s="14"/>
      <c r="W340" s="15"/>
      <c r="X340" s="15"/>
    </row>
    <row r="341" spans="2:24" s="4" customFormat="1">
      <c r="B341" s="14"/>
      <c r="C341" s="15"/>
      <c r="D341" s="15"/>
      <c r="E341" s="14"/>
      <c r="F341" s="14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4"/>
      <c r="V341" s="14"/>
      <c r="W341" s="15"/>
      <c r="X341" s="15"/>
    </row>
    <row r="342" spans="2:24" s="4" customFormat="1">
      <c r="B342" s="14"/>
      <c r="C342" s="15"/>
      <c r="D342" s="15"/>
      <c r="E342" s="14"/>
      <c r="F342" s="14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4"/>
      <c r="V342" s="14"/>
      <c r="W342" s="15"/>
      <c r="X342" s="15"/>
    </row>
    <row r="343" spans="2:24" s="4" customFormat="1">
      <c r="B343" s="14"/>
      <c r="C343" s="15"/>
      <c r="D343" s="15"/>
      <c r="E343" s="14"/>
      <c r="F343" s="14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4"/>
      <c r="V343" s="14"/>
      <c r="W343" s="15"/>
      <c r="X343" s="15"/>
    </row>
    <row r="344" spans="2:24" s="4" customFormat="1">
      <c r="B344" s="14"/>
      <c r="C344" s="15"/>
      <c r="D344" s="15"/>
      <c r="E344" s="14"/>
      <c r="F344" s="14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4"/>
      <c r="V344" s="14"/>
      <c r="W344" s="15"/>
      <c r="X344" s="15"/>
    </row>
    <row r="345" spans="2:24" s="4" customFormat="1">
      <c r="B345" s="14"/>
      <c r="C345" s="15"/>
      <c r="D345" s="15"/>
      <c r="E345" s="14"/>
      <c r="F345" s="14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4"/>
      <c r="V345" s="14"/>
      <c r="W345" s="15"/>
      <c r="X345" s="15"/>
    </row>
    <row r="346" spans="2:24" s="4" customFormat="1">
      <c r="B346" s="14"/>
      <c r="C346" s="15"/>
      <c r="D346" s="15"/>
      <c r="E346" s="14"/>
      <c r="F346" s="14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4"/>
      <c r="V346" s="14"/>
      <c r="W346" s="15"/>
      <c r="X346" s="15"/>
    </row>
    <row r="347" spans="2:24" s="4" customFormat="1">
      <c r="B347" s="14"/>
      <c r="C347" s="15"/>
      <c r="D347" s="15"/>
      <c r="E347" s="14"/>
      <c r="F347" s="14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4"/>
      <c r="V347" s="14"/>
      <c r="W347" s="15"/>
      <c r="X347" s="15"/>
    </row>
    <row r="348" spans="2:24" s="4" customFormat="1">
      <c r="B348" s="14"/>
      <c r="C348" s="15"/>
      <c r="D348" s="15"/>
      <c r="E348" s="14"/>
      <c r="F348" s="14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4"/>
      <c r="V348" s="14"/>
      <c r="W348" s="15"/>
      <c r="X348" s="15"/>
    </row>
    <row r="349" spans="2:24" s="4" customFormat="1">
      <c r="B349" s="14"/>
      <c r="C349" s="15"/>
      <c r="D349" s="15"/>
      <c r="E349" s="14"/>
      <c r="F349" s="14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4"/>
      <c r="V349" s="14"/>
      <c r="W349" s="15"/>
      <c r="X349" s="15"/>
    </row>
    <row r="350" spans="2:24" s="4" customFormat="1">
      <c r="B350" s="14"/>
      <c r="C350" s="15"/>
      <c r="D350" s="15"/>
      <c r="E350" s="14"/>
      <c r="F350" s="14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4"/>
      <c r="V350" s="14"/>
      <c r="W350" s="15"/>
      <c r="X350" s="15"/>
    </row>
    <row r="351" spans="2:24" s="4" customFormat="1">
      <c r="B351" s="14"/>
      <c r="C351" s="15"/>
      <c r="D351" s="15"/>
      <c r="E351" s="14"/>
      <c r="F351" s="14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4"/>
      <c r="V351" s="14"/>
      <c r="W351" s="15"/>
      <c r="X351" s="15"/>
    </row>
    <row r="352" spans="2:24" s="4" customFormat="1">
      <c r="B352" s="14"/>
      <c r="C352" s="15"/>
      <c r="D352" s="15"/>
      <c r="E352" s="14"/>
      <c r="F352" s="14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4"/>
      <c r="V352" s="14"/>
      <c r="W352" s="15"/>
      <c r="X352" s="15"/>
    </row>
    <row r="353" spans="2:24" s="4" customFormat="1">
      <c r="B353" s="14"/>
      <c r="C353" s="15"/>
      <c r="D353" s="15"/>
      <c r="E353" s="14"/>
      <c r="F353" s="14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4"/>
      <c r="V353" s="14"/>
      <c r="W353" s="15"/>
      <c r="X353" s="15"/>
    </row>
    <row r="354" spans="2:24" s="4" customFormat="1">
      <c r="B354" s="14"/>
      <c r="C354" s="15"/>
      <c r="D354" s="15"/>
      <c r="E354" s="14"/>
      <c r="F354" s="14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4"/>
      <c r="V354" s="14"/>
      <c r="W354" s="15"/>
      <c r="X354" s="15"/>
    </row>
    <row r="355" spans="2:24" s="4" customFormat="1">
      <c r="B355" s="14"/>
      <c r="C355" s="15"/>
      <c r="D355" s="15"/>
      <c r="E355" s="14"/>
      <c r="F355" s="14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4"/>
      <c r="V355" s="14"/>
      <c r="W355" s="15"/>
      <c r="X355" s="15"/>
    </row>
    <row r="356" spans="2:24" s="4" customFormat="1">
      <c r="B356" s="14"/>
      <c r="C356" s="15"/>
      <c r="D356" s="15"/>
      <c r="E356" s="14"/>
      <c r="F356" s="14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4"/>
      <c r="V356" s="14"/>
      <c r="W356" s="15"/>
      <c r="X356" s="15"/>
    </row>
    <row r="357" spans="2:24" s="4" customFormat="1">
      <c r="B357" s="14"/>
      <c r="C357" s="15"/>
      <c r="D357" s="15"/>
      <c r="E357" s="14"/>
      <c r="F357" s="14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4"/>
      <c r="V357" s="14"/>
      <c r="W357" s="15"/>
      <c r="X357" s="15"/>
    </row>
    <row r="358" spans="2:24" s="4" customFormat="1">
      <c r="B358" s="14"/>
      <c r="C358" s="15"/>
      <c r="D358" s="15"/>
      <c r="E358" s="14"/>
      <c r="F358" s="14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4"/>
      <c r="V358" s="14"/>
      <c r="W358" s="15"/>
      <c r="X358" s="15"/>
    </row>
    <row r="359" spans="2:24" s="4" customFormat="1">
      <c r="B359" s="14"/>
      <c r="C359" s="15"/>
      <c r="D359" s="15"/>
      <c r="E359" s="14"/>
      <c r="F359" s="14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4"/>
      <c r="V359" s="14"/>
      <c r="W359" s="15"/>
      <c r="X359" s="15"/>
    </row>
    <row r="360" spans="2:24" s="4" customFormat="1">
      <c r="B360" s="14"/>
      <c r="C360" s="15"/>
      <c r="D360" s="15"/>
      <c r="E360" s="14"/>
      <c r="F360" s="14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4"/>
      <c r="V360" s="14"/>
      <c r="W360" s="15"/>
      <c r="X360" s="15"/>
    </row>
    <row r="361" spans="2:24" s="4" customFormat="1">
      <c r="B361" s="14"/>
      <c r="C361" s="15"/>
      <c r="D361" s="15"/>
      <c r="E361" s="14"/>
      <c r="F361" s="14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4"/>
      <c r="V361" s="14"/>
      <c r="W361" s="15"/>
      <c r="X361" s="15"/>
    </row>
    <row r="362" spans="2:24" s="4" customFormat="1">
      <c r="B362" s="14"/>
      <c r="C362" s="15"/>
      <c r="D362" s="15"/>
      <c r="E362" s="14"/>
      <c r="F362" s="14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4"/>
      <c r="V362" s="14"/>
      <c r="W362" s="15"/>
      <c r="X362" s="15"/>
    </row>
    <row r="363" spans="2:24" s="4" customFormat="1">
      <c r="B363" s="14"/>
      <c r="C363" s="15"/>
      <c r="D363" s="15"/>
      <c r="E363" s="14"/>
      <c r="F363" s="14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4"/>
      <c r="V363" s="14"/>
      <c r="W363" s="15"/>
      <c r="X363" s="15"/>
    </row>
    <row r="364" spans="2:24" s="4" customFormat="1">
      <c r="B364" s="14"/>
      <c r="C364" s="15"/>
      <c r="D364" s="15"/>
      <c r="E364" s="14"/>
      <c r="F364" s="14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4"/>
      <c r="V364" s="14"/>
      <c r="W364" s="15"/>
      <c r="X364" s="15"/>
    </row>
    <row r="365" spans="2:24" s="4" customFormat="1">
      <c r="B365" s="14"/>
      <c r="C365" s="15"/>
      <c r="D365" s="15"/>
      <c r="E365" s="14"/>
      <c r="F365" s="14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4"/>
      <c r="V365" s="14"/>
      <c r="W365" s="15"/>
      <c r="X365" s="15"/>
    </row>
    <row r="366" spans="2:24" s="4" customFormat="1">
      <c r="B366" s="14"/>
      <c r="C366" s="15"/>
      <c r="D366" s="15"/>
      <c r="E366" s="14"/>
      <c r="F366" s="14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4"/>
      <c r="V366" s="14"/>
      <c r="W366" s="15"/>
      <c r="X366" s="15"/>
    </row>
    <row r="367" spans="2:24" s="4" customFormat="1">
      <c r="B367" s="14"/>
      <c r="C367" s="15"/>
      <c r="D367" s="15"/>
      <c r="E367" s="14"/>
      <c r="F367" s="14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4"/>
      <c r="V367" s="14"/>
      <c r="W367" s="15"/>
      <c r="X367" s="15"/>
    </row>
    <row r="368" spans="2:24" s="4" customFormat="1">
      <c r="B368" s="14"/>
      <c r="C368" s="15"/>
      <c r="D368" s="15"/>
      <c r="E368" s="14"/>
      <c r="F368" s="14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4"/>
      <c r="V368" s="14"/>
      <c r="W368" s="15"/>
      <c r="X368" s="15"/>
    </row>
    <row r="369" spans="2:24" s="4" customFormat="1">
      <c r="B369" s="14"/>
      <c r="C369" s="15"/>
      <c r="D369" s="15"/>
      <c r="E369" s="14"/>
      <c r="F369" s="14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4"/>
      <c r="V369" s="14"/>
      <c r="W369" s="15"/>
      <c r="X369" s="15"/>
    </row>
    <row r="370" spans="2:24" s="4" customFormat="1">
      <c r="B370" s="14"/>
      <c r="C370" s="15"/>
      <c r="D370" s="15"/>
      <c r="E370" s="14"/>
      <c r="F370" s="14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4"/>
      <c r="V370" s="14"/>
      <c r="W370" s="15"/>
      <c r="X370" s="15"/>
    </row>
    <row r="371" spans="2:24" s="4" customFormat="1">
      <c r="B371" s="14"/>
      <c r="C371" s="15"/>
      <c r="D371" s="15"/>
      <c r="E371" s="14"/>
      <c r="F371" s="14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4"/>
      <c r="V371" s="14"/>
      <c r="W371" s="15"/>
      <c r="X371" s="15"/>
    </row>
    <row r="372" spans="2:24" s="4" customFormat="1">
      <c r="B372" s="14"/>
      <c r="C372" s="15"/>
      <c r="D372" s="15"/>
      <c r="E372" s="14"/>
      <c r="F372" s="14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4"/>
      <c r="V372" s="14"/>
      <c r="W372" s="15"/>
      <c r="X372" s="15"/>
    </row>
    <row r="373" spans="2:24" s="4" customFormat="1">
      <c r="B373" s="14"/>
      <c r="C373" s="15"/>
      <c r="D373" s="15"/>
      <c r="E373" s="14"/>
      <c r="F373" s="14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4"/>
      <c r="V373" s="14"/>
      <c r="W373" s="15"/>
      <c r="X373" s="15"/>
    </row>
    <row r="374" spans="2:24" s="4" customFormat="1">
      <c r="B374" s="14"/>
      <c r="C374" s="15"/>
      <c r="D374" s="15"/>
      <c r="E374" s="14"/>
      <c r="F374" s="14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4"/>
      <c r="V374" s="14"/>
      <c r="W374" s="15"/>
      <c r="X374" s="15"/>
    </row>
    <row r="375" spans="2:24" s="4" customFormat="1">
      <c r="B375" s="14"/>
      <c r="C375" s="15"/>
      <c r="D375" s="15"/>
      <c r="E375" s="14"/>
      <c r="F375" s="14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4"/>
      <c r="V375" s="14"/>
      <c r="W375" s="15"/>
      <c r="X375" s="15"/>
    </row>
    <row r="376" spans="2:24" s="4" customFormat="1">
      <c r="B376" s="14"/>
      <c r="C376" s="15"/>
      <c r="D376" s="15"/>
      <c r="E376" s="14"/>
      <c r="F376" s="14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4"/>
      <c r="V376" s="14"/>
      <c r="W376" s="15"/>
      <c r="X376" s="15"/>
    </row>
    <row r="377" spans="2:24" s="4" customFormat="1">
      <c r="B377" s="14"/>
      <c r="C377" s="15"/>
      <c r="D377" s="15"/>
      <c r="E377" s="14"/>
      <c r="F377" s="14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4"/>
      <c r="V377" s="14"/>
      <c r="W377" s="15"/>
      <c r="X377" s="15"/>
    </row>
    <row r="378" spans="2:24" s="4" customFormat="1">
      <c r="B378" s="14"/>
      <c r="C378" s="15"/>
      <c r="D378" s="15"/>
      <c r="E378" s="14"/>
      <c r="F378" s="14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4"/>
      <c r="V378" s="14"/>
      <c r="W378" s="15"/>
      <c r="X378" s="15"/>
    </row>
    <row r="379" spans="2:24" s="4" customFormat="1">
      <c r="B379" s="14"/>
      <c r="C379" s="15"/>
      <c r="D379" s="15"/>
      <c r="E379" s="14"/>
      <c r="F379" s="14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4"/>
      <c r="V379" s="14"/>
      <c r="W379" s="15"/>
      <c r="X379" s="15"/>
    </row>
    <row r="380" spans="2:24" s="4" customFormat="1">
      <c r="B380" s="14"/>
      <c r="C380" s="15"/>
      <c r="D380" s="15"/>
      <c r="E380" s="14"/>
      <c r="F380" s="14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4"/>
      <c r="V380" s="14"/>
      <c r="W380" s="15"/>
      <c r="X380" s="15"/>
    </row>
    <row r="381" spans="2:24" s="4" customFormat="1">
      <c r="B381" s="14"/>
      <c r="C381" s="15"/>
      <c r="D381" s="15"/>
      <c r="E381" s="14"/>
      <c r="F381" s="14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4"/>
      <c r="V381" s="14"/>
      <c r="W381" s="15"/>
      <c r="X381" s="15"/>
    </row>
    <row r="382" spans="2:24" s="4" customFormat="1">
      <c r="B382" s="14"/>
      <c r="C382" s="15"/>
      <c r="D382" s="15"/>
      <c r="E382" s="14"/>
      <c r="F382" s="14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4"/>
      <c r="V382" s="14"/>
      <c r="W382" s="15"/>
      <c r="X382" s="15"/>
    </row>
    <row r="383" spans="2:24" s="4" customFormat="1">
      <c r="B383" s="14"/>
      <c r="C383" s="15"/>
      <c r="D383" s="15"/>
      <c r="E383" s="14"/>
      <c r="F383" s="14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4"/>
      <c r="V383" s="14"/>
      <c r="W383" s="15"/>
      <c r="X383" s="15"/>
    </row>
    <row r="384" spans="2:24" s="4" customFormat="1">
      <c r="B384" s="14"/>
      <c r="C384" s="15"/>
      <c r="D384" s="15"/>
      <c r="E384" s="14"/>
      <c r="F384" s="14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4"/>
      <c r="V384" s="14"/>
      <c r="W384" s="15"/>
      <c r="X384" s="15"/>
    </row>
    <row r="385" spans="2:24" s="4" customFormat="1">
      <c r="B385" s="14"/>
      <c r="C385" s="15"/>
      <c r="D385" s="15"/>
      <c r="E385" s="14"/>
      <c r="F385" s="14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4"/>
      <c r="V385" s="14"/>
      <c r="W385" s="15"/>
      <c r="X385" s="15"/>
    </row>
    <row r="386" spans="2:24" s="4" customFormat="1">
      <c r="B386" s="14"/>
      <c r="C386" s="15"/>
      <c r="D386" s="15"/>
      <c r="E386" s="14"/>
      <c r="F386" s="14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4"/>
      <c r="V386" s="14"/>
      <c r="W386" s="15"/>
      <c r="X386" s="15"/>
    </row>
    <row r="387" spans="2:24" s="4" customFormat="1">
      <c r="B387" s="14"/>
      <c r="C387" s="15"/>
      <c r="D387" s="15"/>
      <c r="E387" s="14"/>
      <c r="F387" s="14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4"/>
      <c r="V387" s="14"/>
      <c r="W387" s="15"/>
      <c r="X387" s="15"/>
    </row>
    <row r="388" spans="2:24" s="4" customFormat="1">
      <c r="B388" s="14"/>
      <c r="C388" s="15"/>
      <c r="D388" s="15"/>
      <c r="E388" s="14"/>
      <c r="F388" s="14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4"/>
      <c r="V388" s="14"/>
      <c r="W388" s="15"/>
      <c r="X388" s="15"/>
    </row>
    <row r="389" spans="2:24" s="4" customFormat="1">
      <c r="B389" s="14"/>
      <c r="C389" s="15"/>
      <c r="D389" s="15"/>
      <c r="E389" s="14"/>
      <c r="F389" s="14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4"/>
      <c r="V389" s="14"/>
      <c r="W389" s="15"/>
      <c r="X389" s="15"/>
    </row>
    <row r="390" spans="2:24" s="4" customFormat="1">
      <c r="B390" s="14"/>
      <c r="C390" s="15"/>
      <c r="D390" s="15"/>
      <c r="E390" s="14"/>
      <c r="F390" s="14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4"/>
      <c r="V390" s="14"/>
      <c r="W390" s="15"/>
      <c r="X390" s="15"/>
    </row>
    <row r="391" spans="2:24" s="4" customFormat="1">
      <c r="B391" s="14"/>
      <c r="C391" s="15"/>
      <c r="D391" s="15"/>
      <c r="E391" s="14"/>
      <c r="F391" s="14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4"/>
      <c r="V391" s="14"/>
      <c r="W391" s="15"/>
      <c r="X391" s="15"/>
    </row>
    <row r="392" spans="2:24" s="4" customFormat="1">
      <c r="B392" s="14"/>
      <c r="C392" s="15"/>
      <c r="D392" s="15"/>
      <c r="E392" s="14"/>
      <c r="F392" s="14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4"/>
      <c r="V392" s="14"/>
      <c r="W392" s="15"/>
      <c r="X392" s="15"/>
    </row>
    <row r="393" spans="2:24" s="4" customFormat="1">
      <c r="B393" s="14"/>
      <c r="C393" s="15"/>
      <c r="D393" s="15"/>
      <c r="E393" s="14"/>
      <c r="F393" s="14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4"/>
      <c r="V393" s="14"/>
      <c r="W393" s="15"/>
      <c r="X393" s="15"/>
    </row>
    <row r="394" spans="2:24" s="4" customFormat="1">
      <c r="B394" s="14"/>
      <c r="C394" s="15"/>
      <c r="D394" s="15"/>
      <c r="E394" s="14"/>
      <c r="F394" s="14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4"/>
      <c r="V394" s="14"/>
      <c r="W394" s="15"/>
      <c r="X394" s="15"/>
    </row>
    <row r="395" spans="2:24" s="4" customFormat="1">
      <c r="B395" s="14"/>
      <c r="C395" s="15"/>
      <c r="D395" s="15"/>
      <c r="E395" s="14"/>
      <c r="F395" s="14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4"/>
      <c r="V395" s="14"/>
      <c r="W395" s="15"/>
      <c r="X395" s="15"/>
    </row>
    <row r="396" spans="2:24" s="4" customFormat="1">
      <c r="B396" s="14"/>
      <c r="C396" s="15"/>
      <c r="D396" s="15"/>
      <c r="E396" s="14"/>
      <c r="F396" s="14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4"/>
      <c r="V396" s="14"/>
      <c r="W396" s="15"/>
      <c r="X396" s="15"/>
    </row>
    <row r="397" spans="2:24" s="4" customFormat="1">
      <c r="B397" s="14"/>
      <c r="C397" s="15"/>
      <c r="D397" s="15"/>
      <c r="E397" s="14"/>
      <c r="F397" s="14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4"/>
      <c r="V397" s="14"/>
      <c r="W397" s="15"/>
      <c r="X397" s="15"/>
    </row>
    <row r="398" spans="2:24" s="4" customFormat="1">
      <c r="B398" s="14"/>
      <c r="C398" s="15"/>
      <c r="D398" s="15"/>
      <c r="E398" s="14"/>
      <c r="F398" s="14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4"/>
      <c r="V398" s="14"/>
      <c r="W398" s="15"/>
      <c r="X398" s="15"/>
    </row>
    <row r="399" spans="2:24" s="4" customFormat="1">
      <c r="B399" s="14"/>
      <c r="C399" s="15"/>
      <c r="D399" s="15"/>
      <c r="E399" s="14"/>
      <c r="F399" s="14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4"/>
      <c r="V399" s="14"/>
      <c r="W399" s="15"/>
      <c r="X399" s="15"/>
    </row>
    <row r="400" spans="2:24" s="4" customFormat="1">
      <c r="B400" s="14"/>
      <c r="C400" s="15"/>
      <c r="D400" s="15"/>
      <c r="E400" s="14"/>
      <c r="F400" s="14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4"/>
      <c r="V400" s="14"/>
      <c r="W400" s="15"/>
      <c r="X400" s="15"/>
    </row>
    <row r="401" spans="2:24" s="4" customFormat="1">
      <c r="B401" s="14"/>
      <c r="C401" s="15"/>
      <c r="D401" s="15"/>
      <c r="E401" s="14"/>
      <c r="F401" s="14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4"/>
      <c r="V401" s="14"/>
      <c r="W401" s="15"/>
      <c r="X401" s="15"/>
    </row>
    <row r="402" spans="2:24" s="4" customFormat="1">
      <c r="B402" s="14"/>
      <c r="C402" s="15"/>
      <c r="D402" s="15"/>
      <c r="E402" s="14"/>
      <c r="F402" s="14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4"/>
      <c r="V402" s="14"/>
      <c r="W402" s="15"/>
      <c r="X402" s="15"/>
    </row>
  </sheetData>
  <sheetProtection password="E1B1" sheet="1" objects="1" scenarios="1"/>
  <mergeCells count="17">
    <mergeCell ref="W4:W5"/>
    <mergeCell ref="D1:X3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X4:X5"/>
    <mergeCell ref="M4:N4"/>
    <mergeCell ref="O4:P4"/>
    <mergeCell ref="Q4:R4"/>
    <mergeCell ref="S4:T4"/>
    <mergeCell ref="U4:V4"/>
  </mergeCells>
  <pageMargins left="0.27559055118110237" right="0.27559055118110237" top="0.31496062992125984" bottom="0.31496062992125984" header="0.11811023622047245" footer="0.11811023622047245"/>
  <pageSetup paperSize="8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5751-47B4-48AC-9CA2-65814FBF1FB8}">
  <sheetPr filterMode="1"/>
  <dimension ref="A1:J36"/>
  <sheetViews>
    <sheetView workbookViewId="0">
      <selection activeCell="I2" sqref="I2:I36"/>
    </sheetView>
  </sheetViews>
  <sheetFormatPr defaultRowHeight="15.75"/>
  <cols>
    <col min="1" max="3" width="14" style="74" bestFit="1" customWidth="1"/>
    <col min="9" max="9" width="14" style="74" bestFit="1" customWidth="1"/>
  </cols>
  <sheetData>
    <row r="1" spans="1:10">
      <c r="I1" s="74" t="s">
        <v>95</v>
      </c>
      <c r="J1" t="s">
        <v>96</v>
      </c>
    </row>
    <row r="2" spans="1:10">
      <c r="A2" s="74">
        <v>7899824401017</v>
      </c>
      <c r="B2" s="74">
        <v>7896317900712</v>
      </c>
      <c r="C2" s="74">
        <v>7896317906165</v>
      </c>
      <c r="D2" t="s">
        <v>93</v>
      </c>
      <c r="I2" s="74">
        <v>7899824400782</v>
      </c>
      <c r="J2" t="str">
        <f>VLOOKUP(I2,A:D,4,0)</f>
        <v>NÃO</v>
      </c>
    </row>
    <row r="3" spans="1:10">
      <c r="A3" s="74">
        <v>7899824400775</v>
      </c>
      <c r="B3" s="74">
        <v>7896317901801</v>
      </c>
      <c r="C3" s="74">
        <v>7896317900767</v>
      </c>
      <c r="D3" t="s">
        <v>93</v>
      </c>
      <c r="I3" s="74">
        <v>7899824401000</v>
      </c>
      <c r="J3" t="str">
        <f>VLOOKUP(I3,A:D,4,0)</f>
        <v>NÃO</v>
      </c>
    </row>
    <row r="4" spans="1:10">
      <c r="A4" s="74">
        <v>7899824400997</v>
      </c>
      <c r="B4" s="74">
        <v>7896317901917</v>
      </c>
      <c r="D4" t="s">
        <v>93</v>
      </c>
      <c r="I4" s="74">
        <v>7899824400997</v>
      </c>
      <c r="J4" t="str">
        <f>VLOOKUP(I4,A:D,4,0)</f>
        <v>NÃO</v>
      </c>
    </row>
    <row r="5" spans="1:10" hidden="1">
      <c r="A5" s="74">
        <v>7899824401000</v>
      </c>
      <c r="B5" s="74">
        <v>7896317901924</v>
      </c>
      <c r="D5" t="s">
        <v>93</v>
      </c>
      <c r="I5" s="74">
        <v>7899824400928</v>
      </c>
      <c r="J5" t="str">
        <f>VLOOKUP(I5,A:D,4,0)</f>
        <v>SIM</v>
      </c>
    </row>
    <row r="6" spans="1:10">
      <c r="A6" s="74">
        <v>7899824400676</v>
      </c>
      <c r="B6" s="74">
        <v>7896317901245</v>
      </c>
      <c r="C6" s="74">
        <v>7896317903409</v>
      </c>
      <c r="D6" t="s">
        <v>93</v>
      </c>
      <c r="I6" s="74">
        <v>7899824401116</v>
      </c>
      <c r="J6" t="str">
        <f>VLOOKUP(I6,A:D,4,0)</f>
        <v>NÃO</v>
      </c>
    </row>
    <row r="7" spans="1:10" hidden="1">
      <c r="A7" s="74">
        <v>7899824400782</v>
      </c>
      <c r="D7" t="s">
        <v>93</v>
      </c>
      <c r="I7" s="74">
        <v>7899824400980</v>
      </c>
      <c r="J7" t="str">
        <f>VLOOKUP(I7,A:D,4,0)</f>
        <v>SIM</v>
      </c>
    </row>
    <row r="8" spans="1:10" hidden="1">
      <c r="A8" s="74">
        <v>7899824400935</v>
      </c>
      <c r="D8" t="s">
        <v>93</v>
      </c>
      <c r="I8" s="74">
        <v>7899824400942</v>
      </c>
      <c r="J8" t="str">
        <f>VLOOKUP(I8,A:D,4,0)</f>
        <v>SIM</v>
      </c>
    </row>
    <row r="9" spans="1:10" hidden="1">
      <c r="A9" s="74">
        <v>7899824401048</v>
      </c>
      <c r="B9" s="74">
        <v>7896317901238</v>
      </c>
      <c r="D9" t="s">
        <v>93</v>
      </c>
      <c r="I9" s="74">
        <v>7899824400812</v>
      </c>
      <c r="J9" t="str">
        <f>VLOOKUP(I9,A:D,4,0)</f>
        <v>SIM</v>
      </c>
    </row>
    <row r="10" spans="1:10" hidden="1">
      <c r="A10" s="74">
        <v>7896317910018</v>
      </c>
      <c r="B10" s="74">
        <v>7899824401024</v>
      </c>
      <c r="D10" t="s">
        <v>93</v>
      </c>
      <c r="I10" s="74">
        <v>7899824400379</v>
      </c>
      <c r="J10" t="str">
        <f>VLOOKUP(I10,A:D,4,0)</f>
        <v>SIM</v>
      </c>
    </row>
    <row r="11" spans="1:10" hidden="1">
      <c r="A11" s="74">
        <v>7899824401031</v>
      </c>
      <c r="B11" s="74">
        <v>7896317907346</v>
      </c>
      <c r="D11" t="s">
        <v>93</v>
      </c>
      <c r="I11" s="74">
        <v>7899824400386</v>
      </c>
      <c r="J11" t="str">
        <f>VLOOKUP(I11,A:D,4,0)</f>
        <v>SIM</v>
      </c>
    </row>
    <row r="12" spans="1:10" hidden="1">
      <c r="A12" s="74">
        <v>7899824400171</v>
      </c>
      <c r="D12" t="s">
        <v>93</v>
      </c>
      <c r="I12" s="74">
        <v>7899824400560</v>
      </c>
      <c r="J12" t="str">
        <f>VLOOKUP(I12,A:D,4,0)</f>
        <v>SIM</v>
      </c>
    </row>
    <row r="13" spans="1:10">
      <c r="A13" s="74">
        <v>7899824400201</v>
      </c>
      <c r="D13" t="s">
        <v>93</v>
      </c>
      <c r="I13" s="74">
        <v>7899824401017</v>
      </c>
      <c r="J13" t="str">
        <f>VLOOKUP(I13,A:D,4,0)</f>
        <v>NÃO</v>
      </c>
    </row>
    <row r="14" spans="1:10" hidden="1">
      <c r="A14" s="74">
        <v>7899824401055</v>
      </c>
      <c r="D14" t="s">
        <v>93</v>
      </c>
      <c r="I14" s="74">
        <v>7899824400737</v>
      </c>
      <c r="J14" t="str">
        <f>VLOOKUP(I14,A:D,4,0)</f>
        <v>SIM</v>
      </c>
    </row>
    <row r="15" spans="1:10">
      <c r="A15" s="74">
        <v>7899824401116</v>
      </c>
      <c r="D15" t="s">
        <v>93</v>
      </c>
      <c r="I15" s="74">
        <v>7899824400775</v>
      </c>
      <c r="J15" t="str">
        <f>VLOOKUP(I15,A:D,4,0)</f>
        <v>NÃO</v>
      </c>
    </row>
    <row r="16" spans="1:10" hidden="1">
      <c r="A16" s="74">
        <v>7899824401109</v>
      </c>
      <c r="D16" t="s">
        <v>93</v>
      </c>
      <c r="I16" s="74">
        <v>7899824400751</v>
      </c>
      <c r="J16" t="str">
        <f>VLOOKUP(I16,A:D,4,0)</f>
        <v>SIM</v>
      </c>
    </row>
    <row r="17" spans="1:10" hidden="1">
      <c r="A17" s="74">
        <v>7899824400928</v>
      </c>
      <c r="B17" s="74">
        <v>7896317900316</v>
      </c>
      <c r="D17" t="s">
        <v>94</v>
      </c>
      <c r="I17" s="74">
        <v>7899824400645</v>
      </c>
      <c r="J17" t="str">
        <f>VLOOKUP(I17,A:D,4,0)</f>
        <v>SIM</v>
      </c>
    </row>
    <row r="18" spans="1:10" hidden="1">
      <c r="A18" s="74">
        <v>7899824400980</v>
      </c>
      <c r="B18" s="74">
        <v>7896317900408</v>
      </c>
      <c r="D18" t="s">
        <v>94</v>
      </c>
      <c r="I18" s="74">
        <v>7899824400850</v>
      </c>
      <c r="J18" t="str">
        <f>VLOOKUP(I18,B:D,3,0)</f>
        <v>SIM</v>
      </c>
    </row>
    <row r="19" spans="1:10" hidden="1">
      <c r="A19" s="74">
        <v>7899824400942</v>
      </c>
      <c r="B19" s="74">
        <v>7896317900415</v>
      </c>
      <c r="D19" t="s">
        <v>94</v>
      </c>
      <c r="I19" s="74">
        <v>7899824400065</v>
      </c>
      <c r="J19" t="str">
        <f>VLOOKUP(I19,A:D,4,0)</f>
        <v>SIM</v>
      </c>
    </row>
    <row r="20" spans="1:10" hidden="1">
      <c r="A20" s="74">
        <v>7899824400874</v>
      </c>
      <c r="B20" s="74">
        <v>7896317901405</v>
      </c>
      <c r="D20" t="s">
        <v>94</v>
      </c>
      <c r="I20" s="74">
        <v>7899824400072</v>
      </c>
      <c r="J20" t="str">
        <f>VLOOKUP(I20,A:D,4,0)</f>
        <v>SIM</v>
      </c>
    </row>
    <row r="21" spans="1:10" hidden="1">
      <c r="A21" s="74">
        <v>7896317901412</v>
      </c>
      <c r="B21" s="74">
        <v>7899824400881</v>
      </c>
      <c r="D21" t="s">
        <v>94</v>
      </c>
      <c r="I21" s="74">
        <v>7899824400478</v>
      </c>
      <c r="J21" t="str">
        <f>VLOOKUP(I21,A:D,4,0)</f>
        <v>SIM</v>
      </c>
    </row>
    <row r="22" spans="1:10" hidden="1">
      <c r="A22" s="74">
        <v>7899824400737</v>
      </c>
      <c r="B22" s="74">
        <v>7896317900750</v>
      </c>
      <c r="D22" t="s">
        <v>94</v>
      </c>
      <c r="I22" s="74">
        <v>7899824400690</v>
      </c>
      <c r="J22" t="str">
        <f>VLOOKUP(I22,A:D,4,0)</f>
        <v>SIM</v>
      </c>
    </row>
    <row r="23" spans="1:10" hidden="1">
      <c r="A23" s="74">
        <v>7899824400751</v>
      </c>
      <c r="B23" s="74">
        <v>7896317900774</v>
      </c>
      <c r="C23" s="74">
        <v>7896317901757</v>
      </c>
      <c r="D23" t="s">
        <v>94</v>
      </c>
      <c r="I23" s="74">
        <v>7899824400409</v>
      </c>
      <c r="J23" t="str">
        <f>VLOOKUP(I23,A:D,4,0)</f>
        <v>SIM</v>
      </c>
    </row>
    <row r="24" spans="1:10">
      <c r="A24" s="74">
        <v>7899824400812</v>
      </c>
      <c r="B24" s="74">
        <v>7896317903645</v>
      </c>
      <c r="C24" s="74">
        <v>7896317903607</v>
      </c>
      <c r="D24" t="s">
        <v>94</v>
      </c>
      <c r="I24" s="74">
        <v>7899824400171</v>
      </c>
      <c r="J24" t="str">
        <f>VLOOKUP(I24,A:D,4,0)</f>
        <v>NÃO</v>
      </c>
    </row>
    <row r="25" spans="1:10" hidden="1">
      <c r="A25" s="74">
        <v>7899824400911</v>
      </c>
      <c r="B25" s="74">
        <v>7896317904802</v>
      </c>
      <c r="D25" t="s">
        <v>94</v>
      </c>
      <c r="I25" s="74">
        <v>7899824400546</v>
      </c>
      <c r="J25" t="str">
        <f>VLOOKUP(I25,A:D,4,0)</f>
        <v>SIM</v>
      </c>
    </row>
    <row r="26" spans="1:10">
      <c r="A26" s="74">
        <v>7899824400690</v>
      </c>
      <c r="B26" s="74">
        <v>7896317907285</v>
      </c>
      <c r="D26" t="s">
        <v>94</v>
      </c>
      <c r="I26" s="74">
        <v>7899824400935</v>
      </c>
      <c r="J26" t="str">
        <f>VLOOKUP(I26,A:D,4,0)</f>
        <v>NÃO</v>
      </c>
    </row>
    <row r="27" spans="1:10" hidden="1">
      <c r="A27" s="74">
        <v>7899824400409</v>
      </c>
      <c r="B27" s="74">
        <v>7896317907292</v>
      </c>
      <c r="D27" t="s">
        <v>94</v>
      </c>
      <c r="I27" s="74">
        <v>7899824400911</v>
      </c>
      <c r="J27" t="str">
        <f>VLOOKUP(I27,A:D,4,0)</f>
        <v>SIM</v>
      </c>
    </row>
    <row r="28" spans="1:10">
      <c r="A28" s="74">
        <v>7896317908558</v>
      </c>
      <c r="B28" s="74">
        <v>7899824400850</v>
      </c>
      <c r="D28" t="s">
        <v>94</v>
      </c>
      <c r="I28" s="74">
        <v>7899824401024</v>
      </c>
      <c r="J28" t="str">
        <f>VLOOKUP(I28,B:D,3,0)</f>
        <v>NÃO</v>
      </c>
    </row>
    <row r="29" spans="1:10" hidden="1">
      <c r="A29" s="74">
        <v>7899824400379</v>
      </c>
      <c r="B29" s="74">
        <v>7896317906226</v>
      </c>
      <c r="D29" t="s">
        <v>94</v>
      </c>
      <c r="I29" s="74">
        <v>7899824400874</v>
      </c>
      <c r="J29" t="str">
        <f>VLOOKUP(I29,A:D,4,0)</f>
        <v>SIM</v>
      </c>
    </row>
    <row r="30" spans="1:10" hidden="1">
      <c r="A30" s="74">
        <v>7899824400478</v>
      </c>
      <c r="B30" s="74">
        <v>7896317906851</v>
      </c>
      <c r="D30" t="s">
        <v>94</v>
      </c>
      <c r="I30" s="74">
        <v>7899824400881</v>
      </c>
      <c r="J30" t="str">
        <f>VLOOKUP(I30,B:D,3,0)</f>
        <v>SIM</v>
      </c>
    </row>
    <row r="31" spans="1:10">
      <c r="A31" s="74">
        <v>7899824400645</v>
      </c>
      <c r="B31" s="74">
        <v>7896317907551</v>
      </c>
      <c r="D31" t="s">
        <v>94</v>
      </c>
      <c r="I31" s="74">
        <v>7899824400201</v>
      </c>
      <c r="J31" t="str">
        <f>VLOOKUP(I31,A:D,4,0)</f>
        <v>NÃO</v>
      </c>
    </row>
    <row r="32" spans="1:10">
      <c r="A32" s="74">
        <v>7899824400560</v>
      </c>
      <c r="B32" s="74">
        <v>7896317906127</v>
      </c>
      <c r="D32" t="s">
        <v>94</v>
      </c>
      <c r="I32" s="74">
        <v>7899824401055</v>
      </c>
      <c r="J32" t="str">
        <f>VLOOKUP(I32,A:D,4,0)</f>
        <v>NÃO</v>
      </c>
    </row>
    <row r="33" spans="1:10">
      <c r="A33" s="74">
        <v>7899824400386</v>
      </c>
      <c r="B33" s="74">
        <v>7896317906233</v>
      </c>
      <c r="D33" t="s">
        <v>94</v>
      </c>
      <c r="I33" s="74">
        <v>7899824401031</v>
      </c>
      <c r="J33" t="str">
        <f>VLOOKUP(I33,A:D,4,0)</f>
        <v>NÃO</v>
      </c>
    </row>
    <row r="34" spans="1:10">
      <c r="A34" s="74">
        <v>7899824400546</v>
      </c>
      <c r="B34" s="74">
        <v>7896317909999</v>
      </c>
      <c r="D34" t="s">
        <v>94</v>
      </c>
      <c r="I34" s="74">
        <v>7899824401048</v>
      </c>
      <c r="J34" t="str">
        <f>VLOOKUP(I34,A:D,4,0)</f>
        <v>NÃO</v>
      </c>
    </row>
    <row r="35" spans="1:10">
      <c r="A35" s="74">
        <v>7899824400065</v>
      </c>
      <c r="D35" t="s">
        <v>94</v>
      </c>
      <c r="I35" s="74">
        <v>7899824400676</v>
      </c>
      <c r="J35" t="str">
        <f>VLOOKUP(I35,A:D,4,0)</f>
        <v>NÃO</v>
      </c>
    </row>
    <row r="36" spans="1:10">
      <c r="A36" s="74">
        <v>7899824400072</v>
      </c>
      <c r="D36" t="s">
        <v>94</v>
      </c>
      <c r="I36" s="74">
        <v>7899824401109</v>
      </c>
      <c r="J36" t="str">
        <f>VLOOKUP(I36,A:D,4,0)</f>
        <v>NÃO</v>
      </c>
    </row>
  </sheetData>
  <autoFilter ref="I1:J36" xr:uid="{A3BAD5DC-C40A-4865-A89D-D9FA826ED34D}">
    <filterColumn colId="1">
      <filters>
        <filter val="NÃO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Planilha1</vt:lpstr>
      <vt:lpstr>Plan1!arese963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Marques</dc:creator>
  <cp:lastModifiedBy>Daniel de Barros Feitosa</cp:lastModifiedBy>
  <cp:lastPrinted>2019-03-28T16:31:09Z</cp:lastPrinted>
  <dcterms:created xsi:type="dcterms:W3CDTF">2018-03-28T22:47:51Z</dcterms:created>
  <dcterms:modified xsi:type="dcterms:W3CDTF">2019-03-29T22:03:34Z</dcterms:modified>
</cp:coreProperties>
</file>