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umento de Preço\PRÉ ALTA 2021\"/>
    </mc:Choice>
  </mc:AlternateContent>
  <xr:revisionPtr revIDLastSave="0" documentId="8_{78F1BB7F-8210-463F-A806-A35D19E63D12}" xr6:coauthVersionLast="41" xr6:coauthVersionMax="41" xr10:uidLastSave="{00000000-0000-0000-0000-000000000000}"/>
  <bookViews>
    <workbookView xWindow="-120" yWindow="-120" windowWidth="20730" windowHeight="11160" xr2:uid="{D7BCD284-A3CB-4455-B3D3-C6B0467F1F5C}"/>
  </bookViews>
  <sheets>
    <sheet name="Preço Praticado - alt 01.04.21" sheetId="1" r:id="rId1"/>
  </sheets>
  <externalReferences>
    <externalReference r:id="rId2"/>
  </externalReferences>
  <definedNames>
    <definedName name="_xlnm._FilterDatabase" localSheetId="0" hidden="1">'Preço Praticado - alt 01.04.21'!$A$3:$Z$72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2" i="1" l="1"/>
  <c r="U72" i="1"/>
  <c r="S72" i="1"/>
  <c r="O72" i="1"/>
  <c r="M72" i="1"/>
  <c r="K72" i="1"/>
  <c r="J72" i="1"/>
  <c r="I72" i="1"/>
  <c r="W71" i="1"/>
  <c r="U71" i="1"/>
  <c r="S71" i="1"/>
  <c r="O71" i="1"/>
  <c r="M71" i="1"/>
  <c r="K71" i="1"/>
  <c r="J71" i="1"/>
  <c r="I71" i="1"/>
  <c r="W70" i="1"/>
  <c r="U70" i="1"/>
  <c r="S70" i="1"/>
  <c r="O70" i="1"/>
  <c r="M70" i="1"/>
  <c r="K70" i="1"/>
  <c r="J70" i="1"/>
  <c r="I70" i="1"/>
  <c r="W69" i="1"/>
  <c r="U69" i="1"/>
  <c r="S69" i="1"/>
  <c r="O69" i="1"/>
  <c r="M69" i="1"/>
  <c r="K69" i="1"/>
  <c r="J69" i="1"/>
  <c r="I69" i="1"/>
  <c r="W68" i="1"/>
  <c r="U68" i="1"/>
  <c r="V68" i="1" s="1"/>
  <c r="S68" i="1"/>
  <c r="T68" i="1" s="1"/>
  <c r="R68" i="1"/>
  <c r="O68" i="1"/>
  <c r="P68" i="1" s="1"/>
  <c r="M68" i="1"/>
  <c r="N68" i="1" s="1"/>
  <c r="K68" i="1"/>
  <c r="L68" i="1" s="1"/>
  <c r="I68" i="1"/>
  <c r="J68" i="1" s="1"/>
  <c r="W67" i="1"/>
  <c r="U67" i="1"/>
  <c r="V67" i="1" s="1"/>
  <c r="S67" i="1"/>
  <c r="T67" i="1" s="1"/>
  <c r="R67" i="1"/>
  <c r="O67" i="1"/>
  <c r="P67" i="1" s="1"/>
  <c r="M67" i="1"/>
  <c r="N67" i="1" s="1"/>
  <c r="K67" i="1"/>
  <c r="L67" i="1" s="1"/>
  <c r="I67" i="1"/>
  <c r="J67" i="1" s="1"/>
  <c r="W66" i="1"/>
  <c r="U66" i="1"/>
  <c r="V66" i="1" s="1"/>
  <c r="S66" i="1"/>
  <c r="T66" i="1" s="1"/>
  <c r="R66" i="1"/>
  <c r="O66" i="1"/>
  <c r="P66" i="1" s="1"/>
  <c r="M66" i="1"/>
  <c r="N66" i="1" s="1"/>
  <c r="K66" i="1"/>
  <c r="L66" i="1" s="1"/>
  <c r="I66" i="1"/>
  <c r="J66" i="1" s="1"/>
  <c r="W65" i="1"/>
  <c r="U65" i="1"/>
  <c r="V65" i="1" s="1"/>
  <c r="S65" i="1"/>
  <c r="T65" i="1" s="1"/>
  <c r="R65" i="1"/>
  <c r="O65" i="1"/>
  <c r="P65" i="1" s="1"/>
  <c r="M65" i="1"/>
  <c r="N65" i="1" s="1"/>
  <c r="K65" i="1"/>
  <c r="L65" i="1" s="1"/>
  <c r="I65" i="1"/>
  <c r="J65" i="1" s="1"/>
  <c r="W64" i="1"/>
  <c r="U64" i="1"/>
  <c r="S64" i="1"/>
  <c r="O64" i="1"/>
  <c r="M64" i="1"/>
  <c r="K64" i="1"/>
  <c r="J64" i="1"/>
  <c r="I64" i="1"/>
  <c r="W63" i="1"/>
  <c r="U63" i="1"/>
  <c r="S63" i="1"/>
  <c r="O63" i="1"/>
  <c r="M63" i="1"/>
  <c r="K63" i="1"/>
  <c r="J63" i="1"/>
  <c r="I63" i="1"/>
  <c r="W62" i="1"/>
  <c r="U62" i="1"/>
  <c r="V62" i="1" s="1"/>
  <c r="S62" i="1"/>
  <c r="T62" i="1" s="1"/>
  <c r="R62" i="1"/>
  <c r="O62" i="1"/>
  <c r="P62" i="1" s="1"/>
  <c r="M62" i="1"/>
  <c r="N62" i="1" s="1"/>
  <c r="K62" i="1"/>
  <c r="L62" i="1" s="1"/>
  <c r="J62" i="1"/>
  <c r="I62" i="1"/>
  <c r="W61" i="1"/>
  <c r="U61" i="1"/>
  <c r="S61" i="1"/>
  <c r="O61" i="1"/>
  <c r="M61" i="1"/>
  <c r="K61" i="1"/>
  <c r="J61" i="1"/>
  <c r="I61" i="1"/>
  <c r="U60" i="1"/>
  <c r="S60" i="1"/>
  <c r="O60" i="1"/>
  <c r="M60" i="1"/>
  <c r="K60" i="1"/>
  <c r="I60" i="1"/>
  <c r="U59" i="1"/>
  <c r="S59" i="1"/>
  <c r="O59" i="1"/>
  <c r="M59" i="1"/>
  <c r="K59" i="1"/>
  <c r="I59" i="1"/>
  <c r="W58" i="1"/>
  <c r="U58" i="1"/>
  <c r="S58" i="1"/>
  <c r="O58" i="1"/>
  <c r="M58" i="1"/>
  <c r="K58" i="1"/>
  <c r="J58" i="1"/>
  <c r="I58" i="1"/>
  <c r="W57" i="1"/>
  <c r="U57" i="1"/>
  <c r="S57" i="1"/>
  <c r="O57" i="1"/>
  <c r="M57" i="1"/>
  <c r="K57" i="1"/>
  <c r="J57" i="1"/>
  <c r="I57" i="1"/>
  <c r="U56" i="1"/>
  <c r="S56" i="1"/>
  <c r="O56" i="1"/>
  <c r="M56" i="1"/>
  <c r="K56" i="1"/>
  <c r="J56" i="1"/>
  <c r="I56" i="1"/>
  <c r="U55" i="1"/>
  <c r="V55" i="1" s="1"/>
  <c r="S55" i="1"/>
  <c r="T55" i="1" s="1"/>
  <c r="R55" i="1"/>
  <c r="O55" i="1"/>
  <c r="P55" i="1" s="1"/>
  <c r="M55" i="1"/>
  <c r="N55" i="1" s="1"/>
  <c r="K55" i="1"/>
  <c r="L55" i="1" s="1"/>
  <c r="I55" i="1"/>
  <c r="J55" i="1" s="1"/>
  <c r="U54" i="1"/>
  <c r="V54" i="1" s="1"/>
  <c r="S54" i="1"/>
  <c r="T54" i="1" s="1"/>
  <c r="R54" i="1"/>
  <c r="O54" i="1"/>
  <c r="P54" i="1" s="1"/>
  <c r="M54" i="1"/>
  <c r="N54" i="1" s="1"/>
  <c r="K54" i="1"/>
  <c r="L54" i="1" s="1"/>
  <c r="I54" i="1"/>
  <c r="J54" i="1" s="1"/>
  <c r="U53" i="1"/>
  <c r="S53" i="1"/>
  <c r="O53" i="1"/>
  <c r="M53" i="1"/>
  <c r="K53" i="1"/>
  <c r="J53" i="1"/>
  <c r="I53" i="1"/>
  <c r="W52" i="1"/>
  <c r="U52" i="1"/>
  <c r="S52" i="1"/>
  <c r="O52" i="1"/>
  <c r="M52" i="1"/>
  <c r="K52" i="1"/>
  <c r="J52" i="1"/>
  <c r="I52" i="1"/>
  <c r="W51" i="1"/>
  <c r="U51" i="1"/>
  <c r="V51" i="1" s="1"/>
  <c r="S51" i="1"/>
  <c r="T51" i="1" s="1"/>
  <c r="R51" i="1"/>
  <c r="O51" i="1"/>
  <c r="P51" i="1" s="1"/>
  <c r="M51" i="1"/>
  <c r="N51" i="1" s="1"/>
  <c r="K51" i="1"/>
  <c r="L51" i="1" s="1"/>
  <c r="I51" i="1"/>
  <c r="J51" i="1" s="1"/>
  <c r="U50" i="1"/>
  <c r="S50" i="1"/>
  <c r="O50" i="1"/>
  <c r="M50" i="1"/>
  <c r="K50" i="1"/>
  <c r="J50" i="1"/>
  <c r="I50" i="1"/>
  <c r="U49" i="1"/>
  <c r="S49" i="1"/>
  <c r="O49" i="1"/>
  <c r="M49" i="1"/>
  <c r="K49" i="1"/>
  <c r="J49" i="1"/>
  <c r="I49" i="1"/>
  <c r="U48" i="1"/>
  <c r="S48" i="1"/>
  <c r="O48" i="1"/>
  <c r="M48" i="1"/>
  <c r="K48" i="1"/>
  <c r="J48" i="1"/>
  <c r="I48" i="1"/>
  <c r="W47" i="1"/>
  <c r="U47" i="1"/>
  <c r="S47" i="1"/>
  <c r="O47" i="1"/>
  <c r="M47" i="1"/>
  <c r="K47" i="1"/>
  <c r="J47" i="1"/>
  <c r="I47" i="1"/>
  <c r="W46" i="1"/>
  <c r="U46" i="1"/>
  <c r="S46" i="1"/>
  <c r="O46" i="1"/>
  <c r="M46" i="1"/>
  <c r="K46" i="1"/>
  <c r="J46" i="1"/>
  <c r="I46" i="1"/>
  <c r="W45" i="1"/>
  <c r="U45" i="1"/>
  <c r="S45" i="1"/>
  <c r="O45" i="1"/>
  <c r="M45" i="1"/>
  <c r="K45" i="1"/>
  <c r="J45" i="1"/>
  <c r="I45" i="1"/>
  <c r="W44" i="1"/>
  <c r="U44" i="1"/>
  <c r="S44" i="1"/>
  <c r="O44" i="1"/>
  <c r="M44" i="1"/>
  <c r="K44" i="1"/>
  <c r="J44" i="1"/>
  <c r="I44" i="1"/>
  <c r="W43" i="1"/>
  <c r="U43" i="1"/>
  <c r="S43" i="1"/>
  <c r="O43" i="1"/>
  <c r="M43" i="1"/>
  <c r="K43" i="1"/>
  <c r="J43" i="1"/>
  <c r="I43" i="1"/>
  <c r="W42" i="1"/>
  <c r="U42" i="1"/>
  <c r="S42" i="1"/>
  <c r="O42" i="1"/>
  <c r="M42" i="1"/>
  <c r="K42" i="1"/>
  <c r="J42" i="1"/>
  <c r="I42" i="1"/>
  <c r="U41" i="1"/>
  <c r="S41" i="1"/>
  <c r="O41" i="1"/>
  <c r="M41" i="1"/>
  <c r="K41" i="1"/>
  <c r="J41" i="1"/>
  <c r="I41" i="1"/>
  <c r="U40" i="1"/>
  <c r="V40" i="1" s="1"/>
  <c r="S40" i="1"/>
  <c r="T40" i="1" s="1"/>
  <c r="R40" i="1"/>
  <c r="O40" i="1"/>
  <c r="P40" i="1" s="1"/>
  <c r="M40" i="1"/>
  <c r="N40" i="1" s="1"/>
  <c r="K40" i="1"/>
  <c r="L40" i="1" s="1"/>
  <c r="I40" i="1"/>
  <c r="J40" i="1" s="1"/>
  <c r="U39" i="1"/>
  <c r="S39" i="1"/>
  <c r="O39" i="1"/>
  <c r="M39" i="1"/>
  <c r="K39" i="1"/>
  <c r="J39" i="1"/>
  <c r="I39" i="1"/>
  <c r="U38" i="1"/>
  <c r="V38" i="1" s="1"/>
  <c r="S38" i="1"/>
  <c r="T38" i="1" s="1"/>
  <c r="R38" i="1"/>
  <c r="O38" i="1"/>
  <c r="P38" i="1" s="1"/>
  <c r="M38" i="1"/>
  <c r="N38" i="1" s="1"/>
  <c r="L38" i="1"/>
  <c r="K38" i="1"/>
  <c r="I38" i="1"/>
  <c r="J38" i="1" s="1"/>
  <c r="U37" i="1"/>
  <c r="V37" i="1" s="1"/>
  <c r="S37" i="1"/>
  <c r="T37" i="1" s="1"/>
  <c r="R37" i="1"/>
  <c r="O37" i="1"/>
  <c r="P37" i="1" s="1"/>
  <c r="N37" i="1"/>
  <c r="M37" i="1"/>
  <c r="K37" i="1"/>
  <c r="L37" i="1" s="1"/>
  <c r="I37" i="1"/>
  <c r="J37" i="1" s="1"/>
  <c r="U36" i="1"/>
  <c r="V36" i="1" s="1"/>
  <c r="S36" i="1"/>
  <c r="T36" i="1" s="1"/>
  <c r="R36" i="1"/>
  <c r="O36" i="1"/>
  <c r="P36" i="1" s="1"/>
  <c r="M36" i="1"/>
  <c r="N36" i="1" s="1"/>
  <c r="K36" i="1"/>
  <c r="L36" i="1" s="1"/>
  <c r="I36" i="1"/>
  <c r="J36" i="1" s="1"/>
  <c r="W35" i="1"/>
  <c r="U35" i="1"/>
  <c r="V35" i="1" s="1"/>
  <c r="S35" i="1"/>
  <c r="T35" i="1" s="1"/>
  <c r="R35" i="1"/>
  <c r="O35" i="1"/>
  <c r="P35" i="1" s="1"/>
  <c r="M35" i="1"/>
  <c r="N35" i="1" s="1"/>
  <c r="K35" i="1"/>
  <c r="L35" i="1" s="1"/>
  <c r="I35" i="1"/>
  <c r="J35" i="1" s="1"/>
  <c r="W34" i="1"/>
  <c r="U34" i="1"/>
  <c r="V34" i="1" s="1"/>
  <c r="S34" i="1"/>
  <c r="T34" i="1" s="1"/>
  <c r="R34" i="1"/>
  <c r="O34" i="1"/>
  <c r="P34" i="1" s="1"/>
  <c r="M34" i="1"/>
  <c r="N34" i="1" s="1"/>
  <c r="K34" i="1"/>
  <c r="L34" i="1" s="1"/>
  <c r="I34" i="1"/>
  <c r="J34" i="1" s="1"/>
  <c r="W33" i="1"/>
  <c r="U33" i="1"/>
  <c r="V33" i="1" s="1"/>
  <c r="S33" i="1"/>
  <c r="T33" i="1" s="1"/>
  <c r="R33" i="1"/>
  <c r="O33" i="1"/>
  <c r="P33" i="1" s="1"/>
  <c r="M33" i="1"/>
  <c r="N33" i="1" s="1"/>
  <c r="K33" i="1"/>
  <c r="L33" i="1" s="1"/>
  <c r="I33" i="1"/>
  <c r="J33" i="1" s="1"/>
  <c r="W32" i="1"/>
  <c r="U32" i="1"/>
  <c r="S32" i="1"/>
  <c r="O32" i="1"/>
  <c r="M32" i="1"/>
  <c r="K32" i="1"/>
  <c r="J32" i="1"/>
  <c r="I32" i="1"/>
  <c r="W31" i="1"/>
  <c r="U31" i="1"/>
  <c r="S31" i="1"/>
  <c r="O31" i="1"/>
  <c r="M31" i="1"/>
  <c r="K31" i="1"/>
  <c r="J31" i="1"/>
  <c r="I31" i="1"/>
  <c r="W30" i="1"/>
  <c r="U30" i="1"/>
  <c r="S30" i="1"/>
  <c r="O30" i="1"/>
  <c r="M30" i="1"/>
  <c r="K30" i="1"/>
  <c r="I30" i="1"/>
  <c r="U29" i="1"/>
  <c r="V29" i="1" s="1"/>
  <c r="S29" i="1"/>
  <c r="T29" i="1" s="1"/>
  <c r="R29" i="1"/>
  <c r="P29" i="1"/>
  <c r="O29" i="1"/>
  <c r="M29" i="1"/>
  <c r="N29" i="1" s="1"/>
  <c r="K29" i="1"/>
  <c r="L29" i="1" s="1"/>
  <c r="I29" i="1"/>
  <c r="J29" i="1" s="1"/>
  <c r="U28" i="1"/>
  <c r="V28" i="1" s="1"/>
  <c r="S28" i="1"/>
  <c r="T28" i="1" s="1"/>
  <c r="R28" i="1"/>
  <c r="P28" i="1"/>
  <c r="O28" i="1"/>
  <c r="M28" i="1"/>
  <c r="N28" i="1" s="1"/>
  <c r="K28" i="1"/>
  <c r="L28" i="1" s="1"/>
  <c r="I28" i="1"/>
  <c r="J28" i="1" s="1"/>
  <c r="U27" i="1"/>
  <c r="S27" i="1"/>
  <c r="O27" i="1"/>
  <c r="M27" i="1"/>
  <c r="K27" i="1"/>
  <c r="J27" i="1"/>
  <c r="I27" i="1"/>
  <c r="W26" i="1"/>
  <c r="U26" i="1"/>
  <c r="S26" i="1"/>
  <c r="O26" i="1"/>
  <c r="M26" i="1"/>
  <c r="K26" i="1"/>
  <c r="J26" i="1"/>
  <c r="I26" i="1"/>
  <c r="W25" i="1"/>
  <c r="U25" i="1"/>
  <c r="S25" i="1"/>
  <c r="O25" i="1"/>
  <c r="M25" i="1"/>
  <c r="K25" i="1"/>
  <c r="J25" i="1"/>
  <c r="I25" i="1"/>
  <c r="U24" i="1"/>
  <c r="S24" i="1"/>
  <c r="O24" i="1"/>
  <c r="M24" i="1"/>
  <c r="K24" i="1"/>
  <c r="J24" i="1"/>
  <c r="I24" i="1"/>
  <c r="W23" i="1"/>
  <c r="U23" i="1"/>
  <c r="V23" i="1" s="1"/>
  <c r="S23" i="1"/>
  <c r="T23" i="1" s="1"/>
  <c r="R23" i="1"/>
  <c r="O23" i="1"/>
  <c r="P23" i="1" s="1"/>
  <c r="M23" i="1"/>
  <c r="N23" i="1" s="1"/>
  <c r="K23" i="1"/>
  <c r="L23" i="1" s="1"/>
  <c r="I23" i="1"/>
  <c r="J23" i="1" s="1"/>
  <c r="W22" i="1"/>
  <c r="U22" i="1"/>
  <c r="V22" i="1" s="1"/>
  <c r="S22" i="1"/>
  <c r="T22" i="1" s="1"/>
  <c r="R22" i="1"/>
  <c r="P22" i="1"/>
  <c r="O22" i="1"/>
  <c r="M22" i="1"/>
  <c r="N22" i="1" s="1"/>
  <c r="K22" i="1"/>
  <c r="L22" i="1" s="1"/>
  <c r="I22" i="1"/>
  <c r="J22" i="1" s="1"/>
  <c r="W21" i="1"/>
  <c r="U21" i="1"/>
  <c r="V21" i="1" s="1"/>
  <c r="S21" i="1"/>
  <c r="T21" i="1" s="1"/>
  <c r="R21" i="1"/>
  <c r="O21" i="1"/>
  <c r="P21" i="1" s="1"/>
  <c r="M21" i="1"/>
  <c r="N21" i="1" s="1"/>
  <c r="K21" i="1"/>
  <c r="L21" i="1" s="1"/>
  <c r="I21" i="1"/>
  <c r="J21" i="1" s="1"/>
  <c r="W20" i="1"/>
  <c r="U20" i="1"/>
  <c r="V20" i="1" s="1"/>
  <c r="S20" i="1"/>
  <c r="T20" i="1" s="1"/>
  <c r="R20" i="1"/>
  <c r="O20" i="1"/>
  <c r="P20" i="1" s="1"/>
  <c r="M20" i="1"/>
  <c r="N20" i="1" s="1"/>
  <c r="K20" i="1"/>
  <c r="L20" i="1" s="1"/>
  <c r="I20" i="1"/>
  <c r="J20" i="1" s="1"/>
  <c r="W19" i="1"/>
  <c r="U19" i="1"/>
  <c r="V19" i="1" s="1"/>
  <c r="S19" i="1"/>
  <c r="T19" i="1" s="1"/>
  <c r="R19" i="1"/>
  <c r="O19" i="1"/>
  <c r="P19" i="1" s="1"/>
  <c r="M19" i="1"/>
  <c r="N19" i="1" s="1"/>
  <c r="K19" i="1"/>
  <c r="L19" i="1" s="1"/>
  <c r="I19" i="1"/>
  <c r="J19" i="1" s="1"/>
  <c r="W18" i="1"/>
  <c r="U18" i="1"/>
  <c r="V18" i="1" s="1"/>
  <c r="S18" i="1"/>
  <c r="T18" i="1" s="1"/>
  <c r="R18" i="1"/>
  <c r="O18" i="1"/>
  <c r="P18" i="1" s="1"/>
  <c r="M18" i="1"/>
  <c r="N18" i="1" s="1"/>
  <c r="K18" i="1"/>
  <c r="L18" i="1" s="1"/>
  <c r="I18" i="1"/>
  <c r="J18" i="1" s="1"/>
  <c r="W17" i="1"/>
  <c r="U17" i="1"/>
  <c r="V17" i="1" s="1"/>
  <c r="S17" i="1"/>
  <c r="T17" i="1" s="1"/>
  <c r="R17" i="1"/>
  <c r="P17" i="1"/>
  <c r="O17" i="1"/>
  <c r="M17" i="1"/>
  <c r="N17" i="1" s="1"/>
  <c r="K17" i="1"/>
  <c r="L17" i="1" s="1"/>
  <c r="I17" i="1"/>
  <c r="J17" i="1" s="1"/>
  <c r="W16" i="1"/>
  <c r="U16" i="1"/>
  <c r="V16" i="1" s="1"/>
  <c r="T16" i="1"/>
  <c r="S16" i="1"/>
  <c r="R16" i="1"/>
  <c r="O16" i="1"/>
  <c r="P16" i="1" s="1"/>
  <c r="M16" i="1"/>
  <c r="N16" i="1" s="1"/>
  <c r="K16" i="1"/>
  <c r="L16" i="1" s="1"/>
  <c r="I16" i="1"/>
  <c r="J16" i="1" s="1"/>
  <c r="W15" i="1"/>
  <c r="U15" i="1"/>
  <c r="V15" i="1" s="1"/>
  <c r="S15" i="1"/>
  <c r="T15" i="1" s="1"/>
  <c r="R15" i="1"/>
  <c r="O15" i="1"/>
  <c r="P15" i="1" s="1"/>
  <c r="M15" i="1"/>
  <c r="N15" i="1" s="1"/>
  <c r="K15" i="1"/>
  <c r="L15" i="1" s="1"/>
  <c r="I15" i="1"/>
  <c r="J15" i="1" s="1"/>
  <c r="W14" i="1"/>
  <c r="U14" i="1"/>
  <c r="V14" i="1" s="1"/>
  <c r="S14" i="1"/>
  <c r="T14" i="1" s="1"/>
  <c r="R14" i="1"/>
  <c r="O14" i="1"/>
  <c r="P14" i="1" s="1"/>
  <c r="M14" i="1"/>
  <c r="N14" i="1" s="1"/>
  <c r="K14" i="1"/>
  <c r="L14" i="1" s="1"/>
  <c r="J14" i="1"/>
  <c r="I14" i="1"/>
  <c r="W13" i="1"/>
  <c r="U13" i="1"/>
  <c r="V13" i="1" s="1"/>
  <c r="S13" i="1"/>
  <c r="T13" i="1" s="1"/>
  <c r="R13" i="1"/>
  <c r="O13" i="1"/>
  <c r="P13" i="1" s="1"/>
  <c r="M13" i="1"/>
  <c r="N13" i="1" s="1"/>
  <c r="K13" i="1"/>
  <c r="L13" i="1" s="1"/>
  <c r="I13" i="1"/>
  <c r="J13" i="1" s="1"/>
  <c r="U12" i="1"/>
  <c r="V12" i="1" s="1"/>
  <c r="S12" i="1"/>
  <c r="T12" i="1" s="1"/>
  <c r="R12" i="1"/>
  <c r="O12" i="1"/>
  <c r="P12" i="1" s="1"/>
  <c r="M12" i="1"/>
  <c r="N12" i="1" s="1"/>
  <c r="K12" i="1"/>
  <c r="L12" i="1" s="1"/>
  <c r="I12" i="1"/>
  <c r="J12" i="1" s="1"/>
  <c r="U11" i="1"/>
  <c r="S11" i="1"/>
  <c r="O11" i="1"/>
  <c r="M11" i="1"/>
  <c r="K11" i="1"/>
  <c r="J11" i="1"/>
  <c r="I11" i="1"/>
  <c r="U10" i="1"/>
  <c r="V10" i="1" s="1"/>
  <c r="S10" i="1"/>
  <c r="T10" i="1" s="1"/>
  <c r="R10" i="1"/>
  <c r="O10" i="1"/>
  <c r="P10" i="1" s="1"/>
  <c r="M10" i="1"/>
  <c r="N10" i="1" s="1"/>
  <c r="K10" i="1"/>
  <c r="L10" i="1" s="1"/>
  <c r="I10" i="1"/>
  <c r="J10" i="1" s="1"/>
  <c r="U9" i="1"/>
  <c r="V9" i="1" s="1"/>
  <c r="S9" i="1"/>
  <c r="T9" i="1" s="1"/>
  <c r="R9" i="1"/>
  <c r="O9" i="1"/>
  <c r="P9" i="1" s="1"/>
  <c r="M9" i="1"/>
  <c r="N9" i="1" s="1"/>
  <c r="L9" i="1"/>
  <c r="K9" i="1"/>
  <c r="I9" i="1"/>
  <c r="J9" i="1" s="1"/>
  <c r="U8" i="1"/>
  <c r="S8" i="1"/>
  <c r="O8" i="1"/>
  <c r="M8" i="1"/>
  <c r="K8" i="1"/>
  <c r="J8" i="1"/>
  <c r="I8" i="1"/>
  <c r="U7" i="1"/>
  <c r="V7" i="1" s="1"/>
  <c r="S7" i="1"/>
  <c r="T7" i="1" s="1"/>
  <c r="R7" i="1"/>
  <c r="O7" i="1"/>
  <c r="P7" i="1" s="1"/>
  <c r="M7" i="1"/>
  <c r="N7" i="1" s="1"/>
  <c r="K7" i="1"/>
  <c r="L7" i="1" s="1"/>
  <c r="J7" i="1"/>
  <c r="I7" i="1"/>
  <c r="U6" i="1"/>
  <c r="V6" i="1" s="1"/>
  <c r="S6" i="1"/>
  <c r="T6" i="1" s="1"/>
  <c r="R6" i="1"/>
  <c r="O6" i="1"/>
  <c r="P6" i="1" s="1"/>
  <c r="M6" i="1"/>
  <c r="N6" i="1" s="1"/>
  <c r="L6" i="1"/>
  <c r="K6" i="1"/>
  <c r="I6" i="1"/>
  <c r="J6" i="1" s="1"/>
  <c r="U5" i="1"/>
  <c r="V5" i="1" s="1"/>
  <c r="S5" i="1"/>
  <c r="T5" i="1" s="1"/>
  <c r="R5" i="1"/>
  <c r="O5" i="1"/>
  <c r="P5" i="1" s="1"/>
  <c r="M5" i="1"/>
  <c r="N5" i="1" s="1"/>
  <c r="L5" i="1"/>
  <c r="K5" i="1"/>
  <c r="I5" i="1"/>
  <c r="J5" i="1" s="1"/>
  <c r="U4" i="1"/>
  <c r="S4" i="1"/>
  <c r="O4" i="1"/>
  <c r="M4" i="1"/>
  <c r="K4" i="1"/>
  <c r="J4" i="1"/>
  <c r="I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Felipe Torelli</author>
  </authors>
  <commentList>
    <comment ref="G3" authorId="0" shapeId="0" xr:uid="{4C217830-60B6-4909-981A-5C91FD481584}">
      <text>
        <r>
          <rPr>
            <b/>
            <sz val="9"/>
            <color indexed="81"/>
            <rFont val="Segoe UI"/>
            <family val="2"/>
          </rPr>
          <t>Felipe Torelli:</t>
        </r>
        <r>
          <rPr>
            <sz val="9"/>
            <color indexed="81"/>
            <rFont val="Segoe UI"/>
            <family val="2"/>
          </rPr>
          <t xml:space="preserve">
Lista negativa - ICMS 3% PIS 2,1% COFINS 9,9%
Lista positiva - ICMS 0% PIS 2,1% COFINS 9,9%
Lista neutra - ICMS 3% PIS 1,65% COFINS 7,6%</t>
        </r>
      </text>
    </comment>
    <comment ref="U3" authorId="0" shapeId="0" xr:uid="{1D328428-B1E9-4AE0-B3A0-F5C7DBC68346}">
      <text>
        <r>
          <rPr>
            <b/>
            <sz val="9"/>
            <color indexed="81"/>
            <rFont val="Segoe UI"/>
            <family val="2"/>
          </rPr>
          <t>Felipe Torelli:</t>
        </r>
        <r>
          <rPr>
            <sz val="9"/>
            <color indexed="81"/>
            <rFont val="Segoe UI"/>
            <family val="2"/>
          </rPr>
          <t xml:space="preserve">
Zona Franca de Manaus</t>
        </r>
      </text>
    </comment>
    <comment ref="V3" authorId="0" shapeId="0" xr:uid="{1AB7513C-56DA-403F-B69F-A134420EFB57}">
      <text>
        <r>
          <rPr>
            <b/>
            <sz val="9"/>
            <color indexed="81"/>
            <rFont val="Segoe UI"/>
            <family val="2"/>
          </rPr>
          <t>Felipe Torelli:</t>
        </r>
        <r>
          <rPr>
            <sz val="9"/>
            <color indexed="81"/>
            <rFont val="Segoe UI"/>
            <family val="2"/>
          </rPr>
          <t xml:space="preserve">
Zona Franca de Manaus</t>
        </r>
      </text>
    </comment>
  </commentList>
</comments>
</file>

<file path=xl/sharedStrings.xml><?xml version="1.0" encoding="utf-8"?>
<sst xmlns="http://schemas.openxmlformats.org/spreadsheetml/2006/main" count="397" uniqueCount="130">
  <si>
    <t>Lista de preços praticados produtos Myralis vigência 01.04.2021</t>
  </si>
  <si>
    <t>ID1</t>
  </si>
  <si>
    <t>Presentation</t>
  </si>
  <si>
    <t>Family</t>
  </si>
  <si>
    <t>Status</t>
  </si>
  <si>
    <t>Lista</t>
  </si>
  <si>
    <t>Class. Tribut.</t>
  </si>
  <si>
    <t>Tipo</t>
  </si>
  <si>
    <t>PF 0%</t>
  </si>
  <si>
    <t>PMC 0%</t>
  </si>
  <si>
    <t>PF 12%</t>
  </si>
  <si>
    <t>PMC 12%</t>
  </si>
  <si>
    <t>PF 17%</t>
  </si>
  <si>
    <t>PMC 17%</t>
  </si>
  <si>
    <t>PF 17,5%</t>
  </si>
  <si>
    <t>PMC 17,5%</t>
  </si>
  <si>
    <t>PF 18%</t>
  </si>
  <si>
    <t>PMC 18%</t>
  </si>
  <si>
    <t>PF 20%</t>
  </si>
  <si>
    <t>PMC 20%</t>
  </si>
  <si>
    <t>PF ZFM</t>
  </si>
  <si>
    <t>PMC ZFM</t>
  </si>
  <si>
    <t>Obs</t>
  </si>
  <si>
    <t>ATILLUS MULTI OR (M)</t>
  </si>
  <si>
    <t>ATILLUS</t>
  </si>
  <si>
    <t>Baseline</t>
  </si>
  <si>
    <t>Neutra</t>
  </si>
  <si>
    <t>Alimento</t>
  </si>
  <si>
    <t>-</t>
  </si>
  <si>
    <t>BETRAT 42 CPR OR</t>
  </si>
  <si>
    <t>BETRAT</t>
  </si>
  <si>
    <t>Positiva</t>
  </si>
  <si>
    <t>Medicamento</t>
  </si>
  <si>
    <t>BETRAT 60 CPR OR</t>
  </si>
  <si>
    <t>BIOFLAN COM REV 250MG 3BL X 10 OR</t>
  </si>
  <si>
    <t>BIOFLAN</t>
  </si>
  <si>
    <t>Negativa</t>
  </si>
  <si>
    <t>CALCEOS KIDS LIQ C 200ML OR (M)</t>
  </si>
  <si>
    <t>CALCEOS</t>
  </si>
  <si>
    <t>CLIMATRIX COM REV 100MG 3BL X 10 OR</t>
  </si>
  <si>
    <t>CLIMATRIX</t>
  </si>
  <si>
    <t>COLTRIENO CREME VAGINAL 10MG/G 30G OR</t>
  </si>
  <si>
    <t>COLTRIENO</t>
  </si>
  <si>
    <t>DHALGA SOLUCAO ORAL 60ML OR</t>
  </si>
  <si>
    <t>DHALGA</t>
  </si>
  <si>
    <t>DIOST 30 CPR OR</t>
  </si>
  <si>
    <t>DIOST</t>
  </si>
  <si>
    <t>DPREV 10000UI 04 CPR OR</t>
  </si>
  <si>
    <t>DPREV</t>
  </si>
  <si>
    <t>DPREV 10.000 C/8</t>
  </si>
  <si>
    <t>DPREV 1.000UI 30 CPR OR</t>
  </si>
  <si>
    <t>DPREV 1.000UI 60 CPR OR</t>
  </si>
  <si>
    <t>DPREV 2000UI 30 CPR OR</t>
  </si>
  <si>
    <t>DPREV 2000UI 60 CPR OR</t>
  </si>
  <si>
    <t>DPREV 50.000UI 04 CPR OR</t>
  </si>
  <si>
    <t>DPREV 50.000 C/8</t>
  </si>
  <si>
    <t>DPREV 5.000UI 30 CPR OR</t>
  </si>
  <si>
    <t>DPREV 7000UI 30 CPR OR</t>
  </si>
  <si>
    <t>DPREV 7000UI 08 CPR OR</t>
  </si>
  <si>
    <t>MAGNALIV C/ 30 CPR OR (M)</t>
  </si>
  <si>
    <t>MAGNALIV</t>
  </si>
  <si>
    <t>MAXXI D3 GOTAS 20ML OR (M)</t>
  </si>
  <si>
    <t>MAXXI D3</t>
  </si>
  <si>
    <t>MAXXI D3 KIDS OR (M)</t>
  </si>
  <si>
    <t>MOBIFLEX 30 SACHES OR</t>
  </si>
  <si>
    <t>MOBIFLEX</t>
  </si>
  <si>
    <t>MYRAFER GOTAS 400MG/ML 30ML OR</t>
  </si>
  <si>
    <t>MYRAFER</t>
  </si>
  <si>
    <t>MYRAFER C/ 30 CPR OR</t>
  </si>
  <si>
    <t>PEG LAX 14 PO SOL ORAL OR</t>
  </si>
  <si>
    <t>PEG-LAX Família</t>
  </si>
  <si>
    <t>PURAVIT ADE GOTAS 20ML OR (M)</t>
  </si>
  <si>
    <t>PURAVIT</t>
  </si>
  <si>
    <t>PURAVIT MULTI LIQ 120ML OR (M)</t>
  </si>
  <si>
    <t>TENSART SOLUCAO - C/100 ML OR</t>
  </si>
  <si>
    <t>TENSAR</t>
  </si>
  <si>
    <t>TENSART 12,6MG - 30 CPR REV</t>
  </si>
  <si>
    <t>TENSART 30 C/ 30 CPR REV</t>
  </si>
  <si>
    <t>TILESTAL CX 10 CPR REV OR</t>
  </si>
  <si>
    <t>TILESTAL</t>
  </si>
  <si>
    <t>TILESTAL CX 20 CPR REV OR</t>
  </si>
  <si>
    <t>UNIZINCO SOLUCAO 100ML OR</t>
  </si>
  <si>
    <t>UNIZINCO</t>
  </si>
  <si>
    <t>UROCRAN 30 CAPSULAS OR</t>
  </si>
  <si>
    <t>UROCRAN</t>
  </si>
  <si>
    <t>VENOLISE COM REV 26,7MG 3BL X 10 OR</t>
  </si>
  <si>
    <t>VENOLISE</t>
  </si>
  <si>
    <t>LYNAX BIS 30G + 10 APLIC OR</t>
  </si>
  <si>
    <t>LYNAX</t>
  </si>
  <si>
    <t>Correlato</t>
  </si>
  <si>
    <t>DPREV TODO DIA 1000UI 2BLX15 CAP MOLE OR</t>
  </si>
  <si>
    <t>DPREV TODO DIA 2000UI 2BLX15 CAP MOLE OR</t>
  </si>
  <si>
    <t>DPREV TODO DIA 1000UI 6BLX15 CAP MOLE OR</t>
  </si>
  <si>
    <t>DPREV TODO DIA 2000UI 6BLX15 CAP MOLE OR</t>
  </si>
  <si>
    <t>DPREV TODO DIA 400UI SOL GOT 10 ML OR</t>
  </si>
  <si>
    <t>DPREV TODO DIA 1000UI SOL GOT 10 ML OR</t>
  </si>
  <si>
    <t>DHALGA 30 CAPSULAS OR</t>
  </si>
  <si>
    <t>PURAVIT IMUNE 75ML OR</t>
  </si>
  <si>
    <t>FOLAGEST 400 µg 45 COM REV OR 3 BLT c/15</t>
  </si>
  <si>
    <t>FOLAGEST</t>
  </si>
  <si>
    <t>PEG LAX  8,5g COM 14 SACHES OR</t>
  </si>
  <si>
    <t>DPREV CALCIO 10 BL C/6 COM REV OR</t>
  </si>
  <si>
    <t>DPREV_Calcio</t>
  </si>
  <si>
    <t>MOBI 2 40MG 2 BL C/15 COM REV OR</t>
  </si>
  <si>
    <t>MOBI 2</t>
  </si>
  <si>
    <t>UNIZINCO C/14 OR</t>
  </si>
  <si>
    <t>Launch</t>
  </si>
  <si>
    <t>LITANE 825MG/ML SOL ORAL FR VD 20ML OR</t>
  </si>
  <si>
    <t>LITANE</t>
  </si>
  <si>
    <t>MATERDHA</t>
  </si>
  <si>
    <t>FERTISOP</t>
  </si>
  <si>
    <t>FERT</t>
  </si>
  <si>
    <t>VEG D3</t>
  </si>
  <si>
    <t>VEG</t>
  </si>
  <si>
    <t>NASOAR</t>
  </si>
  <si>
    <t>NASOAR - Sachê</t>
  </si>
  <si>
    <t>ATILLUS 30 CAPS</t>
  </si>
  <si>
    <t>DPREV CAPS 50000UI CAP MOLE 1 BLT C/4 OR</t>
  </si>
  <si>
    <t>DPREV TODO DIA 1000UI 2BLX15 COM REV OR</t>
  </si>
  <si>
    <t>DPREV TODO DIA 2000UI 2BLX15 COM REV OR</t>
  </si>
  <si>
    <t>DPREV CAPS 5.000UI CAP MOLE 2 BLT C15 OR</t>
  </si>
  <si>
    <t>DPREV CAPS 7.000UI CAP MOLE 3 BLT C/4 OR</t>
  </si>
  <si>
    <t>DPREV CAPS 10000UI CAP MOLE 2 BLT C/4 OR</t>
  </si>
  <si>
    <t>DPREV CAPS 50000UI CAP MOLE 3 BLT C/4 OR</t>
  </si>
  <si>
    <t>PURAVIT IMUNE CAPS</t>
  </si>
  <si>
    <t>DPREV TODO DIA 1.000UI 30 GOMAS</t>
  </si>
  <si>
    <t>DPREV TODO DIA 600UI 30 GOMAS</t>
  </si>
  <si>
    <t xml:space="preserve">DPREV TRIPLA ACAO CPR REV 3X10   x 30  </t>
  </si>
  <si>
    <t>DPREV TRIPLA</t>
  </si>
  <si>
    <t>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</si>
</sst>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272D6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164" fontId="4" fillId="0" borderId="1" xfId="1" applyNumberFormat="1" applyFont="1" applyBorder="1"/>
    <xf numFmtId="10" fontId="4" fillId="0" borderId="1" xfId="2" applyNumberFormat="1" applyFont="1" applyBorder="1"/>
    <xf numFmtId="43" fontId="4" fillId="0" borderId="1" xfId="1" applyFont="1" applyBorder="1"/>
    <xf numFmtId="9" fontId="4" fillId="0" borderId="1" xfId="2" applyFont="1" applyBorder="1"/>
    <xf numFmtId="43" fontId="0" fillId="0" borderId="0" xfId="0" applyNumberFormat="1"/>
    <xf numFmtId="1" fontId="3" fillId="0" borderId="0" xfId="0" applyNumberFormat="1" applyFont="1"/>
    <xf numFmtId="1" fontId="2" fillId="2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1" fontId="0" fillId="0" borderId="0" xfId="0" applyNumberForma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ipe.torelli\AppData\Local\Microsoft\Windows\INetCache\Content.Outlook\LN67V0NX\Resumo_Proposta_BUs_Pre&#231;os_2021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s"/>
      <sheetName val="Preços (2)"/>
      <sheetName val="Preços (3)"/>
      <sheetName val="Planilha2"/>
    </sheetNames>
    <sheetDataSet>
      <sheetData sheetId="0"/>
      <sheetData sheetId="1"/>
      <sheetData sheetId="2">
        <row r="3">
          <cell r="C3" t="str">
            <v>ID</v>
          </cell>
          <cell r="D3" t="str">
            <v>BU</v>
          </cell>
          <cell r="E3" t="str">
            <v>Apresentação</v>
          </cell>
          <cell r="F3" t="str">
            <v>Tipo</v>
          </cell>
          <cell r="G3" t="str">
            <v>Grupo</v>
          </cell>
          <cell r="H3" t="str">
            <v>Premissa</v>
          </cell>
          <cell r="I3" t="str">
            <v>2.021 Pré Alta - Orçamento</v>
          </cell>
          <cell r="J3" t="str">
            <v>check</v>
          </cell>
          <cell r="K3" t="str">
            <v>2.021 Pós Alta - Orçamento</v>
          </cell>
          <cell r="L3" t="str">
            <v>2.021 Pós Alta - Nova Proposta BUs</v>
          </cell>
          <cell r="M3" t="str">
            <v>Novo Cresc vs Preço Atual</v>
          </cell>
          <cell r="N3" t="str">
            <v>Obs</v>
          </cell>
        </row>
        <row r="4">
          <cell r="I4" t="str">
            <v>List Price 18% - Revistas</v>
          </cell>
          <cell r="K4" t="str">
            <v>List Price 18% - Revistas</v>
          </cell>
          <cell r="L4" t="str">
            <v>List Price 18% - Revistas</v>
          </cell>
        </row>
        <row r="5">
          <cell r="C5">
            <v>70251</v>
          </cell>
          <cell r="D5" t="str">
            <v>Luciana</v>
          </cell>
          <cell r="E5" t="str">
            <v>DPREV 1.000UI 30 CPR OR</v>
          </cell>
          <cell r="F5" t="str">
            <v>Medicamento</v>
          </cell>
          <cell r="G5">
            <v>3</v>
          </cell>
          <cell r="H5">
            <v>6.7900000000000002E-2</v>
          </cell>
          <cell r="I5">
            <v>20.72</v>
          </cell>
          <cell r="J5" t="e">
            <v>#REF!</v>
          </cell>
          <cell r="K5">
            <v>20.72</v>
          </cell>
          <cell r="L5">
            <v>20.72</v>
          </cell>
          <cell r="M5">
            <v>0</v>
          </cell>
          <cell r="N5" t="str">
            <v>-</v>
          </cell>
        </row>
        <row r="6">
          <cell r="C6">
            <v>70255</v>
          </cell>
          <cell r="D6" t="str">
            <v>Luciana</v>
          </cell>
          <cell r="E6" t="str">
            <v>DPREV 1.000UI 60 CPR OR</v>
          </cell>
          <cell r="F6" t="str">
            <v>Medicamento</v>
          </cell>
          <cell r="G6">
            <v>3</v>
          </cell>
          <cell r="H6">
            <v>6.7900000000000002E-2</v>
          </cell>
          <cell r="I6">
            <v>33.78</v>
          </cell>
          <cell r="J6" t="e">
            <v>#REF!</v>
          </cell>
          <cell r="K6">
            <v>35.205516000000003</v>
          </cell>
          <cell r="L6">
            <v>36.073662000000006</v>
          </cell>
          <cell r="M6">
            <v>6.7900000000000002E-2</v>
          </cell>
          <cell r="N6">
            <v>2.4659374400307188E-2</v>
          </cell>
        </row>
        <row r="7">
          <cell r="C7">
            <v>70222</v>
          </cell>
          <cell r="D7" t="str">
            <v>Luciana</v>
          </cell>
          <cell r="E7" t="str">
            <v>DPREV 10.000 C/8</v>
          </cell>
          <cell r="F7" t="str">
            <v>Medicamento</v>
          </cell>
          <cell r="G7">
            <v>3</v>
          </cell>
          <cell r="H7">
            <v>6.7900000000000002E-2</v>
          </cell>
          <cell r="I7">
            <v>32</v>
          </cell>
          <cell r="J7" t="e">
            <v>#REF!</v>
          </cell>
          <cell r="K7">
            <v>32</v>
          </cell>
          <cell r="L7">
            <v>32</v>
          </cell>
          <cell r="M7">
            <v>0</v>
          </cell>
          <cell r="N7" t="str">
            <v>-</v>
          </cell>
        </row>
        <row r="8">
          <cell r="C8">
            <v>70224</v>
          </cell>
          <cell r="D8" t="str">
            <v>Luciana</v>
          </cell>
          <cell r="E8" t="str">
            <v>DPREV 10000UI 04 CPR OR</v>
          </cell>
          <cell r="F8" t="str">
            <v>Medicamento</v>
          </cell>
          <cell r="G8">
            <v>3</v>
          </cell>
          <cell r="H8">
            <v>6.7900000000000002E-2</v>
          </cell>
          <cell r="I8">
            <v>18.48</v>
          </cell>
          <cell r="J8" t="e">
            <v>#REF!</v>
          </cell>
          <cell r="K8">
            <v>18.48</v>
          </cell>
          <cell r="L8">
            <v>18.48</v>
          </cell>
          <cell r="M8">
            <v>0</v>
          </cell>
          <cell r="N8" t="str">
            <v>-</v>
          </cell>
        </row>
        <row r="9">
          <cell r="C9">
            <v>70252</v>
          </cell>
          <cell r="D9" t="str">
            <v>Luciana</v>
          </cell>
          <cell r="E9" t="str">
            <v>DPREV 2000UI 30 CPR OR</v>
          </cell>
          <cell r="F9" t="str">
            <v>Medicamento</v>
          </cell>
          <cell r="G9">
            <v>3</v>
          </cell>
          <cell r="H9">
            <v>6.7900000000000002E-2</v>
          </cell>
          <cell r="I9">
            <v>24.99</v>
          </cell>
          <cell r="J9" t="e">
            <v>#REF!</v>
          </cell>
          <cell r="K9">
            <v>26.044577999999998</v>
          </cell>
          <cell r="L9">
            <v>24.99</v>
          </cell>
          <cell r="M9">
            <v>0</v>
          </cell>
          <cell r="N9" t="str">
            <v>Manter preço atual devido entrada de novas marcas OTC e preço praticado por Dropy D</v>
          </cell>
        </row>
        <row r="10">
          <cell r="C10">
            <v>70254</v>
          </cell>
          <cell r="D10" t="str">
            <v>Luciana</v>
          </cell>
          <cell r="E10" t="str">
            <v>DPREV 2000UI 60 CPR OR</v>
          </cell>
          <cell r="F10" t="str">
            <v>Medicamento</v>
          </cell>
          <cell r="G10">
            <v>3</v>
          </cell>
          <cell r="H10">
            <v>6.7900000000000002E-2</v>
          </cell>
          <cell r="I10">
            <v>43.78</v>
          </cell>
          <cell r="J10" t="e">
            <v>#REF!</v>
          </cell>
          <cell r="K10">
            <v>43.78</v>
          </cell>
          <cell r="L10">
            <v>43.78</v>
          </cell>
          <cell r="M10">
            <v>0</v>
          </cell>
          <cell r="N10" t="str">
            <v>-</v>
          </cell>
        </row>
        <row r="11">
          <cell r="C11">
            <v>70227</v>
          </cell>
          <cell r="D11" t="str">
            <v>Luciana</v>
          </cell>
          <cell r="E11" t="str">
            <v>DPREV 5.000UI 30 CPR OR</v>
          </cell>
          <cell r="F11" t="str">
            <v>Medicamento</v>
          </cell>
          <cell r="G11">
            <v>3</v>
          </cell>
          <cell r="H11">
            <v>6.7900000000000002E-2</v>
          </cell>
          <cell r="I11">
            <v>48.49</v>
          </cell>
          <cell r="J11" t="e">
            <v>#REF!</v>
          </cell>
          <cell r="K11">
            <v>48.49</v>
          </cell>
          <cell r="L11">
            <v>48.49</v>
          </cell>
          <cell r="M11">
            <v>0</v>
          </cell>
          <cell r="N11" t="str">
            <v>-</v>
          </cell>
        </row>
        <row r="12">
          <cell r="C12">
            <v>70219</v>
          </cell>
          <cell r="D12" t="str">
            <v>Luciana</v>
          </cell>
          <cell r="E12" t="str">
            <v>DPREV 50.000 C/8</v>
          </cell>
          <cell r="F12" t="str">
            <v>Medicamento</v>
          </cell>
          <cell r="G12">
            <v>3</v>
          </cell>
          <cell r="H12">
            <v>6.7900000000000002E-2</v>
          </cell>
          <cell r="I12">
            <v>88</v>
          </cell>
          <cell r="J12" t="e">
            <v>#REF!</v>
          </cell>
          <cell r="K12">
            <v>88</v>
          </cell>
          <cell r="L12">
            <v>88</v>
          </cell>
          <cell r="M12">
            <v>0</v>
          </cell>
          <cell r="N12" t="str">
            <v>-</v>
          </cell>
        </row>
        <row r="13">
          <cell r="C13">
            <v>70228</v>
          </cell>
          <cell r="D13" t="str">
            <v>Luciana</v>
          </cell>
          <cell r="E13" t="str">
            <v>DPREV 50.000UI 04 CPR OR</v>
          </cell>
          <cell r="F13" t="str">
            <v>Medicamento</v>
          </cell>
          <cell r="G13">
            <v>3</v>
          </cell>
          <cell r="H13">
            <v>6.7900000000000002E-2</v>
          </cell>
          <cell r="I13">
            <v>49.9</v>
          </cell>
          <cell r="J13" t="e">
            <v>#REF!</v>
          </cell>
          <cell r="K13">
            <v>49.9</v>
          </cell>
          <cell r="L13">
            <v>49.9</v>
          </cell>
          <cell r="M13">
            <v>0</v>
          </cell>
          <cell r="N13" t="str">
            <v>-</v>
          </cell>
        </row>
        <row r="14">
          <cell r="C14">
            <v>70223</v>
          </cell>
          <cell r="D14" t="str">
            <v>Luciana</v>
          </cell>
          <cell r="E14" t="str">
            <v>DPREV 7000UI 08 CPR OR</v>
          </cell>
          <cell r="F14" t="str">
            <v>Medicamento</v>
          </cell>
          <cell r="G14">
            <v>3</v>
          </cell>
          <cell r="H14">
            <v>6.7900000000000002E-2</v>
          </cell>
          <cell r="I14">
            <v>13.19</v>
          </cell>
          <cell r="J14" t="e">
            <v>#REF!</v>
          </cell>
          <cell r="K14">
            <v>13.19</v>
          </cell>
          <cell r="L14">
            <v>13.19</v>
          </cell>
          <cell r="M14">
            <v>0</v>
          </cell>
          <cell r="N14" t="str">
            <v>-</v>
          </cell>
        </row>
        <row r="15">
          <cell r="C15">
            <v>70221</v>
          </cell>
          <cell r="D15" t="str">
            <v>Luciana</v>
          </cell>
          <cell r="E15" t="str">
            <v>DPREV 7000UI 30 CPR OR</v>
          </cell>
          <cell r="F15" t="str">
            <v>Medicamento</v>
          </cell>
          <cell r="G15">
            <v>3</v>
          </cell>
          <cell r="H15">
            <v>6.7900000000000002E-2</v>
          </cell>
          <cell r="I15">
            <v>48.638800000000003</v>
          </cell>
          <cell r="J15" t="e">
            <v>#REF!</v>
          </cell>
          <cell r="K15">
            <v>48.638800000000003</v>
          </cell>
          <cell r="L15">
            <v>48.638800000000003</v>
          </cell>
          <cell r="M15">
            <v>0</v>
          </cell>
          <cell r="N15" t="str">
            <v>-</v>
          </cell>
        </row>
        <row r="16">
          <cell r="C16">
            <v>70150</v>
          </cell>
          <cell r="D16" t="str">
            <v>Luciana</v>
          </cell>
          <cell r="E16" t="str">
            <v>DPREV CALCIO 10 BL C/6 COM REV OR</v>
          </cell>
          <cell r="F16" t="str">
            <v>Alimento</v>
          </cell>
          <cell r="G16" t="str">
            <v>Liberado</v>
          </cell>
          <cell r="H16" t="str">
            <v>Liberado</v>
          </cell>
          <cell r="I16">
            <v>69.3</v>
          </cell>
          <cell r="J16" t="e">
            <v>#REF!</v>
          </cell>
          <cell r="K16">
            <v>69.3</v>
          </cell>
          <cell r="L16">
            <v>69.3</v>
          </cell>
          <cell r="M16">
            <v>0</v>
          </cell>
          <cell r="N16" t="str">
            <v>-</v>
          </cell>
        </row>
        <row r="17">
          <cell r="C17">
            <v>70140</v>
          </cell>
          <cell r="D17" t="str">
            <v>Luciana</v>
          </cell>
          <cell r="E17" t="str">
            <v>DPREV CAPS 10000UI CAP MOLE 2 BLT C/4 OR</v>
          </cell>
          <cell r="F17" t="str">
            <v>Medicamento</v>
          </cell>
          <cell r="G17">
            <v>3</v>
          </cell>
          <cell r="H17">
            <v>6.7900000000000002E-2</v>
          </cell>
          <cell r="I17">
            <v>34.72</v>
          </cell>
          <cell r="J17" t="e">
            <v>#REF!</v>
          </cell>
          <cell r="K17">
            <v>34.72</v>
          </cell>
          <cell r="L17">
            <v>34.72</v>
          </cell>
          <cell r="M17">
            <v>0</v>
          </cell>
          <cell r="N17" t="str">
            <v>-</v>
          </cell>
        </row>
        <row r="18">
          <cell r="C18">
            <v>70144</v>
          </cell>
          <cell r="D18" t="str">
            <v>Luciana</v>
          </cell>
          <cell r="E18" t="str">
            <v>DPREV CAPS 5.000UI CAP MOLE 2 BLT C15 OR</v>
          </cell>
          <cell r="F18" t="str">
            <v>Medicamento</v>
          </cell>
          <cell r="G18">
            <v>3</v>
          </cell>
          <cell r="H18">
            <v>6.7900000000000002E-2</v>
          </cell>
          <cell r="I18">
            <v>49.5</v>
          </cell>
          <cell r="J18" t="e">
            <v>#REF!</v>
          </cell>
          <cell r="K18">
            <v>51.588900000000002</v>
          </cell>
          <cell r="L18">
            <v>49.5</v>
          </cell>
          <cell r="M18">
            <v>0</v>
          </cell>
          <cell r="N18" t="str">
            <v>Sany D com PF R$ 46,90 e Font D com PF R$ 45,90</v>
          </cell>
        </row>
        <row r="19">
          <cell r="C19">
            <v>70147</v>
          </cell>
          <cell r="D19" t="str">
            <v>Luciana</v>
          </cell>
          <cell r="E19" t="str">
            <v>DPREV CAPS 50000UI CAP MOLE 1 BLT C/4 OR</v>
          </cell>
          <cell r="F19" t="str">
            <v>Medicamento</v>
          </cell>
          <cell r="G19">
            <v>3</v>
          </cell>
          <cell r="H19">
            <v>6.7900000000000002E-2</v>
          </cell>
          <cell r="I19">
            <v>52.4</v>
          </cell>
          <cell r="J19" t="e">
            <v>#REF!</v>
          </cell>
          <cell r="K19">
            <v>52.4</v>
          </cell>
          <cell r="L19">
            <v>52.4</v>
          </cell>
          <cell r="M19">
            <v>0</v>
          </cell>
          <cell r="N19" t="str">
            <v>-</v>
          </cell>
        </row>
        <row r="20">
          <cell r="C20">
            <v>70138</v>
          </cell>
          <cell r="D20" t="str">
            <v>Luciana</v>
          </cell>
          <cell r="E20" t="str">
            <v>DPREV CAPS 50000UI CAP MOLE 3 BLT C/4 OR</v>
          </cell>
          <cell r="F20" t="str">
            <v>Medicamento</v>
          </cell>
          <cell r="G20">
            <v>3</v>
          </cell>
          <cell r="H20">
            <v>6.7900000000000002E-2</v>
          </cell>
          <cell r="I20">
            <v>101.88</v>
          </cell>
          <cell r="J20" t="e">
            <v>#REF!</v>
          </cell>
          <cell r="K20">
            <v>101.88</v>
          </cell>
          <cell r="L20">
            <v>101.88</v>
          </cell>
          <cell r="M20">
            <v>0</v>
          </cell>
          <cell r="N20" t="str">
            <v>-</v>
          </cell>
        </row>
        <row r="21">
          <cell r="C21">
            <v>70142</v>
          </cell>
          <cell r="D21" t="str">
            <v>Luciana</v>
          </cell>
          <cell r="E21" t="str">
            <v>DPREV CAPS 7.000UI CAP MOLE 3 BLT C/4 OR</v>
          </cell>
          <cell r="F21" t="str">
            <v>Medicamento</v>
          </cell>
          <cell r="G21">
            <v>3</v>
          </cell>
          <cell r="H21">
            <v>6.7900000000000002E-2</v>
          </cell>
          <cell r="I21">
            <v>19.149999999999999</v>
          </cell>
          <cell r="J21" t="e">
            <v>#REF!</v>
          </cell>
          <cell r="K21">
            <v>19.149999999999999</v>
          </cell>
          <cell r="L21">
            <v>19.149999999999999</v>
          </cell>
          <cell r="M21">
            <v>0</v>
          </cell>
          <cell r="N21" t="str">
            <v>-</v>
          </cell>
        </row>
        <row r="22">
          <cell r="C22">
            <v>70511</v>
          </cell>
          <cell r="D22" t="str">
            <v>Luciana</v>
          </cell>
          <cell r="E22" t="str">
            <v>DPREV TODO DIA 1.000UI 30 GOMAS</v>
          </cell>
          <cell r="F22" t="str">
            <v>Alimento</v>
          </cell>
          <cell r="G22" t="str">
            <v>Liberado</v>
          </cell>
          <cell r="H22" t="str">
            <v>Liberado</v>
          </cell>
          <cell r="I22">
            <v>25.31</v>
          </cell>
          <cell r="J22" t="e">
            <v>#REF!</v>
          </cell>
          <cell r="K22">
            <v>25.31</v>
          </cell>
          <cell r="L22">
            <v>20.949086999999999</v>
          </cell>
          <cell r="M22">
            <v>-0.17230000000000001</v>
          </cell>
          <cell r="N22" t="str">
            <v>Preço da viabilidade final</v>
          </cell>
        </row>
        <row r="23">
          <cell r="C23">
            <v>70163</v>
          </cell>
          <cell r="D23" t="str">
            <v>Luciana</v>
          </cell>
          <cell r="E23" t="str">
            <v>DPREV TODO DIA 1000UI 2BLX15 CAP MOLE OR</v>
          </cell>
          <cell r="F23" t="str">
            <v>Alimento</v>
          </cell>
          <cell r="G23" t="str">
            <v>Liberado</v>
          </cell>
          <cell r="H23" t="str">
            <v>Liberado</v>
          </cell>
          <cell r="I23">
            <v>16.38</v>
          </cell>
          <cell r="J23" t="e">
            <v>#REF!</v>
          </cell>
          <cell r="K23">
            <v>16.38</v>
          </cell>
          <cell r="L23">
            <v>16.38</v>
          </cell>
          <cell r="M23">
            <v>0</v>
          </cell>
          <cell r="N23" t="str">
            <v>-</v>
          </cell>
        </row>
        <row r="24">
          <cell r="C24">
            <v>70172</v>
          </cell>
          <cell r="D24" t="str">
            <v>Luciana</v>
          </cell>
          <cell r="E24" t="str">
            <v>DPREV TODO DIA 1000UI 2BLX15 COM REV OR</v>
          </cell>
          <cell r="F24" t="str">
            <v>Alimento</v>
          </cell>
          <cell r="G24" t="str">
            <v>Liberado</v>
          </cell>
          <cell r="H24" t="str">
            <v>Liberado</v>
          </cell>
          <cell r="I24">
            <v>12.6</v>
          </cell>
          <cell r="J24" t="e">
            <v>#REF!</v>
          </cell>
          <cell r="K24">
            <v>13.13172</v>
          </cell>
          <cell r="L24">
            <v>13.76046</v>
          </cell>
          <cell r="M24">
            <v>9.2100000000000001E-2</v>
          </cell>
          <cell r="N24" t="str">
            <v>-</v>
          </cell>
        </row>
        <row r="25">
          <cell r="C25">
            <v>70162</v>
          </cell>
          <cell r="D25" t="str">
            <v>Luciana</v>
          </cell>
          <cell r="E25" t="str">
            <v>DPREV TODO DIA 1000UI 6BLX15 CAP MOLE OR</v>
          </cell>
          <cell r="F25" t="str">
            <v>Alimento</v>
          </cell>
          <cell r="G25" t="str">
            <v>Liberado</v>
          </cell>
          <cell r="H25" t="str">
            <v>Liberado</v>
          </cell>
          <cell r="I25">
            <v>39.33</v>
          </cell>
          <cell r="J25" t="e">
            <v>#REF!</v>
          </cell>
          <cell r="K25">
            <v>39.33</v>
          </cell>
          <cell r="L25">
            <v>35.396999999999998</v>
          </cell>
          <cell r="M25">
            <v>-9.9999999999999978E-2</v>
          </cell>
          <cell r="N25" t="str">
            <v>Redução para seguir a lógica de leve L3P2</v>
          </cell>
        </row>
        <row r="26">
          <cell r="C26">
            <v>70171</v>
          </cell>
          <cell r="D26" t="str">
            <v>Luciana</v>
          </cell>
          <cell r="E26" t="str">
            <v>DPREV TODO DIA 1000UI SOL GOT 10 ML OR</v>
          </cell>
          <cell r="F26" t="str">
            <v>Alimento</v>
          </cell>
          <cell r="G26" t="str">
            <v>Liberado</v>
          </cell>
          <cell r="H26" t="str">
            <v>Liberado</v>
          </cell>
          <cell r="I26">
            <v>38.5</v>
          </cell>
          <cell r="J26" t="e">
            <v>#REF!</v>
          </cell>
          <cell r="K26">
            <v>38.5</v>
          </cell>
          <cell r="L26">
            <v>38.5</v>
          </cell>
          <cell r="M26">
            <v>0</v>
          </cell>
          <cell r="N26" t="str">
            <v>-</v>
          </cell>
        </row>
        <row r="27">
          <cell r="C27">
            <v>70165</v>
          </cell>
          <cell r="D27" t="str">
            <v>Luciana</v>
          </cell>
          <cell r="E27" t="str">
            <v>DPREV TODO DIA 2000UI 2BLX15 CAP MOLE OR</v>
          </cell>
          <cell r="F27" t="str">
            <v>Alimento</v>
          </cell>
          <cell r="G27" t="str">
            <v>Liberado</v>
          </cell>
          <cell r="H27" t="str">
            <v>Liberado</v>
          </cell>
          <cell r="I27">
            <v>24.57</v>
          </cell>
          <cell r="J27" t="e">
            <v>#REF!</v>
          </cell>
          <cell r="K27">
            <v>24.57</v>
          </cell>
          <cell r="L27">
            <v>24.57</v>
          </cell>
          <cell r="M27">
            <v>0</v>
          </cell>
          <cell r="N27" t="str">
            <v>-</v>
          </cell>
        </row>
        <row r="28">
          <cell r="C28">
            <v>70175</v>
          </cell>
          <cell r="D28" t="str">
            <v>Luciana</v>
          </cell>
          <cell r="E28" t="str">
            <v>DPREV TODO DIA 2000UI 2BLX15 COM REV OR</v>
          </cell>
          <cell r="F28" t="str">
            <v>Alimento</v>
          </cell>
          <cell r="G28" t="str">
            <v>Liberado</v>
          </cell>
          <cell r="H28" t="str">
            <v>Liberado</v>
          </cell>
          <cell r="I28">
            <v>18.13</v>
          </cell>
          <cell r="J28" t="e">
            <v>#REF!</v>
          </cell>
          <cell r="K28">
            <v>17.364913999999999</v>
          </cell>
          <cell r="L28">
            <v>19.361027</v>
          </cell>
          <cell r="M28">
            <v>6.7900000000000002E-2</v>
          </cell>
          <cell r="N28" t="str">
            <v>-</v>
          </cell>
        </row>
        <row r="29">
          <cell r="C29">
            <v>70166</v>
          </cell>
          <cell r="D29" t="str">
            <v>Luciana</v>
          </cell>
          <cell r="E29" t="str">
            <v>DPREV TODO DIA 2000UI 6BLX15 CAP MOLE OR</v>
          </cell>
          <cell r="F29" t="str">
            <v>Alimento</v>
          </cell>
          <cell r="G29" t="str">
            <v>Liberado</v>
          </cell>
          <cell r="H29" t="str">
            <v>Liberado</v>
          </cell>
          <cell r="I29">
            <v>58.98</v>
          </cell>
          <cell r="J29" t="e">
            <v>#REF!</v>
          </cell>
          <cell r="K29">
            <v>58.98</v>
          </cell>
          <cell r="L29">
            <v>53.082000000000001</v>
          </cell>
          <cell r="M29">
            <v>-9.9999999999999978E-2</v>
          </cell>
          <cell r="N29" t="str">
            <v>Redução para seguir a lógica de leve L3P2</v>
          </cell>
        </row>
        <row r="30">
          <cell r="C30">
            <v>70169</v>
          </cell>
          <cell r="D30" t="str">
            <v>Luciana</v>
          </cell>
          <cell r="E30" t="str">
            <v>DPREV TODO DIA 400UI SOL GOT 10 ML OR</v>
          </cell>
          <cell r="F30" t="str">
            <v>Alimento</v>
          </cell>
          <cell r="G30" t="str">
            <v>Liberado</v>
          </cell>
          <cell r="H30" t="str">
            <v>Liberado</v>
          </cell>
          <cell r="I30">
            <v>21</v>
          </cell>
          <cell r="J30" t="e">
            <v>#REF!</v>
          </cell>
          <cell r="K30">
            <v>21</v>
          </cell>
          <cell r="L30">
            <v>21</v>
          </cell>
          <cell r="M30">
            <v>0</v>
          </cell>
          <cell r="N30" t="str">
            <v>-</v>
          </cell>
        </row>
        <row r="31">
          <cell r="C31">
            <v>70514</v>
          </cell>
          <cell r="D31" t="str">
            <v>Luciana</v>
          </cell>
          <cell r="E31" t="str">
            <v>DPREV TODO DIA 600UI 30 GOMAS</v>
          </cell>
          <cell r="F31" t="str">
            <v>Alimento</v>
          </cell>
          <cell r="G31" t="str">
            <v>Liberado</v>
          </cell>
          <cell r="H31" t="str">
            <v>Liberado</v>
          </cell>
          <cell r="I31">
            <v>30.69</v>
          </cell>
          <cell r="J31" t="e">
            <v>#REF!</v>
          </cell>
          <cell r="K31">
            <v>30.69</v>
          </cell>
          <cell r="L31">
            <v>21.719313</v>
          </cell>
          <cell r="M31">
            <v>-0.2923</v>
          </cell>
          <cell r="N31" t="str">
            <v>Preço da viabilidade final</v>
          </cell>
        </row>
        <row r="32">
          <cell r="C32">
            <v>70473</v>
          </cell>
          <cell r="D32" t="str">
            <v>Luciana</v>
          </cell>
          <cell r="E32" t="str">
            <v xml:space="preserve">DPREV TRIPLA ACAO CPR REV 3X10   x 30  </v>
          </cell>
          <cell r="F32" t="str">
            <v>Alimento</v>
          </cell>
          <cell r="G32" t="str">
            <v>Liberado</v>
          </cell>
          <cell r="H32" t="str">
            <v>Liberado</v>
          </cell>
          <cell r="I32">
            <v>35</v>
          </cell>
          <cell r="J32" t="e">
            <v>#REF!</v>
          </cell>
          <cell r="K32">
            <v>35</v>
          </cell>
          <cell r="L32">
            <v>35</v>
          </cell>
          <cell r="M32">
            <v>0</v>
          </cell>
          <cell r="N32" t="str">
            <v>-</v>
          </cell>
        </row>
        <row r="33">
          <cell r="C33">
            <v>98</v>
          </cell>
          <cell r="D33" t="str">
            <v>Luciana</v>
          </cell>
          <cell r="E33" t="str">
            <v>MAXXI D3 GOTAS 20ML OR (M)</v>
          </cell>
          <cell r="F33" t="str">
            <v>Alimento</v>
          </cell>
          <cell r="G33" t="str">
            <v>Liberado</v>
          </cell>
          <cell r="H33" t="str">
            <v>Liberado</v>
          </cell>
          <cell r="I33">
            <v>44.903649999999999</v>
          </cell>
          <cell r="J33" t="e">
            <v>#REF!</v>
          </cell>
          <cell r="K33">
            <v>46.798584030000001</v>
          </cell>
          <cell r="L33">
            <v>49.42993792</v>
          </cell>
          <cell r="M33">
            <v>0.1008</v>
          </cell>
          <cell r="N33" t="str">
            <v>-</v>
          </cell>
        </row>
        <row r="34">
          <cell r="C34">
            <v>108</v>
          </cell>
          <cell r="D34" t="str">
            <v>Luciana</v>
          </cell>
          <cell r="E34" t="str">
            <v>MAXXI D3 KIDS OR (M)</v>
          </cell>
          <cell r="F34" t="str">
            <v>Alimento</v>
          </cell>
          <cell r="G34" t="str">
            <v>Liberado</v>
          </cell>
          <cell r="H34" t="str">
            <v>Liberado</v>
          </cell>
          <cell r="I34">
            <v>30.806248834646997</v>
          </cell>
          <cell r="J34" t="e">
            <v>#REF!</v>
          </cell>
          <cell r="K34">
            <v>32.106272535469103</v>
          </cell>
          <cell r="L34">
            <v>33.911518717179412</v>
          </cell>
          <cell r="M34">
            <v>0.1008</v>
          </cell>
          <cell r="N34" t="str">
            <v>-</v>
          </cell>
        </row>
        <row r="35">
          <cell r="C35">
            <v>70367</v>
          </cell>
          <cell r="D35" t="str">
            <v>Luciana</v>
          </cell>
          <cell r="E35" t="str">
            <v>VEG D3</v>
          </cell>
          <cell r="F35" t="str">
            <v>Alimento</v>
          </cell>
          <cell r="G35" t="str">
            <v>Liberado</v>
          </cell>
          <cell r="H35" t="str">
            <v>Liberado</v>
          </cell>
          <cell r="I35">
            <v>30</v>
          </cell>
          <cell r="J35" t="e">
            <v>#REF!</v>
          </cell>
          <cell r="K35">
            <v>31.266000000000002</v>
          </cell>
          <cell r="L35">
            <v>33.024000000000001</v>
          </cell>
          <cell r="M35">
            <v>0.1008</v>
          </cell>
          <cell r="N35" t="str">
            <v>-</v>
          </cell>
        </row>
        <row r="36">
          <cell r="C36">
            <v>103</v>
          </cell>
          <cell r="D36" t="str">
            <v>Mauro</v>
          </cell>
          <cell r="E36" t="str">
            <v>CALCEOS KIDS LIQ C 200ML OR (M)</v>
          </cell>
          <cell r="F36" t="str">
            <v>Alimento</v>
          </cell>
          <cell r="G36" t="str">
            <v>Liberado</v>
          </cell>
          <cell r="H36" t="str">
            <v>Liberado</v>
          </cell>
          <cell r="I36">
            <v>35.414128185707696</v>
          </cell>
          <cell r="J36" t="e">
            <v>#REF!</v>
          </cell>
          <cell r="K36">
            <v>36.908604395144565</v>
          </cell>
          <cell r="L36">
            <v>38.983872306827031</v>
          </cell>
          <cell r="M36">
            <v>0.1008</v>
          </cell>
        </row>
        <row r="37">
          <cell r="C37">
            <v>70031</v>
          </cell>
          <cell r="D37" t="str">
            <v>Mauro</v>
          </cell>
          <cell r="E37" t="str">
            <v>DHALGA 30 CAPSULAS OR</v>
          </cell>
          <cell r="F37" t="str">
            <v>Alimento</v>
          </cell>
          <cell r="G37" t="str">
            <v>Liberado</v>
          </cell>
          <cell r="H37" t="str">
            <v>Liberado</v>
          </cell>
          <cell r="I37">
            <v>55</v>
          </cell>
          <cell r="J37" t="e">
            <v>#REF!</v>
          </cell>
          <cell r="K37">
            <v>57.320999999999998</v>
          </cell>
          <cell r="L37">
            <v>60.543999999999997</v>
          </cell>
          <cell r="M37">
            <v>0.1008</v>
          </cell>
        </row>
        <row r="38">
          <cell r="C38">
            <v>9154</v>
          </cell>
          <cell r="D38" t="str">
            <v>Mauro</v>
          </cell>
          <cell r="E38" t="str">
            <v>DHALGA SOLUCAO ORAL 60ML OR</v>
          </cell>
          <cell r="F38" t="str">
            <v>Alimento</v>
          </cell>
          <cell r="G38" t="str">
            <v>Liberado</v>
          </cell>
          <cell r="H38" t="str">
            <v>Liberado</v>
          </cell>
          <cell r="I38">
            <v>50.000000000000007</v>
          </cell>
          <cell r="J38" t="e">
            <v>#REF!</v>
          </cell>
          <cell r="K38">
            <v>52.110000000000007</v>
          </cell>
          <cell r="L38">
            <v>55.040000000000006</v>
          </cell>
          <cell r="M38">
            <v>0.1008</v>
          </cell>
        </row>
        <row r="39">
          <cell r="C39">
            <v>70262</v>
          </cell>
          <cell r="D39" t="str">
            <v>Mauro</v>
          </cell>
          <cell r="E39" t="str">
            <v>LITANE 825MG/ML SOL ORAL FR VD 20ML OR</v>
          </cell>
          <cell r="F39" t="str">
            <v>Medicamento</v>
          </cell>
          <cell r="G39" t="str">
            <v>Liberado</v>
          </cell>
          <cell r="H39" t="str">
            <v>Liberado</v>
          </cell>
          <cell r="I39">
            <v>37.17</v>
          </cell>
          <cell r="J39" t="e">
            <v>#REF!</v>
          </cell>
          <cell r="K39">
            <v>37.17</v>
          </cell>
          <cell r="L39">
            <v>40.916736</v>
          </cell>
          <cell r="M39">
            <v>0.1008</v>
          </cell>
        </row>
        <row r="40">
          <cell r="C40">
            <v>70229</v>
          </cell>
          <cell r="D40" t="str">
            <v>Mauro</v>
          </cell>
          <cell r="E40" t="str">
            <v>MYRAFER C/ 30 CPR OR</v>
          </cell>
          <cell r="F40" t="str">
            <v>Medicamento</v>
          </cell>
          <cell r="G40">
            <v>3</v>
          </cell>
          <cell r="H40">
            <v>6.7900000000000002E-2</v>
          </cell>
          <cell r="I40">
            <v>31.547087999999999</v>
          </cell>
          <cell r="J40" t="e">
            <v>#REF!</v>
          </cell>
          <cell r="K40">
            <v>32.878375113600001</v>
          </cell>
          <cell r="L40">
            <v>33.689135275200002</v>
          </cell>
          <cell r="M40">
            <v>6.7900000000000002E-2</v>
          </cell>
        </row>
        <row r="41">
          <cell r="C41">
            <v>70231</v>
          </cell>
          <cell r="D41" t="str">
            <v>Mauro</v>
          </cell>
          <cell r="E41" t="str">
            <v>MYRAFER GOTAS 400MG/ML 30ML OR</v>
          </cell>
          <cell r="F41" t="str">
            <v>Medicamento</v>
          </cell>
          <cell r="G41">
            <v>3</v>
          </cell>
          <cell r="H41">
            <v>6.7900000000000002E-2</v>
          </cell>
          <cell r="I41">
            <v>31.13</v>
          </cell>
          <cell r="J41" t="e">
            <v>#REF!</v>
          </cell>
          <cell r="K41">
            <v>32.443686</v>
          </cell>
          <cell r="L41">
            <v>33.243727</v>
          </cell>
          <cell r="M41">
            <v>6.7900000000000002E-2</v>
          </cell>
        </row>
        <row r="42">
          <cell r="C42">
            <v>70362</v>
          </cell>
          <cell r="D42" t="str">
            <v>Mauro</v>
          </cell>
          <cell r="E42" t="str">
            <v>NASOAR</v>
          </cell>
          <cell r="F42" t="str">
            <v>Medicamento</v>
          </cell>
          <cell r="G42" t="str">
            <v>Liberado</v>
          </cell>
          <cell r="H42" t="str">
            <v>Liberado</v>
          </cell>
          <cell r="I42">
            <v>64.760000000000005</v>
          </cell>
          <cell r="J42" t="e">
            <v>#REF!</v>
          </cell>
          <cell r="K42">
            <v>67.492872000000006</v>
          </cell>
          <cell r="L42">
            <v>71.287808000000012</v>
          </cell>
          <cell r="M42">
            <v>0.1008</v>
          </cell>
        </row>
        <row r="43">
          <cell r="C43">
            <v>70364</v>
          </cell>
          <cell r="D43" t="str">
            <v>Mauro</v>
          </cell>
          <cell r="E43" t="str">
            <v>NASOAR - Sachê</v>
          </cell>
          <cell r="F43" t="str">
            <v>Medicamento</v>
          </cell>
          <cell r="G43" t="str">
            <v>Liberado</v>
          </cell>
          <cell r="H43" t="str">
            <v>Liberado</v>
          </cell>
          <cell r="I43">
            <v>53.97</v>
          </cell>
          <cell r="J43" t="e">
            <v>#REF!</v>
          </cell>
          <cell r="K43">
            <v>56.247534000000002</v>
          </cell>
          <cell r="L43">
            <v>59.410176</v>
          </cell>
          <cell r="M43">
            <v>0.1008</v>
          </cell>
        </row>
        <row r="44">
          <cell r="C44">
            <v>99</v>
          </cell>
          <cell r="D44" t="str">
            <v>Mauro</v>
          </cell>
          <cell r="E44" t="str">
            <v>PURAVIT ADE GOTAS 20ML OR (M)</v>
          </cell>
          <cell r="F44" t="str">
            <v>Alimento</v>
          </cell>
          <cell r="G44" t="str">
            <v>Liberado</v>
          </cell>
          <cell r="H44" t="str">
            <v>Liberado</v>
          </cell>
          <cell r="I44">
            <v>36.593165506291143</v>
          </cell>
          <cell r="J44" t="e">
            <v>#REF!</v>
          </cell>
          <cell r="K44">
            <v>38.137397090656627</v>
          </cell>
          <cell r="L44">
            <v>39.077841444168314</v>
          </cell>
          <cell r="M44">
            <v>6.7900000000000002E-2</v>
          </cell>
          <cell r="N44" t="str">
            <v>Não descolar muito os preços de Combiron AD</v>
          </cell>
        </row>
        <row r="45">
          <cell r="C45">
            <v>70054</v>
          </cell>
          <cell r="D45" t="str">
            <v>Mauro</v>
          </cell>
          <cell r="E45" t="str">
            <v>PURAVIT IMUNE 75ML OR</v>
          </cell>
          <cell r="F45" t="str">
            <v>Alimento</v>
          </cell>
          <cell r="G45" t="str">
            <v>Liberado</v>
          </cell>
          <cell r="H45" t="str">
            <v>Liberado</v>
          </cell>
          <cell r="I45">
            <v>36.230150000000002</v>
          </cell>
          <cell r="J45" t="e">
            <v>#REF!</v>
          </cell>
          <cell r="K45">
            <v>37.759062329999999</v>
          </cell>
          <cell r="L45">
            <v>39.882149120000001</v>
          </cell>
          <cell r="M45">
            <v>0.1008</v>
          </cell>
        </row>
        <row r="46">
          <cell r="C46">
            <v>70432</v>
          </cell>
          <cell r="D46" t="str">
            <v>Mauro</v>
          </cell>
          <cell r="E46" t="str">
            <v>PURAVIT IMUNE CAPS</v>
          </cell>
          <cell r="F46" t="str">
            <v>Alimento</v>
          </cell>
          <cell r="G46" t="str">
            <v>Liberado</v>
          </cell>
          <cell r="H46" t="str">
            <v>Liberado</v>
          </cell>
          <cell r="I46">
            <v>67</v>
          </cell>
          <cell r="J46" t="e">
            <v>#REF!</v>
          </cell>
          <cell r="K46">
            <v>67</v>
          </cell>
          <cell r="L46">
            <v>67</v>
          </cell>
          <cell r="M46">
            <v>0</v>
          </cell>
          <cell r="N46" t="str">
            <v>Acabamos de rebaixar o preço; acompanhar performance.</v>
          </cell>
        </row>
        <row r="47">
          <cell r="C47">
            <v>100</v>
          </cell>
          <cell r="D47" t="str">
            <v>Mauro</v>
          </cell>
          <cell r="E47" t="str">
            <v>PURAVIT MULTI LIQ 120ML OR (M)</v>
          </cell>
          <cell r="F47" t="str">
            <v>Alimento</v>
          </cell>
          <cell r="G47" t="str">
            <v>Liberado</v>
          </cell>
          <cell r="H47" t="str">
            <v>Liberado</v>
          </cell>
          <cell r="I47">
            <v>37.453057123932439</v>
          </cell>
          <cell r="J47" t="e">
            <v>#REF!</v>
          </cell>
          <cell r="K47">
            <v>39.033576134562388</v>
          </cell>
          <cell r="L47">
            <v>39.996119702647455</v>
          </cell>
          <cell r="M47">
            <v>6.7900000000000002E-2</v>
          </cell>
          <cell r="N47" t="str">
            <v>Manter mais competitivo com Zirvit e Neutrofer</v>
          </cell>
        </row>
        <row r="48">
          <cell r="C48">
            <v>70209</v>
          </cell>
          <cell r="D48" t="str">
            <v>Mauro</v>
          </cell>
          <cell r="E48" t="str">
            <v>TENSART 12,6MG - 30 CPR REV</v>
          </cell>
          <cell r="F48" t="str">
            <v>Medicamento</v>
          </cell>
          <cell r="G48" t="str">
            <v>Liberado</v>
          </cell>
          <cell r="H48" t="str">
            <v>Liberado</v>
          </cell>
          <cell r="I48">
            <v>39.283259744281011</v>
          </cell>
          <cell r="J48" t="e">
            <v>#REF!</v>
          </cell>
          <cell r="K48">
            <v>39.283259744281011</v>
          </cell>
          <cell r="L48">
            <v>42.598766866698327</v>
          </cell>
          <cell r="M48">
            <v>8.4400000000000031E-2</v>
          </cell>
          <cell r="N48" t="str">
            <v>Aumento para manter distancia dos principais concorrentes</v>
          </cell>
        </row>
        <row r="49">
          <cell r="C49">
            <v>70205</v>
          </cell>
          <cell r="D49" t="str">
            <v>Mauro</v>
          </cell>
          <cell r="E49" t="str">
            <v>TENSART 30 C/ 30 CPR REV</v>
          </cell>
          <cell r="F49" t="str">
            <v>Medicamento</v>
          </cell>
          <cell r="G49" t="str">
            <v>Liberado</v>
          </cell>
          <cell r="H49" t="str">
            <v>Liberado</v>
          </cell>
          <cell r="I49">
            <v>58.522184242058856</v>
          </cell>
          <cell r="J49" t="e">
            <v>#REF!</v>
          </cell>
          <cell r="K49">
            <v>58.522184242058856</v>
          </cell>
          <cell r="L49">
            <v>58.522184242058856</v>
          </cell>
          <cell r="M49">
            <v>0</v>
          </cell>
          <cell r="N49" t="str">
            <v>Não praticar aumento. Diminuir distancia dos concorrentes.</v>
          </cell>
        </row>
        <row r="50">
          <cell r="C50">
            <v>70208</v>
          </cell>
          <cell r="D50" t="str">
            <v>Mauro</v>
          </cell>
          <cell r="E50" t="str">
            <v>TENSART SOLUCAO - C/100 ML OR</v>
          </cell>
          <cell r="F50" t="str">
            <v>Medicamento</v>
          </cell>
          <cell r="G50" t="str">
            <v>Liberado</v>
          </cell>
          <cell r="H50" t="str">
            <v>Liberado</v>
          </cell>
          <cell r="I50">
            <v>38.200002047541673</v>
          </cell>
          <cell r="J50" t="e">
            <v>#REF!</v>
          </cell>
          <cell r="K50">
            <v>39.812042133947934</v>
          </cell>
          <cell r="L50">
            <v>41.424082220354194</v>
          </cell>
          <cell r="M50">
            <v>8.4400000000000031E-2</v>
          </cell>
          <cell r="N50" t="str">
            <v>Aumento para manter distancia dos principais concorrentes</v>
          </cell>
        </row>
        <row r="51">
          <cell r="C51">
            <v>70308</v>
          </cell>
          <cell r="D51" t="str">
            <v>Mauro</v>
          </cell>
          <cell r="E51" t="str">
            <v>UNIZINCO C/14 OR</v>
          </cell>
          <cell r="F51" t="str">
            <v>Medicamento</v>
          </cell>
          <cell r="G51">
            <v>2</v>
          </cell>
          <cell r="H51">
            <v>8.4400000000000003E-2</v>
          </cell>
          <cell r="I51">
            <v>25.15</v>
          </cell>
          <cell r="J51" t="e">
            <v>#REF!</v>
          </cell>
          <cell r="K51">
            <v>26.21133</v>
          </cell>
          <cell r="L51">
            <v>27.272659999999998</v>
          </cell>
          <cell r="M51">
            <v>8.4400000000000031E-2</v>
          </cell>
        </row>
        <row r="52">
          <cell r="C52">
            <v>70194</v>
          </cell>
          <cell r="D52" t="str">
            <v>Mauro</v>
          </cell>
          <cell r="E52" t="str">
            <v>UNIZINCO SOLUCAO 100ML OR</v>
          </cell>
          <cell r="F52" t="str">
            <v>Medicamento</v>
          </cell>
          <cell r="G52">
            <v>3</v>
          </cell>
          <cell r="H52">
            <v>6.7900000000000002E-2</v>
          </cell>
          <cell r="I52">
            <v>19.861140452061505</v>
          </cell>
          <cell r="J52" t="e">
            <v>#REF!</v>
          </cell>
          <cell r="K52">
            <v>20.699280579138502</v>
          </cell>
          <cell r="L52">
            <v>21.209711888756484</v>
          </cell>
          <cell r="M52">
            <v>6.7900000000000002E-2</v>
          </cell>
        </row>
        <row r="53">
          <cell r="C53">
            <v>70303</v>
          </cell>
          <cell r="D53" t="str">
            <v>Rubem</v>
          </cell>
          <cell r="E53" t="str">
            <v>ATILLUS 30 CAPS</v>
          </cell>
          <cell r="F53" t="str">
            <v>Alimento</v>
          </cell>
          <cell r="G53" t="str">
            <v>Liberado</v>
          </cell>
          <cell r="H53" t="str">
            <v>Liberado</v>
          </cell>
          <cell r="I53">
            <v>60</v>
          </cell>
          <cell r="J53" t="e">
            <v>#REF!</v>
          </cell>
          <cell r="K53">
            <v>60</v>
          </cell>
          <cell r="L53">
            <v>60</v>
          </cell>
          <cell r="M53">
            <v>0</v>
          </cell>
          <cell r="N53" t="str">
            <v>Rebaixa de preço realizado em jan</v>
          </cell>
        </row>
        <row r="54">
          <cell r="C54">
            <v>105</v>
          </cell>
          <cell r="D54" t="str">
            <v>Rubem</v>
          </cell>
          <cell r="E54" t="str">
            <v>ATILLUS MULTI OR (M)</v>
          </cell>
          <cell r="F54" t="str">
            <v>Alimento</v>
          </cell>
          <cell r="G54" t="str">
            <v>Liberado</v>
          </cell>
          <cell r="H54" t="str">
            <v>Liberado</v>
          </cell>
          <cell r="I54">
            <v>55.366132598097749</v>
          </cell>
          <cell r="J54" t="e">
            <v>#REF!</v>
          </cell>
          <cell r="K54">
            <v>57.702583393737477</v>
          </cell>
          <cell r="L54">
            <v>60.947038763986001</v>
          </cell>
          <cell r="M54">
            <v>0.1008</v>
          </cell>
        </row>
        <row r="55">
          <cell r="C55">
            <v>70158</v>
          </cell>
          <cell r="D55" t="str">
            <v>Rubem</v>
          </cell>
          <cell r="E55" t="str">
            <v>BETRAT 42 CPR OR</v>
          </cell>
          <cell r="F55" t="str">
            <v>Medicamento</v>
          </cell>
          <cell r="G55">
            <v>3</v>
          </cell>
          <cell r="H55">
            <v>6.7900000000000002E-2</v>
          </cell>
          <cell r="I55">
            <v>63.734202000000003</v>
          </cell>
          <cell r="J55" t="e">
            <v>#REF!</v>
          </cell>
          <cell r="K55">
            <v>66.423785324400001</v>
          </cell>
          <cell r="L55">
            <v>68.061754315800002</v>
          </cell>
          <cell r="M55">
            <v>6.7900000000000002E-2</v>
          </cell>
        </row>
        <row r="56">
          <cell r="C56">
            <v>70160</v>
          </cell>
          <cell r="D56" t="str">
            <v>Rubem</v>
          </cell>
          <cell r="E56" t="str">
            <v>BETRAT 60 CPR OR</v>
          </cell>
          <cell r="F56" t="str">
            <v>Medicamento</v>
          </cell>
          <cell r="G56">
            <v>3</v>
          </cell>
          <cell r="H56">
            <v>6.7900000000000002E-2</v>
          </cell>
          <cell r="I56">
            <v>93.557349000000002</v>
          </cell>
          <cell r="J56" t="e">
            <v>#REF!</v>
          </cell>
          <cell r="K56">
            <v>97.505469127799998</v>
          </cell>
          <cell r="L56">
            <v>99.909892997100002</v>
          </cell>
          <cell r="M56">
            <v>6.7900000000000002E-2</v>
          </cell>
        </row>
        <row r="57">
          <cell r="C57">
            <v>70188</v>
          </cell>
          <cell r="D57" t="str">
            <v>Rubem</v>
          </cell>
          <cell r="E57" t="str">
            <v>BIOFLAN COM REV 250MG 3BL X 10 OR</v>
          </cell>
          <cell r="F57" t="str">
            <v>Medicamento</v>
          </cell>
          <cell r="G57" t="str">
            <v>Liberado</v>
          </cell>
          <cell r="H57" t="str">
            <v>Liberado</v>
          </cell>
          <cell r="I57">
            <v>62.758910294437499</v>
          </cell>
          <cell r="J57" t="e">
            <v>#REF!</v>
          </cell>
          <cell r="K57">
            <v>65.407336308862767</v>
          </cell>
          <cell r="L57">
            <v>69.085008452116796</v>
          </cell>
          <cell r="M57">
            <v>0.1008</v>
          </cell>
        </row>
        <row r="58">
          <cell r="C58">
            <v>70192</v>
          </cell>
          <cell r="D58" t="str">
            <v>Rubem</v>
          </cell>
          <cell r="E58" t="str">
            <v>CLIMATRIX COM REV 100MG 3BL X 10 OR</v>
          </cell>
          <cell r="F58" t="str">
            <v>Medicamento</v>
          </cell>
          <cell r="G58">
            <v>1</v>
          </cell>
          <cell r="H58">
            <v>0.1008</v>
          </cell>
          <cell r="I58">
            <v>83.138566508156245</v>
          </cell>
          <cell r="J58" t="e">
            <v>#REF!</v>
          </cell>
          <cell r="K58">
            <v>86.647014014800433</v>
          </cell>
          <cell r="L58">
            <v>91.518934012178391</v>
          </cell>
          <cell r="M58">
            <v>0.1008</v>
          </cell>
        </row>
        <row r="59">
          <cell r="C59">
            <v>70088</v>
          </cell>
          <cell r="D59" t="str">
            <v>Rubem</v>
          </cell>
          <cell r="E59" t="str">
            <v>COLTRIENO CREME VAGINAL 10MG/G 30G OR</v>
          </cell>
          <cell r="F59" t="str">
            <v>Medicamento</v>
          </cell>
          <cell r="G59">
            <v>2</v>
          </cell>
          <cell r="H59">
            <v>8.4400000000000003E-2</v>
          </cell>
          <cell r="I59">
            <v>52.933337999999999</v>
          </cell>
          <cell r="J59" t="e">
            <v>#REF!</v>
          </cell>
          <cell r="K59">
            <v>55.167124863600002</v>
          </cell>
          <cell r="L59">
            <v>57.400911727200004</v>
          </cell>
          <cell r="M59">
            <v>8.4400000000000003E-2</v>
          </cell>
        </row>
        <row r="60">
          <cell r="C60">
            <v>70084</v>
          </cell>
          <cell r="D60" t="str">
            <v>Rubem</v>
          </cell>
          <cell r="E60" t="str">
            <v>DIOST 30 CPR OR</v>
          </cell>
          <cell r="F60" t="str">
            <v>Medicamento</v>
          </cell>
          <cell r="G60">
            <v>3</v>
          </cell>
          <cell r="H60">
            <v>6.7900000000000002E-2</v>
          </cell>
          <cell r="I60">
            <v>38.09187</v>
          </cell>
          <cell r="J60" t="e">
            <v>#REF!</v>
          </cell>
          <cell r="K60">
            <v>39.699346914000003</v>
          </cell>
          <cell r="L60">
            <v>40.678307973000003</v>
          </cell>
          <cell r="M60">
            <v>6.7900000000000002E-2</v>
          </cell>
        </row>
        <row r="61">
          <cell r="C61">
            <v>70373</v>
          </cell>
          <cell r="D61" t="str">
            <v>Rubem</v>
          </cell>
          <cell r="E61" t="str">
            <v>FERTISOP</v>
          </cell>
          <cell r="F61" t="str">
            <v>Alimento</v>
          </cell>
          <cell r="G61" t="str">
            <v>Liberado</v>
          </cell>
          <cell r="H61" t="str">
            <v>Liberado</v>
          </cell>
          <cell r="I61">
            <v>120</v>
          </cell>
          <cell r="J61" t="e">
            <v>#REF!</v>
          </cell>
          <cell r="K61">
            <v>120</v>
          </cell>
          <cell r="L61">
            <v>120</v>
          </cell>
          <cell r="M61">
            <v>0</v>
          </cell>
          <cell r="N61" t="str">
            <v>Sem aumento, produto recém lançado, provável entrada de competidores</v>
          </cell>
        </row>
        <row r="62">
          <cell r="C62">
            <v>70135</v>
          </cell>
          <cell r="D62" t="str">
            <v>Rubem</v>
          </cell>
          <cell r="E62" t="str">
            <v>FOLAGEST 400 µg 45 COM REV OR 3 BLT c/15</v>
          </cell>
          <cell r="F62" t="str">
            <v>Alimento</v>
          </cell>
          <cell r="G62" t="str">
            <v>Liberado</v>
          </cell>
          <cell r="H62" t="str">
            <v>Liberado</v>
          </cell>
          <cell r="I62">
            <v>34.484999999999999</v>
          </cell>
          <cell r="J62" t="e">
            <v>#REF!</v>
          </cell>
          <cell r="K62">
            <v>35.940266999999999</v>
          </cell>
          <cell r="L62">
            <v>37.961087999999997</v>
          </cell>
          <cell r="M62">
            <v>0.1008</v>
          </cell>
        </row>
        <row r="63">
          <cell r="C63">
            <v>70001</v>
          </cell>
          <cell r="D63" t="str">
            <v>Rubem</v>
          </cell>
          <cell r="E63" t="str">
            <v>LYNAX BIS 30G + 10 APLIC OR</v>
          </cell>
          <cell r="F63" t="str">
            <v>Correlato</v>
          </cell>
          <cell r="G63" t="str">
            <v>Liberado</v>
          </cell>
          <cell r="H63" t="str">
            <v>Liberado</v>
          </cell>
          <cell r="I63">
            <v>41.230000000000004</v>
          </cell>
          <cell r="J63" t="e">
            <v>#REF!</v>
          </cell>
          <cell r="K63">
            <v>42.969906000000002</v>
          </cell>
          <cell r="L63">
            <v>45.385984000000008</v>
          </cell>
          <cell r="M63">
            <v>0.1008</v>
          </cell>
        </row>
        <row r="64">
          <cell r="C64">
            <v>101</v>
          </cell>
          <cell r="D64" t="str">
            <v>Rubem</v>
          </cell>
          <cell r="E64" t="str">
            <v>MAGNALIV C/ 30 CPR OR (M)</v>
          </cell>
          <cell r="F64" t="str">
            <v>Alimento</v>
          </cell>
          <cell r="G64" t="str">
            <v>Liberado</v>
          </cell>
          <cell r="H64" t="str">
            <v>Liberado</v>
          </cell>
          <cell r="I64">
            <v>55.890899999999995</v>
          </cell>
          <cell r="J64" t="e">
            <v>#REF!</v>
          </cell>
          <cell r="K64">
            <v>58.249495979999999</v>
          </cell>
          <cell r="L64">
            <v>61.524702719999993</v>
          </cell>
          <cell r="M64">
            <v>0.1008</v>
          </cell>
        </row>
        <row r="65">
          <cell r="C65">
            <v>70341</v>
          </cell>
          <cell r="D65" t="str">
            <v>Rubem</v>
          </cell>
          <cell r="E65" t="str">
            <v>MATERDHA</v>
          </cell>
          <cell r="F65" t="str">
            <v>Alimento</v>
          </cell>
          <cell r="G65" t="str">
            <v>Liberado</v>
          </cell>
          <cell r="H65" t="str">
            <v>Liberado</v>
          </cell>
          <cell r="I65">
            <v>78</v>
          </cell>
          <cell r="J65" t="e">
            <v>#REF!</v>
          </cell>
          <cell r="K65">
            <v>78</v>
          </cell>
          <cell r="L65">
            <v>85.862399999999994</v>
          </cell>
          <cell r="M65">
            <v>0.1008</v>
          </cell>
        </row>
        <row r="66">
          <cell r="C66">
            <v>70153</v>
          </cell>
          <cell r="D66" t="str">
            <v>Rubem</v>
          </cell>
          <cell r="E66" t="str">
            <v>MOBI 2 40MG 2 BL C/15 COM REV OR</v>
          </cell>
          <cell r="F66" t="str">
            <v>Alimento</v>
          </cell>
          <cell r="G66" t="str">
            <v>Liberado</v>
          </cell>
          <cell r="H66" t="str">
            <v>Liberado</v>
          </cell>
          <cell r="I66">
            <v>56.429999999999993</v>
          </cell>
          <cell r="J66" t="e">
            <v>#REF!</v>
          </cell>
          <cell r="K66">
            <v>58.811345999999993</v>
          </cell>
          <cell r="L66">
            <v>62.118143999999994</v>
          </cell>
          <cell r="M66">
            <v>0.1008</v>
          </cell>
        </row>
        <row r="67">
          <cell r="C67">
            <v>113</v>
          </cell>
          <cell r="D67" t="str">
            <v>Rubem</v>
          </cell>
          <cell r="E67" t="str">
            <v>MOBIFLEX 30 SACHES OR</v>
          </cell>
          <cell r="F67" t="str">
            <v>Alimento</v>
          </cell>
          <cell r="G67" t="str">
            <v>Liberado</v>
          </cell>
          <cell r="H67" t="str">
            <v>Liberado</v>
          </cell>
          <cell r="I67">
            <v>104.03357801265</v>
          </cell>
          <cell r="J67" t="e">
            <v>#REF!</v>
          </cell>
          <cell r="K67">
            <v>108.42379500478383</v>
          </cell>
          <cell r="L67">
            <v>114.52016267632511</v>
          </cell>
          <cell r="M67">
            <v>0.1008</v>
          </cell>
        </row>
        <row r="68">
          <cell r="C68">
            <v>70115</v>
          </cell>
          <cell r="D68" t="str">
            <v>Rubem</v>
          </cell>
          <cell r="E68" t="str">
            <v>PEG LAX  8,5g COM 14 SACHES OR</v>
          </cell>
          <cell r="F68" t="str">
            <v>Medicamento</v>
          </cell>
          <cell r="G68" t="str">
            <v>Liberado</v>
          </cell>
          <cell r="H68" t="str">
            <v>Liberado</v>
          </cell>
          <cell r="I68">
            <v>19</v>
          </cell>
          <cell r="J68" t="e">
            <v>#REF!</v>
          </cell>
          <cell r="K68">
            <v>19.8018</v>
          </cell>
          <cell r="L68">
            <v>20.290100000000002</v>
          </cell>
          <cell r="M68">
            <v>6.7900000000000002E-2</v>
          </cell>
          <cell r="N68" t="str">
            <v>Aumento conforme histórico do Muvin-Lax</v>
          </cell>
        </row>
        <row r="69">
          <cell r="C69">
            <v>70091</v>
          </cell>
          <cell r="D69" t="str">
            <v>Rubem</v>
          </cell>
          <cell r="E69" t="str">
            <v>PEG LAX 14 PO SOL ORAL OR</v>
          </cell>
          <cell r="F69" t="str">
            <v>Medicamento</v>
          </cell>
          <cell r="G69" t="str">
            <v>Liberado</v>
          </cell>
          <cell r="H69" t="str">
            <v>Liberado</v>
          </cell>
          <cell r="I69">
            <v>29.414904530000001</v>
          </cell>
          <cell r="J69" t="e">
            <v>#REF!</v>
          </cell>
          <cell r="K69">
            <v>30.656213501166</v>
          </cell>
          <cell r="L69">
            <v>31.412176547587002</v>
          </cell>
          <cell r="M69">
            <v>6.7900000000000002E-2</v>
          </cell>
          <cell r="N69" t="str">
            <v>Aumento conforme histórico do Muvin-Lax</v>
          </cell>
        </row>
        <row r="70">
          <cell r="C70">
            <v>70097</v>
          </cell>
          <cell r="D70" t="str">
            <v>Rubem</v>
          </cell>
          <cell r="E70" t="str">
            <v>TILESTAL CX 10 CPR REV OR</v>
          </cell>
          <cell r="F70" t="str">
            <v>Medicamento</v>
          </cell>
          <cell r="G70">
            <v>1</v>
          </cell>
          <cell r="H70">
            <v>0.1008</v>
          </cell>
          <cell r="I70">
            <v>15.308055000000001</v>
          </cell>
          <cell r="J70" t="e">
            <v>#REF!</v>
          </cell>
          <cell r="K70">
            <v>15.954054921000001</v>
          </cell>
          <cell r="L70">
            <v>16.851106944000001</v>
          </cell>
          <cell r="M70">
            <v>0.1008</v>
          </cell>
        </row>
        <row r="71">
          <cell r="C71">
            <v>70094</v>
          </cell>
          <cell r="D71" t="str">
            <v>Rubem</v>
          </cell>
          <cell r="E71" t="str">
            <v>TILESTAL CX 20 CPR REV OR</v>
          </cell>
          <cell r="F71" t="str">
            <v>Medicamento</v>
          </cell>
          <cell r="G71">
            <v>1</v>
          </cell>
          <cell r="H71">
            <v>0.1008</v>
          </cell>
          <cell r="I71">
            <v>30.624234623899984</v>
          </cell>
          <cell r="J71" t="e">
            <v>#REF!</v>
          </cell>
          <cell r="K71">
            <v>31.916577325028562</v>
          </cell>
          <cell r="L71">
            <v>33.711157473989104</v>
          </cell>
          <cell r="M71">
            <v>0.1008</v>
          </cell>
        </row>
        <row r="72">
          <cell r="C72">
            <v>124</v>
          </cell>
          <cell r="D72" t="str">
            <v>Rubem</v>
          </cell>
          <cell r="E72" t="str">
            <v>UROCRAN 30 CAPSULAS OR</v>
          </cell>
          <cell r="F72" t="str">
            <v>Alimento</v>
          </cell>
          <cell r="G72" t="str">
            <v>Liberado</v>
          </cell>
          <cell r="H72" t="str">
            <v>Liberado</v>
          </cell>
          <cell r="I72">
            <v>61.01455502999999</v>
          </cell>
          <cell r="J72" t="e">
            <v>#REF!</v>
          </cell>
          <cell r="K72">
            <v>63.589369252265989</v>
          </cell>
          <cell r="L72">
            <v>67.164822177023993</v>
          </cell>
          <cell r="M72">
            <v>0.1008</v>
          </cell>
        </row>
        <row r="73">
          <cell r="C73">
            <v>70196</v>
          </cell>
          <cell r="D73" t="str">
            <v>Rubem</v>
          </cell>
          <cell r="E73" t="str">
            <v>VENOLISE COM REV 26,7MG 3BL X 10 OR</v>
          </cell>
          <cell r="F73" t="str">
            <v>Medicamento</v>
          </cell>
          <cell r="G73" t="str">
            <v>Liberado</v>
          </cell>
          <cell r="H73" t="str">
            <v>Liberado</v>
          </cell>
          <cell r="I73">
            <v>70.785444611041868</v>
          </cell>
          <cell r="J73" t="e">
            <v>#REF!</v>
          </cell>
          <cell r="K73">
            <v>73.772590373627835</v>
          </cell>
          <cell r="L73">
            <v>77.920617427834884</v>
          </cell>
          <cell r="M73">
            <v>0.1008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BF2EF-3D20-496C-9717-4947FCC17021}">
  <dimension ref="A1:AA72"/>
  <sheetViews>
    <sheetView showGridLines="0" tabSelected="1" zoomScale="80" zoomScaleNormal="80" workbookViewId="0">
      <pane xSplit="4" ySplit="3" topLeftCell="E56" activePane="bottomRight" state="frozen"/>
      <selection pane="topRight" activeCell="F1" sqref="F1"/>
      <selection pane="bottomLeft" activeCell="A2" sqref="A2"/>
      <selection pane="bottomRight" activeCell="B4" sqref="B4:B72"/>
    </sheetView>
  </sheetViews>
  <sheetFormatPr defaultRowHeight="15" x14ac:dyDescent="0.25"/>
  <cols>
    <col min="1" max="1" width="9.28515625" customWidth="1"/>
    <col min="2" max="2" width="15.28515625" style="15" bestFit="1" customWidth="1"/>
    <col min="3" max="3" width="42.7109375" bestFit="1" customWidth="1"/>
    <col min="4" max="4" width="15.85546875" bestFit="1" customWidth="1"/>
    <col min="5" max="5" width="12.42578125" bestFit="1" customWidth="1"/>
    <col min="6" max="6" width="11" bestFit="1" customWidth="1"/>
    <col min="7" max="7" width="14.28515625" customWidth="1"/>
    <col min="8" max="8" width="17.42578125" customWidth="1"/>
    <col min="9" max="22" width="13.7109375" customWidth="1"/>
    <col min="27" max="27" width="17.140625" bestFit="1" customWidth="1"/>
  </cols>
  <sheetData>
    <row r="1" spans="1:27" ht="28.5" x14ac:dyDescent="0.45">
      <c r="A1" s="1" t="s">
        <v>0</v>
      </c>
      <c r="B1" s="12"/>
    </row>
    <row r="3" spans="1:27" x14ac:dyDescent="0.25">
      <c r="A3" s="2" t="s">
        <v>1</v>
      </c>
      <c r="B3" s="13" t="s">
        <v>129</v>
      </c>
      <c r="C3" s="2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4" t="s">
        <v>22</v>
      </c>
    </row>
    <row r="4" spans="1:27" x14ac:dyDescent="0.25">
      <c r="A4" s="5">
        <v>105</v>
      </c>
      <c r="B4" s="14">
        <v>7896183844882</v>
      </c>
      <c r="C4" s="6" t="s">
        <v>23</v>
      </c>
      <c r="D4" s="7" t="s">
        <v>24</v>
      </c>
      <c r="E4" s="8" t="s">
        <v>25</v>
      </c>
      <c r="F4" s="9" t="s">
        <v>26</v>
      </c>
      <c r="G4" s="10">
        <v>0.1225</v>
      </c>
      <c r="H4" s="9" t="s">
        <v>27</v>
      </c>
      <c r="I4" s="9">
        <f>Q4</f>
        <v>60.947038763986001</v>
      </c>
      <c r="J4" s="9">
        <f>R4</f>
        <v>0</v>
      </c>
      <c r="K4" s="9">
        <f>Q4</f>
        <v>60.947038763986001</v>
      </c>
      <c r="L4" s="9">
        <v>0</v>
      </c>
      <c r="M4" s="9">
        <f>Q4</f>
        <v>60.947038763986001</v>
      </c>
      <c r="N4" s="9">
        <v>0</v>
      </c>
      <c r="O4" s="9">
        <f>Q4</f>
        <v>60.947038763986001</v>
      </c>
      <c r="P4" s="9">
        <v>0</v>
      </c>
      <c r="Q4" s="9">
        <v>60.947038763986001</v>
      </c>
      <c r="R4" s="9">
        <v>0</v>
      </c>
      <c r="S4" s="9">
        <f>Q4</f>
        <v>60.947038763986001</v>
      </c>
      <c r="T4" s="9">
        <v>0</v>
      </c>
      <c r="U4" s="9">
        <f>Q4</f>
        <v>60.947038763986001</v>
      </c>
      <c r="V4" s="9">
        <v>0</v>
      </c>
      <c r="W4" t="s">
        <v>28</v>
      </c>
      <c r="AA4" s="11"/>
    </row>
    <row r="5" spans="1:27" x14ac:dyDescent="0.25">
      <c r="A5" s="5">
        <v>70158</v>
      </c>
      <c r="B5" s="14">
        <v>7898430191992</v>
      </c>
      <c r="C5" s="6" t="s">
        <v>29</v>
      </c>
      <c r="D5" s="7" t="s">
        <v>30</v>
      </c>
      <c r="E5" s="8" t="s">
        <v>25</v>
      </c>
      <c r="F5" s="9" t="s">
        <v>31</v>
      </c>
      <c r="G5" s="10">
        <v>0.03</v>
      </c>
      <c r="H5" s="9" t="s">
        <v>32</v>
      </c>
      <c r="I5" s="9">
        <f>Q5*0.82</f>
        <v>55.810638538955999</v>
      </c>
      <c r="J5" s="9">
        <f>I5/0.723358</f>
        <v>77.154933710494674</v>
      </c>
      <c r="K5" s="9">
        <f>Q5*0.93182</f>
        <v>63.421303906548758</v>
      </c>
      <c r="L5" s="9">
        <f>K5/0.723358</f>
        <v>87.676232109894087</v>
      </c>
      <c r="M5" s="9">
        <f>Q5*0.98795</f>
        <v>67.241610176294614</v>
      </c>
      <c r="N5" s="9">
        <f>M5/0.723358</f>
        <v>92.957581413760025</v>
      </c>
      <c r="O5" s="9">
        <f>Q5*0.99394</f>
        <v>67.649300084646256</v>
      </c>
      <c r="P5" s="9">
        <f>O5/0.723358</f>
        <v>93.521188795376929</v>
      </c>
      <c r="Q5" s="9">
        <v>68.061754315800002</v>
      </c>
      <c r="R5" s="9">
        <f>Q5/0.723358</f>
        <v>94.091382573773998</v>
      </c>
      <c r="S5" s="9">
        <f>Q5*1.025</f>
        <v>69.763298173694992</v>
      </c>
      <c r="T5" s="9">
        <f>S5/0.723358</f>
        <v>96.443667138118329</v>
      </c>
      <c r="U5" s="9">
        <f>Q5*0.82</f>
        <v>55.810638538955999</v>
      </c>
      <c r="V5" s="9">
        <f>U5/0.723358</f>
        <v>77.154933710494674</v>
      </c>
      <c r="W5" t="s">
        <v>28</v>
      </c>
      <c r="AA5" s="11"/>
    </row>
    <row r="6" spans="1:27" x14ac:dyDescent="0.25">
      <c r="A6" s="5">
        <v>70160</v>
      </c>
      <c r="B6" s="14">
        <v>7898430192449</v>
      </c>
      <c r="C6" s="6" t="s">
        <v>33</v>
      </c>
      <c r="D6" s="7" t="s">
        <v>30</v>
      </c>
      <c r="E6" s="8" t="s">
        <v>25</v>
      </c>
      <c r="F6" s="9" t="s">
        <v>31</v>
      </c>
      <c r="G6" s="10">
        <v>0.03</v>
      </c>
      <c r="H6" s="9" t="s">
        <v>32</v>
      </c>
      <c r="I6" s="9">
        <f>Q6*0.82</f>
        <v>81.926112257621995</v>
      </c>
      <c r="J6" s="9">
        <f>I6/0.723358</f>
        <v>113.25804409106141</v>
      </c>
      <c r="K6" s="9">
        <f>Q6*0.93182</f>
        <v>93.098036492557725</v>
      </c>
      <c r="L6" s="9">
        <f>K6/0.723358</f>
        <v>128.70257395723519</v>
      </c>
      <c r="M6" s="9">
        <f>Q6*0.98795</f>
        <v>98.705978786484948</v>
      </c>
      <c r="N6" s="9">
        <f>M6/0.723358</f>
        <v>136.4552251948343</v>
      </c>
      <c r="O6" s="9">
        <f>Q6*0.99394</f>
        <v>99.304439045537578</v>
      </c>
      <c r="P6" s="9">
        <f>O6/0.723358</f>
        <v>137.28256139496293</v>
      </c>
      <c r="Q6" s="9">
        <v>99.909892997100002</v>
      </c>
      <c r="R6" s="9">
        <f>Q6/0.723358</f>
        <v>138.11956596470904</v>
      </c>
      <c r="S6" s="9">
        <f>Q6*1.025</f>
        <v>102.40764032202749</v>
      </c>
      <c r="T6" s="9">
        <f>S6/0.723358</f>
        <v>141.57255511382675</v>
      </c>
      <c r="U6" s="9">
        <f>Q6*0.82</f>
        <v>81.926112257621995</v>
      </c>
      <c r="V6" s="9">
        <f>U6/0.723358</f>
        <v>113.25804409106141</v>
      </c>
      <c r="W6" t="s">
        <v>28</v>
      </c>
      <c r="AA6" s="11"/>
    </row>
    <row r="7" spans="1:27" x14ac:dyDescent="0.25">
      <c r="A7" s="5">
        <v>70188</v>
      </c>
      <c r="B7" s="14">
        <v>7898430192036</v>
      </c>
      <c r="C7" s="6" t="s">
        <v>34</v>
      </c>
      <c r="D7" s="7" t="s">
        <v>35</v>
      </c>
      <c r="E7" s="8" t="s">
        <v>25</v>
      </c>
      <c r="F7" s="9" t="s">
        <v>36</v>
      </c>
      <c r="G7" s="10">
        <v>0.15</v>
      </c>
      <c r="H7" s="9" t="s">
        <v>32</v>
      </c>
      <c r="I7" s="9">
        <f>Q7*0.79801</f>
        <v>55.130527594873726</v>
      </c>
      <c r="J7" s="9">
        <f>I7/0.745454</f>
        <v>73.955639911884205</v>
      </c>
      <c r="K7" s="9">
        <f>Q7*0.92218</f>
        <v>63.708813094373063</v>
      </c>
      <c r="L7" s="9">
        <f>K7/0.748624</f>
        <v>85.101216491019613</v>
      </c>
      <c r="M7" s="9">
        <f>Q7*0.98613</f>
        <v>68.126799384885928</v>
      </c>
      <c r="N7" s="9">
        <f>M7/0.75023</f>
        <v>90.807884761854268</v>
      </c>
      <c r="O7" s="9">
        <f>Q7*0.99302</f>
        <v>68.602795093121017</v>
      </c>
      <c r="P7" s="9">
        <f>O7/0.750402</f>
        <v>91.421391591601591</v>
      </c>
      <c r="Q7" s="9">
        <v>69.085008452116796</v>
      </c>
      <c r="R7" s="9">
        <f>Q7/0.750577</f>
        <v>92.042533213936466</v>
      </c>
      <c r="S7" s="9">
        <f>Q7*1.02895</f>
        <v>71.085019446805575</v>
      </c>
      <c r="T7" s="9">
        <f>S7/0.751296</f>
        <v>94.616528567709096</v>
      </c>
      <c r="U7" s="9">
        <f>Q7*0.82</f>
        <v>56.649706930735768</v>
      </c>
      <c r="V7" s="9">
        <f>U7/0.723358</f>
        <v>78.314896539107565</v>
      </c>
      <c r="W7" t="s">
        <v>28</v>
      </c>
      <c r="AA7" s="11"/>
    </row>
    <row r="8" spans="1:27" x14ac:dyDescent="0.25">
      <c r="A8" s="5">
        <v>103</v>
      </c>
      <c r="B8" s="14">
        <v>7898430191039</v>
      </c>
      <c r="C8" s="6" t="s">
        <v>37</v>
      </c>
      <c r="D8" s="7" t="s">
        <v>38</v>
      </c>
      <c r="E8" s="8" t="s">
        <v>25</v>
      </c>
      <c r="F8" s="9" t="s">
        <v>26</v>
      </c>
      <c r="G8" s="10">
        <v>0.1225</v>
      </c>
      <c r="H8" s="9" t="s">
        <v>27</v>
      </c>
      <c r="I8" s="9">
        <f>Q8</f>
        <v>38.983872306827031</v>
      </c>
      <c r="J8" s="9">
        <f>R8</f>
        <v>0</v>
      </c>
      <c r="K8" s="9">
        <f>Q8</f>
        <v>38.983872306827031</v>
      </c>
      <c r="L8" s="9">
        <v>0</v>
      </c>
      <c r="M8" s="9">
        <f>Q8</f>
        <v>38.983872306827031</v>
      </c>
      <c r="N8" s="9">
        <v>0</v>
      </c>
      <c r="O8" s="9">
        <f>Q8</f>
        <v>38.983872306827031</v>
      </c>
      <c r="P8" s="9">
        <v>0</v>
      </c>
      <c r="Q8" s="9">
        <v>38.983872306827031</v>
      </c>
      <c r="R8" s="9">
        <v>0</v>
      </c>
      <c r="S8" s="9">
        <f>Q8</f>
        <v>38.983872306827031</v>
      </c>
      <c r="T8" s="9">
        <v>0</v>
      </c>
      <c r="U8" s="9">
        <f>Q8</f>
        <v>38.983872306827031</v>
      </c>
      <c r="V8" s="9">
        <v>0</v>
      </c>
      <c r="W8" t="s">
        <v>28</v>
      </c>
      <c r="AA8" s="11"/>
    </row>
    <row r="9" spans="1:27" x14ac:dyDescent="0.25">
      <c r="A9" s="5">
        <v>70192</v>
      </c>
      <c r="B9" s="14">
        <v>7898430192043</v>
      </c>
      <c r="C9" s="6" t="s">
        <v>39</v>
      </c>
      <c r="D9" s="7" t="s">
        <v>40</v>
      </c>
      <c r="E9" s="8" t="s">
        <v>25</v>
      </c>
      <c r="F9" s="9" t="s">
        <v>36</v>
      </c>
      <c r="G9" s="10">
        <v>0.15</v>
      </c>
      <c r="H9" s="9" t="s">
        <v>32</v>
      </c>
      <c r="I9" s="9">
        <f>Q9*0.79801</f>
        <v>73.033024531058473</v>
      </c>
      <c r="J9" s="9">
        <f>I9/0.745454</f>
        <v>97.971202154738563</v>
      </c>
      <c r="K9" s="9">
        <f>Q9*0.92218</f>
        <v>84.396930567350665</v>
      </c>
      <c r="L9" s="9">
        <f>K9/0.748624</f>
        <v>112.73607387333384</v>
      </c>
      <c r="M9" s="9">
        <f>Q9*0.98613</f>
        <v>90.249566397429476</v>
      </c>
      <c r="N9" s="9">
        <f>M9/0.75023</f>
        <v>120.29586446480343</v>
      </c>
      <c r="O9" s="9">
        <f>Q9*0.99302</f>
        <v>90.880131852773388</v>
      </c>
      <c r="P9" s="9">
        <f>O9/0.750402</f>
        <v>121.10859493014863</v>
      </c>
      <c r="Q9" s="9">
        <v>91.518934012178391</v>
      </c>
      <c r="R9" s="9">
        <f>Q9/0.750577</f>
        <v>121.93143942883727</v>
      </c>
      <c r="S9" s="9">
        <f>Q9*1.02895</f>
        <v>94.168407151830962</v>
      </c>
      <c r="T9" s="9">
        <f>S9/0.751296</f>
        <v>125.34128645943937</v>
      </c>
      <c r="U9" s="9">
        <f>Q9*0.82</f>
        <v>75.04552588998628</v>
      </c>
      <c r="V9" s="9">
        <f>U9/0.723358</f>
        <v>103.74603707982256</v>
      </c>
      <c r="W9" t="s">
        <v>28</v>
      </c>
      <c r="AA9" s="11"/>
    </row>
    <row r="10" spans="1:27" x14ac:dyDescent="0.25">
      <c r="A10" s="5">
        <v>70088</v>
      </c>
      <c r="B10" s="14">
        <v>7898430191886</v>
      </c>
      <c r="C10" s="6" t="s">
        <v>41</v>
      </c>
      <c r="D10" s="7" t="s">
        <v>42</v>
      </c>
      <c r="E10" s="8" t="s">
        <v>25</v>
      </c>
      <c r="F10" s="9" t="s">
        <v>31</v>
      </c>
      <c r="G10" s="10">
        <v>0.03</v>
      </c>
      <c r="H10" s="9" t="s">
        <v>32</v>
      </c>
      <c r="I10" s="9">
        <f>Q10*0.82</f>
        <v>47.068747616304002</v>
      </c>
      <c r="J10" s="9">
        <f>I10/0.723358</f>
        <v>65.069782343326551</v>
      </c>
      <c r="K10" s="9">
        <f>Q10*0.93182</f>
        <v>53.487317565639508</v>
      </c>
      <c r="L10" s="9">
        <f>K10/0.723358</f>
        <v>73.943078759949444</v>
      </c>
      <c r="M10" s="9">
        <f>Q10*0.98795</f>
        <v>56.709230740887243</v>
      </c>
      <c r="N10" s="9">
        <f>M10/0.723358</f>
        <v>78.397184714743247</v>
      </c>
      <c r="O10" s="9">
        <f>Q10*0.99394</f>
        <v>57.053062202133177</v>
      </c>
      <c r="P10" s="9">
        <f>O10/0.723358</f>
        <v>78.87251153942195</v>
      </c>
      <c r="Q10" s="9">
        <v>57.400911727200004</v>
      </c>
      <c r="R10" s="9">
        <f>Q10/0.723358</f>
        <v>79.353393101617741</v>
      </c>
      <c r="S10" s="9">
        <f>Q10*1.025</f>
        <v>58.83593452038</v>
      </c>
      <c r="T10" s="9">
        <f>S10/0.723358</f>
        <v>81.337227929158189</v>
      </c>
      <c r="U10" s="9">
        <f>Q10*0.82</f>
        <v>47.068747616304002</v>
      </c>
      <c r="V10" s="9">
        <f>U10/0.723358</f>
        <v>65.069782343326551</v>
      </c>
      <c r="W10" t="s">
        <v>28</v>
      </c>
      <c r="AA10" s="11"/>
    </row>
    <row r="11" spans="1:27" x14ac:dyDescent="0.25">
      <c r="A11" s="5">
        <v>9154</v>
      </c>
      <c r="B11" s="14">
        <v>7898430191541</v>
      </c>
      <c r="C11" s="6" t="s">
        <v>43</v>
      </c>
      <c r="D11" s="7" t="s">
        <v>44</v>
      </c>
      <c r="E11" s="8" t="s">
        <v>25</v>
      </c>
      <c r="F11" s="9" t="s">
        <v>26</v>
      </c>
      <c r="G11" s="10">
        <v>0.1225</v>
      </c>
      <c r="H11" s="9" t="s">
        <v>27</v>
      </c>
      <c r="I11" s="9">
        <f>Q11</f>
        <v>55.040000000000006</v>
      </c>
      <c r="J11" s="9">
        <f>R11</f>
        <v>0</v>
      </c>
      <c r="K11" s="9">
        <f>Q11</f>
        <v>55.040000000000006</v>
      </c>
      <c r="L11" s="9">
        <v>0</v>
      </c>
      <c r="M11" s="9">
        <f>Q11</f>
        <v>55.040000000000006</v>
      </c>
      <c r="N11" s="9">
        <v>0</v>
      </c>
      <c r="O11" s="9">
        <f>Q11</f>
        <v>55.040000000000006</v>
      </c>
      <c r="P11" s="9">
        <v>0</v>
      </c>
      <c r="Q11" s="9">
        <v>55.040000000000006</v>
      </c>
      <c r="R11" s="9">
        <v>0</v>
      </c>
      <c r="S11" s="9">
        <f>Q11</f>
        <v>55.040000000000006</v>
      </c>
      <c r="T11" s="9">
        <v>0</v>
      </c>
      <c r="U11" s="9">
        <f>Q11</f>
        <v>55.040000000000006</v>
      </c>
      <c r="V11" s="9">
        <v>0</v>
      </c>
      <c r="W11" t="s">
        <v>28</v>
      </c>
      <c r="AA11" s="11"/>
    </row>
    <row r="12" spans="1:27" x14ac:dyDescent="0.25">
      <c r="A12" s="5">
        <v>70084</v>
      </c>
      <c r="B12" s="14">
        <v>7898430191893</v>
      </c>
      <c r="C12" s="6" t="s">
        <v>45</v>
      </c>
      <c r="D12" s="7" t="s">
        <v>46</v>
      </c>
      <c r="E12" s="8" t="s">
        <v>25</v>
      </c>
      <c r="F12" s="9" t="s">
        <v>36</v>
      </c>
      <c r="G12" s="10">
        <v>0.15</v>
      </c>
      <c r="H12" s="9" t="s">
        <v>32</v>
      </c>
      <c r="I12" s="9">
        <f t="shared" ref="I12:I23" si="0">Q12*0.79801</f>
        <v>32.461696545533734</v>
      </c>
      <c r="J12" s="9">
        <f t="shared" ref="J12:J23" si="1">I12/0.745454</f>
        <v>43.546210155869758</v>
      </c>
      <c r="K12" s="9">
        <f t="shared" ref="K12:K23" si="2">Q12*0.92218</f>
        <v>37.512722046541143</v>
      </c>
      <c r="L12" s="9">
        <f t="shared" ref="L12:L23" si="3">K12/0.748624</f>
        <v>50.108895849640334</v>
      </c>
      <c r="M12" s="9">
        <f t="shared" ref="M12:M23" si="4">Q12*0.98613</f>
        <v>40.114099841414493</v>
      </c>
      <c r="N12" s="9">
        <f t="shared" ref="N12:N23" si="5">M12/0.75023</f>
        <v>53.469069273975308</v>
      </c>
      <c r="O12" s="9">
        <f t="shared" ref="O12:O23" si="6">Q12*0.99302</f>
        <v>40.394373383348466</v>
      </c>
      <c r="P12" s="9">
        <f t="shared" ref="P12:P23" si="7">O12/0.750402</f>
        <v>53.830311464186479</v>
      </c>
      <c r="Q12" s="9">
        <v>40.678307973000003</v>
      </c>
      <c r="R12" s="9">
        <f t="shared" ref="R12:R23" si="8">Q12/0.750577</f>
        <v>54.19604913686404</v>
      </c>
      <c r="S12" s="9">
        <f t="shared" ref="S12:S23" si="9">Q12*1.02895</f>
        <v>41.855944988818351</v>
      </c>
      <c r="T12" s="9">
        <f t="shared" ref="T12:T23" si="10">S12/0.751296</f>
        <v>55.711656908619709</v>
      </c>
      <c r="U12" s="9">
        <f t="shared" ref="U12:U23" si="11">Q12*0.82</f>
        <v>33.356212537860003</v>
      </c>
      <c r="V12" s="9">
        <f t="shared" ref="V12:V23" si="12">U12/0.723358</f>
        <v>46.11300702813822</v>
      </c>
      <c r="W12" t="s">
        <v>28</v>
      </c>
      <c r="AA12" s="11"/>
    </row>
    <row r="13" spans="1:27" x14ac:dyDescent="0.25">
      <c r="A13" s="5">
        <v>70224</v>
      </c>
      <c r="B13" s="14">
        <v>7898430192920</v>
      </c>
      <c r="C13" s="6" t="s">
        <v>47</v>
      </c>
      <c r="D13" s="7" t="s">
        <v>48</v>
      </c>
      <c r="E13" s="8" t="s">
        <v>25</v>
      </c>
      <c r="F13" s="9" t="s">
        <v>36</v>
      </c>
      <c r="G13" s="10">
        <v>0.15</v>
      </c>
      <c r="H13" s="9" t="s">
        <v>32</v>
      </c>
      <c r="I13" s="9">
        <f t="shared" si="0"/>
        <v>14.7472248</v>
      </c>
      <c r="J13" s="9">
        <f t="shared" si="1"/>
        <v>19.782877011861228</v>
      </c>
      <c r="K13" s="9">
        <f t="shared" si="2"/>
        <v>17.041886399999999</v>
      </c>
      <c r="L13" s="9">
        <f t="shared" si="3"/>
        <v>22.764280065827439</v>
      </c>
      <c r="M13" s="9">
        <f t="shared" si="4"/>
        <v>18.223682400000001</v>
      </c>
      <c r="N13" s="9">
        <f t="shared" si="5"/>
        <v>24.290794023166232</v>
      </c>
      <c r="O13" s="9">
        <f t="shared" si="6"/>
        <v>18.351009600000001</v>
      </c>
      <c r="P13" s="9">
        <f t="shared" si="7"/>
        <v>24.45490497093558</v>
      </c>
      <c r="Q13" s="9">
        <v>18.48</v>
      </c>
      <c r="R13" s="9">
        <f t="shared" si="8"/>
        <v>24.621058199225395</v>
      </c>
      <c r="S13" s="9">
        <f t="shared" si="9"/>
        <v>19.014996</v>
      </c>
      <c r="T13" s="9">
        <f t="shared" si="10"/>
        <v>25.309593023255815</v>
      </c>
      <c r="U13" s="9">
        <f t="shared" si="11"/>
        <v>15.153599999999999</v>
      </c>
      <c r="V13" s="9">
        <f t="shared" si="12"/>
        <v>20.948963030753792</v>
      </c>
      <c r="W13" t="str">
        <f>IFERROR(VLOOKUP(A13,'[1]Preços (3)'!$C$3:$N$80,12,0),0)</f>
        <v>-</v>
      </c>
      <c r="AA13" s="11"/>
    </row>
    <row r="14" spans="1:27" x14ac:dyDescent="0.25">
      <c r="A14" s="5">
        <v>70222</v>
      </c>
      <c r="B14" s="14">
        <v>7898430193019</v>
      </c>
      <c r="C14" s="6" t="s">
        <v>49</v>
      </c>
      <c r="D14" s="7" t="s">
        <v>48</v>
      </c>
      <c r="E14" s="8" t="s">
        <v>25</v>
      </c>
      <c r="F14" s="9" t="s">
        <v>36</v>
      </c>
      <c r="G14" s="10">
        <v>0.15</v>
      </c>
      <c r="H14" s="9" t="s">
        <v>32</v>
      </c>
      <c r="I14" s="9">
        <f t="shared" si="0"/>
        <v>25.53632</v>
      </c>
      <c r="J14" s="9">
        <f t="shared" si="1"/>
        <v>34.256064089802997</v>
      </c>
      <c r="K14" s="9">
        <f t="shared" si="2"/>
        <v>29.50976</v>
      </c>
      <c r="L14" s="9">
        <f t="shared" si="3"/>
        <v>39.418666780653574</v>
      </c>
      <c r="M14" s="9">
        <f t="shared" si="4"/>
        <v>31.556159999999998</v>
      </c>
      <c r="N14" s="9">
        <f t="shared" si="5"/>
        <v>42.061980992495634</v>
      </c>
      <c r="O14" s="9">
        <f t="shared" si="6"/>
        <v>31.77664</v>
      </c>
      <c r="P14" s="9">
        <f t="shared" si="7"/>
        <v>42.34615579382784</v>
      </c>
      <c r="Q14" s="9">
        <v>32</v>
      </c>
      <c r="R14" s="9">
        <f t="shared" si="8"/>
        <v>42.633867011645705</v>
      </c>
      <c r="S14" s="9">
        <f t="shared" si="9"/>
        <v>32.926400000000001</v>
      </c>
      <c r="T14" s="9">
        <f t="shared" si="10"/>
        <v>43.826135105204877</v>
      </c>
      <c r="U14" s="9">
        <f t="shared" si="11"/>
        <v>26.24</v>
      </c>
      <c r="V14" s="9">
        <f t="shared" si="12"/>
        <v>36.275260659313922</v>
      </c>
      <c r="W14" t="str">
        <f>IFERROR(VLOOKUP(A14,'[1]Preços (3)'!$C$3:$N$80,12,0),0)</f>
        <v>-</v>
      </c>
      <c r="AA14" s="11"/>
    </row>
    <row r="15" spans="1:27" x14ac:dyDescent="0.25">
      <c r="A15" s="5">
        <v>70251</v>
      </c>
      <c r="B15" s="14">
        <v>7898430192845</v>
      </c>
      <c r="C15" s="6" t="s">
        <v>50</v>
      </c>
      <c r="D15" s="7" t="s">
        <v>48</v>
      </c>
      <c r="E15" s="8" t="s">
        <v>25</v>
      </c>
      <c r="F15" s="9" t="s">
        <v>36</v>
      </c>
      <c r="G15" s="10">
        <v>0.15</v>
      </c>
      <c r="H15" s="9" t="s">
        <v>32</v>
      </c>
      <c r="I15" s="9">
        <f t="shared" si="0"/>
        <v>16.534767199999997</v>
      </c>
      <c r="J15" s="9">
        <f t="shared" si="1"/>
        <v>22.180801498147435</v>
      </c>
      <c r="K15" s="9">
        <f t="shared" si="2"/>
        <v>19.107569599999998</v>
      </c>
      <c r="L15" s="9">
        <f t="shared" si="3"/>
        <v>25.523586740473188</v>
      </c>
      <c r="M15" s="9">
        <f t="shared" si="4"/>
        <v>20.432613599999996</v>
      </c>
      <c r="N15" s="9">
        <f t="shared" si="5"/>
        <v>27.235132692640921</v>
      </c>
      <c r="O15" s="9">
        <f t="shared" si="6"/>
        <v>20.575374399999998</v>
      </c>
      <c r="P15" s="9">
        <f t="shared" si="7"/>
        <v>27.419135876503525</v>
      </c>
      <c r="Q15" s="9">
        <v>20.72</v>
      </c>
      <c r="R15" s="9">
        <f t="shared" si="8"/>
        <v>27.605428890040592</v>
      </c>
      <c r="S15" s="9">
        <f t="shared" si="9"/>
        <v>21.319844</v>
      </c>
      <c r="T15" s="9">
        <f t="shared" si="10"/>
        <v>28.377422480620154</v>
      </c>
      <c r="U15" s="9">
        <f t="shared" si="11"/>
        <v>16.990399999999998</v>
      </c>
      <c r="V15" s="9">
        <f t="shared" si="12"/>
        <v>23.488231276905761</v>
      </c>
      <c r="W15" t="str">
        <f>IFERROR(VLOOKUP(A15,'[1]Preços (3)'!$C$3:$N$80,12,0),0)</f>
        <v>-</v>
      </c>
      <c r="AA15" s="11"/>
    </row>
    <row r="16" spans="1:27" x14ac:dyDescent="0.25">
      <c r="A16" s="5">
        <v>70255</v>
      </c>
      <c r="B16" s="14">
        <v>7898430192852</v>
      </c>
      <c r="C16" s="6" t="s">
        <v>51</v>
      </c>
      <c r="D16" s="7" t="s">
        <v>48</v>
      </c>
      <c r="E16" s="8" t="s">
        <v>25</v>
      </c>
      <c r="F16" s="9" t="s">
        <v>36</v>
      </c>
      <c r="G16" s="10">
        <v>0.15</v>
      </c>
      <c r="H16" s="9" t="s">
        <v>32</v>
      </c>
      <c r="I16" s="9">
        <f t="shared" si="0"/>
        <v>28.787143012620003</v>
      </c>
      <c r="J16" s="9">
        <f t="shared" si="1"/>
        <v>38.616927419559097</v>
      </c>
      <c r="K16" s="9">
        <f t="shared" si="2"/>
        <v>33.266409623160008</v>
      </c>
      <c r="L16" s="9">
        <f t="shared" si="3"/>
        <v>44.436739435497671</v>
      </c>
      <c r="M16" s="9">
        <f t="shared" si="4"/>
        <v>35.573320308060005</v>
      </c>
      <c r="N16" s="9">
        <f t="shared" si="5"/>
        <v>47.416552667928514</v>
      </c>
      <c r="O16" s="9">
        <f t="shared" si="6"/>
        <v>35.821867839240007</v>
      </c>
      <c r="P16" s="9">
        <f t="shared" si="7"/>
        <v>47.736903472058984</v>
      </c>
      <c r="Q16" s="9">
        <v>36.073662000000006</v>
      </c>
      <c r="R16" s="9">
        <f t="shared" si="8"/>
        <v>48.061240885345548</v>
      </c>
      <c r="S16" s="9">
        <f t="shared" si="9"/>
        <v>37.117994514900005</v>
      </c>
      <c r="T16" s="9">
        <f t="shared" si="10"/>
        <v>49.40528701723423</v>
      </c>
      <c r="U16" s="9">
        <f t="shared" si="11"/>
        <v>29.580402840000001</v>
      </c>
      <c r="V16" s="9">
        <f t="shared" si="12"/>
        <v>40.893171624562115</v>
      </c>
      <c r="W16">
        <f>IFERROR(VLOOKUP(A16,'[1]Preços (3)'!$C$3:$N$80,12,0),0)</f>
        <v>2.4659374400307188E-2</v>
      </c>
      <c r="AA16" s="11"/>
    </row>
    <row r="17" spans="1:27" x14ac:dyDescent="0.25">
      <c r="A17" s="5">
        <v>70252</v>
      </c>
      <c r="B17" s="14">
        <v>7898430192869</v>
      </c>
      <c r="C17" s="6" t="s">
        <v>52</v>
      </c>
      <c r="D17" s="7" t="s">
        <v>48</v>
      </c>
      <c r="E17" s="8" t="s">
        <v>25</v>
      </c>
      <c r="F17" s="9" t="s">
        <v>36</v>
      </c>
      <c r="G17" s="10">
        <v>0.15</v>
      </c>
      <c r="H17" s="9" t="s">
        <v>32</v>
      </c>
      <c r="I17" s="9">
        <f t="shared" si="0"/>
        <v>19.942269899999999</v>
      </c>
      <c r="J17" s="9">
        <f t="shared" si="1"/>
        <v>26.751845050130527</v>
      </c>
      <c r="K17" s="9">
        <f t="shared" si="2"/>
        <v>23.045278199999998</v>
      </c>
      <c r="L17" s="9">
        <f t="shared" si="3"/>
        <v>30.78351508901665</v>
      </c>
      <c r="M17" s="9">
        <f t="shared" si="4"/>
        <v>24.643388699999996</v>
      </c>
      <c r="N17" s="9">
        <f t="shared" si="5"/>
        <v>32.847778281327059</v>
      </c>
      <c r="O17" s="9">
        <f t="shared" si="6"/>
        <v>24.815569799999999</v>
      </c>
      <c r="P17" s="9">
        <f t="shared" si="7"/>
        <v>33.069701040242428</v>
      </c>
      <c r="Q17" s="9">
        <v>24.99</v>
      </c>
      <c r="R17" s="9">
        <f t="shared" si="8"/>
        <v>33.294385519407065</v>
      </c>
      <c r="S17" s="9">
        <f t="shared" si="9"/>
        <v>25.7134605</v>
      </c>
      <c r="T17" s="9">
        <f t="shared" si="10"/>
        <v>34.225472383720934</v>
      </c>
      <c r="U17" s="9">
        <f t="shared" si="11"/>
        <v>20.491799999999998</v>
      </c>
      <c r="V17" s="9">
        <f t="shared" si="12"/>
        <v>28.328711371132965</v>
      </c>
      <c r="W17" t="str">
        <f>IFERROR(VLOOKUP(A17,'[1]Preços (3)'!$C$3:$N$80,12,0),0)</f>
        <v>Manter preço atual devido entrada de novas marcas OTC e preço praticado por Dropy D</v>
      </c>
      <c r="AA17" s="11"/>
    </row>
    <row r="18" spans="1:27" x14ac:dyDescent="0.25">
      <c r="A18" s="5">
        <v>70254</v>
      </c>
      <c r="B18" s="14">
        <v>7898430192876</v>
      </c>
      <c r="C18" s="6" t="s">
        <v>53</v>
      </c>
      <c r="D18" s="7" t="s">
        <v>48</v>
      </c>
      <c r="E18" s="8" t="s">
        <v>25</v>
      </c>
      <c r="F18" s="9" t="s">
        <v>36</v>
      </c>
      <c r="G18" s="10">
        <v>0.15</v>
      </c>
      <c r="H18" s="9" t="s">
        <v>32</v>
      </c>
      <c r="I18" s="9">
        <f t="shared" si="0"/>
        <v>34.936877799999998</v>
      </c>
      <c r="J18" s="9">
        <f t="shared" si="1"/>
        <v>46.866577682861717</v>
      </c>
      <c r="K18" s="9">
        <f t="shared" si="2"/>
        <v>40.373040400000001</v>
      </c>
      <c r="L18" s="9">
        <f t="shared" si="3"/>
        <v>53.929663489281673</v>
      </c>
      <c r="M18" s="9">
        <f t="shared" si="4"/>
        <v>43.172771400000002</v>
      </c>
      <c r="N18" s="9">
        <f t="shared" si="5"/>
        <v>57.546047745358095</v>
      </c>
      <c r="O18" s="9">
        <f t="shared" si="6"/>
        <v>43.4744156</v>
      </c>
      <c r="P18" s="9">
        <f t="shared" si="7"/>
        <v>57.934834395430713</v>
      </c>
      <c r="Q18" s="9">
        <v>43.78</v>
      </c>
      <c r="R18" s="9">
        <f t="shared" si="8"/>
        <v>58.328459305307781</v>
      </c>
      <c r="S18" s="9">
        <f t="shared" si="9"/>
        <v>45.047431000000003</v>
      </c>
      <c r="T18" s="9">
        <f t="shared" si="10"/>
        <v>59.959631090808422</v>
      </c>
      <c r="U18" s="9">
        <f t="shared" si="11"/>
        <v>35.8996</v>
      </c>
      <c r="V18" s="9">
        <f t="shared" si="12"/>
        <v>49.62909098952386</v>
      </c>
      <c r="W18" t="str">
        <f>IFERROR(VLOOKUP(A18,'[1]Preços (3)'!$C$3:$N$80,12,0),0)</f>
        <v>-</v>
      </c>
      <c r="AA18" s="11"/>
    </row>
    <row r="19" spans="1:27" x14ac:dyDescent="0.25">
      <c r="A19" s="5">
        <v>70228</v>
      </c>
      <c r="B19" s="14">
        <v>7898430192937</v>
      </c>
      <c r="C19" s="6" t="s">
        <v>54</v>
      </c>
      <c r="D19" s="7" t="s">
        <v>48</v>
      </c>
      <c r="E19" s="8" t="s">
        <v>25</v>
      </c>
      <c r="F19" s="9" t="s">
        <v>36</v>
      </c>
      <c r="G19" s="10">
        <v>0.15</v>
      </c>
      <c r="H19" s="9" t="s">
        <v>32</v>
      </c>
      <c r="I19" s="9">
        <f t="shared" si="0"/>
        <v>39.820698999999998</v>
      </c>
      <c r="J19" s="9">
        <f t="shared" si="1"/>
        <v>53.418049940036539</v>
      </c>
      <c r="K19" s="9">
        <f t="shared" si="2"/>
        <v>46.016781999999999</v>
      </c>
      <c r="L19" s="9">
        <f t="shared" si="3"/>
        <v>61.468483511081665</v>
      </c>
      <c r="M19" s="9">
        <f t="shared" si="4"/>
        <v>49.207886999999999</v>
      </c>
      <c r="N19" s="9">
        <f t="shared" si="5"/>
        <v>65.59040161017289</v>
      </c>
      <c r="O19" s="9">
        <f t="shared" si="6"/>
        <v>49.551698000000002</v>
      </c>
      <c r="P19" s="9">
        <f t="shared" si="7"/>
        <v>66.033536691000293</v>
      </c>
      <c r="Q19" s="9">
        <v>49.9</v>
      </c>
      <c r="R19" s="9">
        <f t="shared" si="8"/>
        <v>66.482186371285025</v>
      </c>
      <c r="S19" s="9">
        <f t="shared" si="9"/>
        <v>51.344605000000001</v>
      </c>
      <c r="T19" s="9">
        <f t="shared" si="10"/>
        <v>68.341379429678852</v>
      </c>
      <c r="U19" s="9">
        <f t="shared" si="11"/>
        <v>40.917999999999999</v>
      </c>
      <c r="V19" s="9">
        <f t="shared" si="12"/>
        <v>56.566734590617649</v>
      </c>
      <c r="W19" t="str">
        <f>IFERROR(VLOOKUP(A19,'[1]Preços (3)'!$C$3:$N$80,12,0),0)</f>
        <v>-</v>
      </c>
      <c r="AA19" s="11"/>
    </row>
    <row r="20" spans="1:27" x14ac:dyDescent="0.25">
      <c r="A20" s="5">
        <v>70219</v>
      </c>
      <c r="B20" s="14">
        <v>7898430193026</v>
      </c>
      <c r="C20" s="6" t="s">
        <v>55</v>
      </c>
      <c r="D20" s="7" t="s">
        <v>48</v>
      </c>
      <c r="E20" s="8" t="s">
        <v>25</v>
      </c>
      <c r="F20" s="9" t="s">
        <v>36</v>
      </c>
      <c r="G20" s="10">
        <v>0.15</v>
      </c>
      <c r="H20" s="9" t="s">
        <v>32</v>
      </c>
      <c r="I20" s="9">
        <f t="shared" si="0"/>
        <v>70.224879999999999</v>
      </c>
      <c r="J20" s="9">
        <f t="shared" si="1"/>
        <v>94.204176246958241</v>
      </c>
      <c r="K20" s="9">
        <f t="shared" si="2"/>
        <v>81.151839999999993</v>
      </c>
      <c r="L20" s="9">
        <f t="shared" si="3"/>
        <v>108.40133364679733</v>
      </c>
      <c r="M20" s="9">
        <f t="shared" si="4"/>
        <v>86.779439999999994</v>
      </c>
      <c r="N20" s="9">
        <f t="shared" si="5"/>
        <v>115.67044772936299</v>
      </c>
      <c r="O20" s="9">
        <f t="shared" si="6"/>
        <v>87.385760000000005</v>
      </c>
      <c r="P20" s="9">
        <f t="shared" si="7"/>
        <v>116.45192843302657</v>
      </c>
      <c r="Q20" s="9">
        <v>88</v>
      </c>
      <c r="R20" s="9">
        <f t="shared" si="8"/>
        <v>117.24313428202569</v>
      </c>
      <c r="S20" s="9">
        <f t="shared" si="9"/>
        <v>90.547600000000003</v>
      </c>
      <c r="T20" s="9">
        <f t="shared" si="10"/>
        <v>120.52187153931341</v>
      </c>
      <c r="U20" s="9">
        <f t="shared" si="11"/>
        <v>72.16</v>
      </c>
      <c r="V20" s="9">
        <f t="shared" si="12"/>
        <v>99.756966813113294</v>
      </c>
      <c r="W20" t="str">
        <f>IFERROR(VLOOKUP(A20,'[1]Preços (3)'!$C$3:$N$80,12,0),0)</f>
        <v>-</v>
      </c>
      <c r="AA20" s="11"/>
    </row>
    <row r="21" spans="1:27" x14ac:dyDescent="0.25">
      <c r="A21" s="5">
        <v>70227</v>
      </c>
      <c r="B21" s="14">
        <v>7898430192890</v>
      </c>
      <c r="C21" s="6" t="s">
        <v>56</v>
      </c>
      <c r="D21" s="7" t="s">
        <v>48</v>
      </c>
      <c r="E21" s="8" t="s">
        <v>25</v>
      </c>
      <c r="F21" s="9" t="s">
        <v>36</v>
      </c>
      <c r="G21" s="10">
        <v>0.15</v>
      </c>
      <c r="H21" s="9" t="s">
        <v>32</v>
      </c>
      <c r="I21" s="9">
        <f t="shared" si="0"/>
        <v>38.695504900000003</v>
      </c>
      <c r="J21" s="9">
        <f t="shared" si="1"/>
        <v>51.908642116079605</v>
      </c>
      <c r="K21" s="9">
        <f t="shared" si="2"/>
        <v>44.7165082</v>
      </c>
      <c r="L21" s="9">
        <f t="shared" si="3"/>
        <v>59.731598506059122</v>
      </c>
      <c r="M21" s="9">
        <f t="shared" si="4"/>
        <v>47.817443699999998</v>
      </c>
      <c r="N21" s="9">
        <f t="shared" si="5"/>
        <v>63.737045572691045</v>
      </c>
      <c r="O21" s="9">
        <f t="shared" si="6"/>
        <v>48.151539800000002</v>
      </c>
      <c r="P21" s="9">
        <f t="shared" si="7"/>
        <v>64.167659201334757</v>
      </c>
      <c r="Q21" s="9">
        <v>48.49</v>
      </c>
      <c r="R21" s="9">
        <f t="shared" si="8"/>
        <v>64.603631606084377</v>
      </c>
      <c r="S21" s="9">
        <f t="shared" si="9"/>
        <v>49.893785500000007</v>
      </c>
      <c r="T21" s="9">
        <f t="shared" si="10"/>
        <v>66.410290351605767</v>
      </c>
      <c r="U21" s="9">
        <f t="shared" si="11"/>
        <v>39.761800000000001</v>
      </c>
      <c r="V21" s="9">
        <f t="shared" si="12"/>
        <v>54.968355917816631</v>
      </c>
      <c r="W21" t="str">
        <f>IFERROR(VLOOKUP(A21,'[1]Preços (3)'!$C$3:$N$80,12,0),0)</f>
        <v>-</v>
      </c>
      <c r="AA21" s="11"/>
    </row>
    <row r="22" spans="1:27" x14ac:dyDescent="0.25">
      <c r="A22" s="5">
        <v>70221</v>
      </c>
      <c r="B22" s="14">
        <v>7898430192913</v>
      </c>
      <c r="C22" s="6" t="s">
        <v>57</v>
      </c>
      <c r="D22" s="7" t="s">
        <v>48</v>
      </c>
      <c r="E22" s="8" t="s">
        <v>25</v>
      </c>
      <c r="F22" s="9" t="s">
        <v>36</v>
      </c>
      <c r="G22" s="10">
        <v>0.15</v>
      </c>
      <c r="H22" s="9" t="s">
        <v>32</v>
      </c>
      <c r="I22" s="9">
        <f t="shared" si="0"/>
        <v>38.814248788</v>
      </c>
      <c r="J22" s="9">
        <f t="shared" si="1"/>
        <v>52.067932814097183</v>
      </c>
      <c r="K22" s="9">
        <f t="shared" si="2"/>
        <v>44.853728584000002</v>
      </c>
      <c r="L22" s="9">
        <f t="shared" si="3"/>
        <v>59.914895306589159</v>
      </c>
      <c r="M22" s="9">
        <f t="shared" si="4"/>
        <v>47.964179844</v>
      </c>
      <c r="N22" s="9">
        <f t="shared" si="5"/>
        <v>63.932633784306148</v>
      </c>
      <c r="O22" s="9">
        <f t="shared" si="6"/>
        <v>48.299301176000007</v>
      </c>
      <c r="P22" s="9">
        <f t="shared" si="7"/>
        <v>64.364568825776061</v>
      </c>
      <c r="Q22" s="9">
        <v>48.638800000000003</v>
      </c>
      <c r="R22" s="9">
        <f t="shared" si="8"/>
        <v>64.801879087688533</v>
      </c>
      <c r="S22" s="9">
        <f t="shared" si="9"/>
        <v>50.046893260000004</v>
      </c>
      <c r="T22" s="9">
        <f t="shared" si="10"/>
        <v>66.614081879844974</v>
      </c>
      <c r="U22" s="9">
        <f t="shared" si="11"/>
        <v>39.883816000000003</v>
      </c>
      <c r="V22" s="9">
        <f t="shared" si="12"/>
        <v>55.137035879882447</v>
      </c>
      <c r="W22" t="str">
        <f>IFERROR(VLOOKUP(A22,'[1]Preços (3)'!$C$3:$N$80,12,0),0)</f>
        <v>-</v>
      </c>
      <c r="AA22" s="11"/>
    </row>
    <row r="23" spans="1:27" x14ac:dyDescent="0.25">
      <c r="A23" s="5">
        <v>70223</v>
      </c>
      <c r="B23" s="14">
        <v>7898430192906</v>
      </c>
      <c r="C23" s="6" t="s">
        <v>58</v>
      </c>
      <c r="D23" s="7" t="s">
        <v>48</v>
      </c>
      <c r="E23" s="8" t="s">
        <v>25</v>
      </c>
      <c r="F23" s="9" t="s">
        <v>36</v>
      </c>
      <c r="G23" s="10">
        <v>0.15</v>
      </c>
      <c r="H23" s="9" t="s">
        <v>32</v>
      </c>
      <c r="I23" s="9">
        <f t="shared" si="0"/>
        <v>10.525751899999999</v>
      </c>
      <c r="J23" s="9">
        <f t="shared" si="1"/>
        <v>14.119921417015671</v>
      </c>
      <c r="K23" s="9">
        <f t="shared" si="2"/>
        <v>12.1635542</v>
      </c>
      <c r="L23" s="9">
        <f t="shared" si="3"/>
        <v>16.247881713650646</v>
      </c>
      <c r="M23" s="9">
        <f t="shared" si="4"/>
        <v>13.007054699999999</v>
      </c>
      <c r="N23" s="9">
        <f t="shared" si="5"/>
        <v>17.337422790344295</v>
      </c>
      <c r="O23" s="9">
        <f t="shared" si="6"/>
        <v>13.0979338</v>
      </c>
      <c r="P23" s="9">
        <f t="shared" si="7"/>
        <v>17.454556091268412</v>
      </c>
      <c r="Q23" s="9">
        <v>13.19</v>
      </c>
      <c r="R23" s="9">
        <f t="shared" si="8"/>
        <v>17.573147058862713</v>
      </c>
      <c r="S23" s="9">
        <f t="shared" si="9"/>
        <v>13.5718505</v>
      </c>
      <c r="T23" s="9">
        <f t="shared" si="10"/>
        <v>18.064585063676635</v>
      </c>
      <c r="U23" s="9">
        <f t="shared" si="11"/>
        <v>10.815799999999999</v>
      </c>
      <c r="V23" s="9">
        <f t="shared" si="12"/>
        <v>14.952209003010957</v>
      </c>
      <c r="W23" t="str">
        <f>IFERROR(VLOOKUP(A23,'[1]Preços (3)'!$C$3:$N$80,12,0),0)</f>
        <v>-</v>
      </c>
      <c r="AA23" s="11"/>
    </row>
    <row r="24" spans="1:27" x14ac:dyDescent="0.25">
      <c r="A24" s="5">
        <v>101</v>
      </c>
      <c r="B24" s="14">
        <v>7898430191015</v>
      </c>
      <c r="C24" s="6" t="s">
        <v>59</v>
      </c>
      <c r="D24" s="7" t="s">
        <v>60</v>
      </c>
      <c r="E24" s="8" t="s">
        <v>25</v>
      </c>
      <c r="F24" s="9" t="s">
        <v>26</v>
      </c>
      <c r="G24" s="10">
        <v>0.1225</v>
      </c>
      <c r="H24" s="9" t="s">
        <v>27</v>
      </c>
      <c r="I24" s="9">
        <f t="shared" ref="I24:J27" si="13">Q24</f>
        <v>61.524702719999993</v>
      </c>
      <c r="J24" s="9">
        <f t="shared" si="13"/>
        <v>0</v>
      </c>
      <c r="K24" s="9">
        <f t="shared" ref="K24:K27" si="14">Q24</f>
        <v>61.524702719999993</v>
      </c>
      <c r="L24" s="9">
        <v>0</v>
      </c>
      <c r="M24" s="9">
        <f t="shared" ref="M24:M27" si="15">Q24</f>
        <v>61.524702719999993</v>
      </c>
      <c r="N24" s="9">
        <v>0</v>
      </c>
      <c r="O24" s="9">
        <f t="shared" ref="O24:O27" si="16">Q24</f>
        <v>61.524702719999993</v>
      </c>
      <c r="P24" s="9">
        <v>0</v>
      </c>
      <c r="Q24" s="9">
        <v>61.524702719999993</v>
      </c>
      <c r="R24" s="9">
        <v>0</v>
      </c>
      <c r="S24" s="9">
        <f t="shared" ref="S24:S27" si="17">Q24</f>
        <v>61.524702719999993</v>
      </c>
      <c r="T24" s="9">
        <v>0</v>
      </c>
      <c r="U24" s="9">
        <f t="shared" ref="U24:U27" si="18">Q24</f>
        <v>61.524702719999993</v>
      </c>
      <c r="V24" s="9">
        <v>0</v>
      </c>
      <c r="W24" t="s">
        <v>28</v>
      </c>
      <c r="AA24" s="11"/>
    </row>
    <row r="25" spans="1:27" x14ac:dyDescent="0.25">
      <c r="A25" s="5">
        <v>98</v>
      </c>
      <c r="B25" s="14">
        <v>7898430190988</v>
      </c>
      <c r="C25" s="6" t="s">
        <v>61</v>
      </c>
      <c r="D25" s="7" t="s">
        <v>62</v>
      </c>
      <c r="E25" s="8" t="s">
        <v>25</v>
      </c>
      <c r="F25" s="9" t="s">
        <v>26</v>
      </c>
      <c r="G25" s="10">
        <v>0.1225</v>
      </c>
      <c r="H25" s="9" t="s">
        <v>27</v>
      </c>
      <c r="I25" s="9">
        <f t="shared" si="13"/>
        <v>49.42993792</v>
      </c>
      <c r="J25" s="9">
        <f t="shared" si="13"/>
        <v>0</v>
      </c>
      <c r="K25" s="9">
        <f t="shared" si="14"/>
        <v>49.42993792</v>
      </c>
      <c r="L25" s="9">
        <v>0</v>
      </c>
      <c r="M25" s="9">
        <f t="shared" si="15"/>
        <v>49.42993792</v>
      </c>
      <c r="N25" s="9">
        <v>0</v>
      </c>
      <c r="O25" s="9">
        <f t="shared" si="16"/>
        <v>49.42993792</v>
      </c>
      <c r="P25" s="9">
        <v>0</v>
      </c>
      <c r="Q25" s="9">
        <v>49.42993792</v>
      </c>
      <c r="R25" s="9">
        <v>0</v>
      </c>
      <c r="S25" s="9">
        <f t="shared" si="17"/>
        <v>49.42993792</v>
      </c>
      <c r="T25" s="9">
        <v>0</v>
      </c>
      <c r="U25" s="9">
        <f t="shared" si="18"/>
        <v>49.42993792</v>
      </c>
      <c r="V25" s="9">
        <v>0</v>
      </c>
      <c r="W25" t="str">
        <f>IFERROR(VLOOKUP(A25,'[1]Preços (3)'!$C$3:$N$80,12,0),0)</f>
        <v>-</v>
      </c>
      <c r="AA25" s="11"/>
    </row>
    <row r="26" spans="1:27" x14ac:dyDescent="0.25">
      <c r="A26" s="5">
        <v>108</v>
      </c>
      <c r="B26" s="14">
        <v>7898430191084</v>
      </c>
      <c r="C26" s="6" t="s">
        <v>63</v>
      </c>
      <c r="D26" s="7" t="s">
        <v>62</v>
      </c>
      <c r="E26" s="8" t="s">
        <v>25</v>
      </c>
      <c r="F26" s="9" t="s">
        <v>26</v>
      </c>
      <c r="G26" s="10">
        <v>0.1225</v>
      </c>
      <c r="H26" s="9" t="s">
        <v>27</v>
      </c>
      <c r="I26" s="9">
        <f t="shared" si="13"/>
        <v>33.911518717179412</v>
      </c>
      <c r="J26" s="9">
        <f t="shared" si="13"/>
        <v>0</v>
      </c>
      <c r="K26" s="9">
        <f t="shared" si="14"/>
        <v>33.911518717179412</v>
      </c>
      <c r="L26" s="9">
        <v>0</v>
      </c>
      <c r="M26" s="9">
        <f t="shared" si="15"/>
        <v>33.911518717179412</v>
      </c>
      <c r="N26" s="9">
        <v>0</v>
      </c>
      <c r="O26" s="9">
        <f t="shared" si="16"/>
        <v>33.911518717179412</v>
      </c>
      <c r="P26" s="9">
        <v>0</v>
      </c>
      <c r="Q26" s="9">
        <v>33.911518717179412</v>
      </c>
      <c r="R26" s="9">
        <v>0</v>
      </c>
      <c r="S26" s="9">
        <f t="shared" si="17"/>
        <v>33.911518717179412</v>
      </c>
      <c r="T26" s="9">
        <v>0</v>
      </c>
      <c r="U26" s="9">
        <f t="shared" si="18"/>
        <v>33.911518717179412</v>
      </c>
      <c r="V26" s="9">
        <v>0</v>
      </c>
      <c r="W26" t="str">
        <f>IFERROR(VLOOKUP(A26,'[1]Preços (3)'!$C$3:$N$80,12,0),0)</f>
        <v>-</v>
      </c>
      <c r="AA26" s="11"/>
    </row>
    <row r="27" spans="1:27" x14ac:dyDescent="0.25">
      <c r="A27" s="5">
        <v>113</v>
      </c>
      <c r="B27" s="14">
        <v>7898430191138</v>
      </c>
      <c r="C27" s="6" t="s">
        <v>64</v>
      </c>
      <c r="D27" s="7" t="s">
        <v>65</v>
      </c>
      <c r="E27" s="8" t="s">
        <v>25</v>
      </c>
      <c r="F27" s="9" t="s">
        <v>26</v>
      </c>
      <c r="G27" s="10">
        <v>0.1225</v>
      </c>
      <c r="H27" s="9" t="s">
        <v>27</v>
      </c>
      <c r="I27" s="9">
        <f t="shared" si="13"/>
        <v>114.52016267632511</v>
      </c>
      <c r="J27" s="9">
        <f t="shared" si="13"/>
        <v>0</v>
      </c>
      <c r="K27" s="9">
        <f t="shared" si="14"/>
        <v>114.52016267632511</v>
      </c>
      <c r="L27" s="9">
        <v>0</v>
      </c>
      <c r="M27" s="9">
        <f t="shared" si="15"/>
        <v>114.52016267632511</v>
      </c>
      <c r="N27" s="9">
        <v>0</v>
      </c>
      <c r="O27" s="9">
        <f t="shared" si="16"/>
        <v>114.52016267632511</v>
      </c>
      <c r="P27" s="9">
        <v>0</v>
      </c>
      <c r="Q27" s="9">
        <v>114.52016267632511</v>
      </c>
      <c r="R27" s="9">
        <v>0</v>
      </c>
      <c r="S27" s="9">
        <f t="shared" si="17"/>
        <v>114.52016267632511</v>
      </c>
      <c r="T27" s="9">
        <v>0</v>
      </c>
      <c r="U27" s="9">
        <f t="shared" si="18"/>
        <v>114.52016267632511</v>
      </c>
      <c r="V27" s="9">
        <v>0</v>
      </c>
      <c r="W27" t="s">
        <v>28</v>
      </c>
      <c r="AA27" s="11"/>
    </row>
    <row r="28" spans="1:27" x14ac:dyDescent="0.25">
      <c r="A28" s="5">
        <v>70231</v>
      </c>
      <c r="B28" s="14">
        <v>7898430192548</v>
      </c>
      <c r="C28" s="6" t="s">
        <v>66</v>
      </c>
      <c r="D28" s="7" t="s">
        <v>67</v>
      </c>
      <c r="E28" s="8" t="s">
        <v>25</v>
      </c>
      <c r="F28" s="9" t="s">
        <v>36</v>
      </c>
      <c r="G28" s="10">
        <v>0.15</v>
      </c>
      <c r="H28" s="9" t="s">
        <v>32</v>
      </c>
      <c r="I28" s="9">
        <f t="shared" ref="I28:I30" si="19">Q28*0.79801</f>
        <v>26.52882658327</v>
      </c>
      <c r="J28" s="9">
        <f t="shared" ref="J28:J29" si="20">I28/0.745454</f>
        <v>35.58747633424732</v>
      </c>
      <c r="K28" s="9">
        <f t="shared" ref="K28:K30" si="21">Q28*0.92218</f>
        <v>30.656700164859998</v>
      </c>
      <c r="L28" s="9">
        <f t="shared" ref="L28:L29" si="22">K28/0.748624</f>
        <v>40.950731161250509</v>
      </c>
      <c r="M28" s="9">
        <f t="shared" ref="M28:M30" si="23">Q28*0.98613</f>
        <v>32.782636506509995</v>
      </c>
      <c r="N28" s="9">
        <f t="shared" ref="N28:N29" si="24">M28/0.75023</f>
        <v>43.696781662303557</v>
      </c>
      <c r="O28" s="9">
        <f t="shared" ref="O28:O30" si="25">Q28*0.99302</f>
        <v>33.011685785540003</v>
      </c>
      <c r="P28" s="9">
        <f t="shared" ref="P28:P29" si="26">O28/0.750402</f>
        <v>43.992001334671286</v>
      </c>
      <c r="Q28" s="9">
        <v>33.243727</v>
      </c>
      <c r="R28" s="9">
        <f t="shared" ref="R28:R29" si="27">Q28/0.750577</f>
        <v>44.29089487154549</v>
      </c>
      <c r="S28" s="9">
        <f t="shared" ref="S28:S30" si="28">Q28*1.02895</f>
        <v>34.206132896650004</v>
      </c>
      <c r="T28" s="9">
        <f t="shared" ref="T28:T29" si="29">S28/0.751296</f>
        <v>45.529502215704603</v>
      </c>
      <c r="U28" s="9">
        <f t="shared" ref="U28:U30" si="30">Q28*0.82</f>
        <v>27.259856139999997</v>
      </c>
      <c r="V28" s="9">
        <f t="shared" ref="V28:V29" si="31">U28/0.723358</f>
        <v>37.685151944127249</v>
      </c>
      <c r="W28" t="s">
        <v>28</v>
      </c>
      <c r="AA28" s="11"/>
    </row>
    <row r="29" spans="1:27" x14ac:dyDescent="0.25">
      <c r="A29" s="5">
        <v>70229</v>
      </c>
      <c r="B29" s="14">
        <v>7898430192524</v>
      </c>
      <c r="C29" s="6" t="s">
        <v>68</v>
      </c>
      <c r="D29" s="7" t="s">
        <v>67</v>
      </c>
      <c r="E29" s="8" t="s">
        <v>25</v>
      </c>
      <c r="F29" s="9" t="s">
        <v>36</v>
      </c>
      <c r="G29" s="10">
        <v>0.15</v>
      </c>
      <c r="H29" s="9" t="s">
        <v>32</v>
      </c>
      <c r="I29" s="9">
        <f t="shared" si="19"/>
        <v>26.884266840962354</v>
      </c>
      <c r="J29" s="9">
        <f t="shared" si="20"/>
        <v>36.064286784915446</v>
      </c>
      <c r="K29" s="9">
        <f t="shared" si="21"/>
        <v>31.067446768083936</v>
      </c>
      <c r="L29" s="9">
        <f t="shared" si="22"/>
        <v>41.499399923170962</v>
      </c>
      <c r="M29" s="9">
        <f t="shared" si="23"/>
        <v>33.221866968932979</v>
      </c>
      <c r="N29" s="9">
        <f t="shared" si="24"/>
        <v>44.282242737471151</v>
      </c>
      <c r="O29" s="9">
        <f t="shared" si="25"/>
        <v>33.453985110979104</v>
      </c>
      <c r="P29" s="9">
        <f t="shared" si="26"/>
        <v>44.581417841342514</v>
      </c>
      <c r="Q29" s="9">
        <v>33.689135275200002</v>
      </c>
      <c r="R29" s="9">
        <f t="shared" si="27"/>
        <v>44.884316033131846</v>
      </c>
      <c r="S29" s="9">
        <f t="shared" si="28"/>
        <v>34.664435741417044</v>
      </c>
      <c r="T29" s="9">
        <f t="shared" si="29"/>
        <v>46.139518567138715</v>
      </c>
      <c r="U29" s="9">
        <f t="shared" si="30"/>
        <v>27.625090925664001</v>
      </c>
      <c r="V29" s="9">
        <f t="shared" si="31"/>
        <v>38.190067609211489</v>
      </c>
      <c r="W29" t="s">
        <v>28</v>
      </c>
      <c r="AA29" s="11"/>
    </row>
    <row r="30" spans="1:27" x14ac:dyDescent="0.25">
      <c r="A30" s="5">
        <v>70091</v>
      </c>
      <c r="B30" s="14">
        <v>7898430191879</v>
      </c>
      <c r="C30" s="6" t="s">
        <v>69</v>
      </c>
      <c r="D30" s="7" t="s">
        <v>70</v>
      </c>
      <c r="E30" s="8" t="s">
        <v>25</v>
      </c>
      <c r="F30" s="9" t="s">
        <v>36</v>
      </c>
      <c r="G30" s="10">
        <v>0.15</v>
      </c>
      <c r="H30" s="9" t="s">
        <v>32</v>
      </c>
      <c r="I30" s="9">
        <f t="shared" si="19"/>
        <v>25.067231006739902</v>
      </c>
      <c r="J30" s="9"/>
      <c r="K30" s="9">
        <f t="shared" si="21"/>
        <v>28.967680968653781</v>
      </c>
      <c r="L30" s="9"/>
      <c r="M30" s="9">
        <f t="shared" si="23"/>
        <v>30.976489658871969</v>
      </c>
      <c r="N30" s="9"/>
      <c r="O30" s="9">
        <f t="shared" si="25"/>
        <v>31.192919555284846</v>
      </c>
      <c r="P30" s="9"/>
      <c r="Q30" s="9">
        <v>31.412176547587002</v>
      </c>
      <c r="R30" s="9"/>
      <c r="S30" s="9">
        <f t="shared" si="28"/>
        <v>32.32155905863965</v>
      </c>
      <c r="T30" s="9"/>
      <c r="U30" s="9">
        <f t="shared" si="30"/>
        <v>25.757984769021341</v>
      </c>
      <c r="V30" s="9"/>
      <c r="W30" t="str">
        <f>IFERROR(VLOOKUP(A30,'[1]Preços (3)'!$C$3:$N$80,12,0),0)</f>
        <v>Aumento conforme histórico do Muvin-Lax</v>
      </c>
      <c r="AA30" s="11"/>
    </row>
    <row r="31" spans="1:27" x14ac:dyDescent="0.25">
      <c r="A31" s="5">
        <v>99</v>
      </c>
      <c r="B31" s="14">
        <v>7898430190995</v>
      </c>
      <c r="C31" s="6" t="s">
        <v>71</v>
      </c>
      <c r="D31" s="7" t="s">
        <v>72</v>
      </c>
      <c r="E31" s="8" t="s">
        <v>25</v>
      </c>
      <c r="F31" s="9" t="s">
        <v>26</v>
      </c>
      <c r="G31" s="10">
        <v>0.1225</v>
      </c>
      <c r="H31" s="9" t="s">
        <v>27</v>
      </c>
      <c r="I31" s="9">
        <f t="shared" ref="I31:J32" si="32">Q31</f>
        <v>39.077841444168314</v>
      </c>
      <c r="J31" s="9">
        <f t="shared" si="32"/>
        <v>0</v>
      </c>
      <c r="K31" s="9">
        <f t="shared" ref="K31:K32" si="33">Q31</f>
        <v>39.077841444168314</v>
      </c>
      <c r="L31" s="9">
        <v>0</v>
      </c>
      <c r="M31" s="9">
        <f t="shared" ref="M31:M32" si="34">Q31</f>
        <v>39.077841444168314</v>
      </c>
      <c r="N31" s="9">
        <v>0</v>
      </c>
      <c r="O31" s="9">
        <f t="shared" ref="O31:O32" si="35">Q31</f>
        <v>39.077841444168314</v>
      </c>
      <c r="P31" s="9">
        <v>0</v>
      </c>
      <c r="Q31" s="9">
        <v>39.077841444168314</v>
      </c>
      <c r="R31" s="9">
        <v>0</v>
      </c>
      <c r="S31" s="9">
        <f t="shared" ref="S31:S32" si="36">Q31</f>
        <v>39.077841444168314</v>
      </c>
      <c r="T31" s="9">
        <v>0</v>
      </c>
      <c r="U31" s="9">
        <f t="shared" ref="U31:U32" si="37">Q31</f>
        <v>39.077841444168314</v>
      </c>
      <c r="V31" s="9">
        <v>0</v>
      </c>
      <c r="W31" t="str">
        <f>IFERROR(VLOOKUP(A31,'[1]Preços (3)'!$C$3:$N$80,12,0),0)</f>
        <v>Não descolar muito os preços de Combiron AD</v>
      </c>
      <c r="AA31" s="11"/>
    </row>
    <row r="32" spans="1:27" x14ac:dyDescent="0.25">
      <c r="A32" s="5">
        <v>100</v>
      </c>
      <c r="B32" s="14">
        <v>7898430191008</v>
      </c>
      <c r="C32" s="6" t="s">
        <v>73</v>
      </c>
      <c r="D32" s="7" t="s">
        <v>72</v>
      </c>
      <c r="E32" s="8" t="s">
        <v>25</v>
      </c>
      <c r="F32" s="9" t="s">
        <v>26</v>
      </c>
      <c r="G32" s="10">
        <v>0.1225</v>
      </c>
      <c r="H32" s="9" t="s">
        <v>27</v>
      </c>
      <c r="I32" s="9">
        <f t="shared" si="32"/>
        <v>39.996119702647455</v>
      </c>
      <c r="J32" s="9">
        <f t="shared" si="32"/>
        <v>0</v>
      </c>
      <c r="K32" s="9">
        <f t="shared" si="33"/>
        <v>39.996119702647455</v>
      </c>
      <c r="L32" s="9">
        <v>0</v>
      </c>
      <c r="M32" s="9">
        <f t="shared" si="34"/>
        <v>39.996119702647455</v>
      </c>
      <c r="N32" s="9">
        <v>0</v>
      </c>
      <c r="O32" s="9">
        <f t="shared" si="35"/>
        <v>39.996119702647455</v>
      </c>
      <c r="P32" s="9">
        <v>0</v>
      </c>
      <c r="Q32" s="9">
        <v>39.996119702647455</v>
      </c>
      <c r="R32" s="9">
        <v>0</v>
      </c>
      <c r="S32" s="9">
        <f t="shared" si="36"/>
        <v>39.996119702647455</v>
      </c>
      <c r="T32" s="9">
        <v>0</v>
      </c>
      <c r="U32" s="9">
        <f t="shared" si="37"/>
        <v>39.996119702647455</v>
      </c>
      <c r="V32" s="9">
        <v>0</v>
      </c>
      <c r="W32" t="str">
        <f>IFERROR(VLOOKUP(A32,'[1]Preços (3)'!$C$3:$N$80,12,0),0)</f>
        <v>Manter mais competitivo com Zirvit e Neutrofer</v>
      </c>
      <c r="AA32" s="11"/>
    </row>
    <row r="33" spans="1:27" x14ac:dyDescent="0.25">
      <c r="A33" s="5">
        <v>70208</v>
      </c>
      <c r="B33" s="14">
        <v>7898430192708</v>
      </c>
      <c r="C33" s="6" t="s">
        <v>74</v>
      </c>
      <c r="D33" s="7" t="s">
        <v>75</v>
      </c>
      <c r="E33" s="8" t="s">
        <v>25</v>
      </c>
      <c r="F33" s="9" t="s">
        <v>36</v>
      </c>
      <c r="G33" s="10">
        <v>0.15</v>
      </c>
      <c r="H33" s="9" t="s">
        <v>32</v>
      </c>
      <c r="I33" s="9">
        <f t="shared" ref="I33:I38" si="38">Q33*0.79801</f>
        <v>33.05683185266485</v>
      </c>
      <c r="J33" s="9">
        <f t="shared" ref="J33:J38" si="39">I33/0.745454</f>
        <v>44.34456298130381</v>
      </c>
      <c r="K33" s="9">
        <f t="shared" ref="K33:K38" si="40">Q33*0.92218</f>
        <v>38.200460141966232</v>
      </c>
      <c r="L33" s="9">
        <f t="shared" ref="L33:L38" si="41">K33/0.748624</f>
        <v>51.027565429329321</v>
      </c>
      <c r="M33" s="9">
        <f t="shared" ref="M33:M38" si="42">Q33*0.98613</f>
        <v>40.849530199957876</v>
      </c>
      <c r="N33" s="9">
        <f t="shared" ref="N33:N38" si="43">M33/0.75023</f>
        <v>54.449342468253576</v>
      </c>
      <c r="O33" s="9">
        <f t="shared" ref="O33:O38" si="44">Q33*0.99302</f>
        <v>41.134942126456124</v>
      </c>
      <c r="P33" s="9">
        <f t="shared" ref="P33:P38" si="45">O33/0.750402</f>
        <v>54.817207478732897</v>
      </c>
      <c r="Q33" s="9">
        <v>41.424082220354194</v>
      </c>
      <c r="R33" s="9">
        <f t="shared" ref="R33:R38" si="46">Q33/0.750577</f>
        <v>55.189650389439315</v>
      </c>
      <c r="S33" s="9">
        <f t="shared" ref="S33:S38" si="47">Q33*1.02895</f>
        <v>42.623309400633453</v>
      </c>
      <c r="T33" s="9">
        <f t="shared" ref="T33:T38" si="48">S33/0.751296</f>
        <v>56.733044499948697</v>
      </c>
      <c r="U33" s="9">
        <f t="shared" ref="U33:U38" si="49">Q33*0.82</f>
        <v>33.967747420690436</v>
      </c>
      <c r="V33" s="9">
        <f t="shared" ref="V33:V38" si="50">U33/0.723358</f>
        <v>46.958418128631244</v>
      </c>
      <c r="W33" t="str">
        <f>IFERROR(VLOOKUP(A33,'[1]Preços (3)'!$C$3:$N$80,12,0),0)</f>
        <v>Aumento para manter distancia dos principais concorrentes</v>
      </c>
      <c r="AA33" s="11"/>
    </row>
    <row r="34" spans="1:27" x14ac:dyDescent="0.25">
      <c r="A34" s="5">
        <v>70209</v>
      </c>
      <c r="B34" s="14">
        <v>7898430192685</v>
      </c>
      <c r="C34" s="6" t="s">
        <v>76</v>
      </c>
      <c r="D34" s="7" t="s">
        <v>75</v>
      </c>
      <c r="E34" s="8" t="s">
        <v>25</v>
      </c>
      <c r="F34" s="9" t="s">
        <v>36</v>
      </c>
      <c r="G34" s="10">
        <v>0.15</v>
      </c>
      <c r="H34" s="9" t="s">
        <v>32</v>
      </c>
      <c r="I34" s="9">
        <f t="shared" si="38"/>
        <v>33.994241947293929</v>
      </c>
      <c r="J34" s="9">
        <f t="shared" si="39"/>
        <v>45.602065247881065</v>
      </c>
      <c r="K34" s="9">
        <f t="shared" si="40"/>
        <v>39.283730829131862</v>
      </c>
      <c r="L34" s="9">
        <f t="shared" si="41"/>
        <v>52.47458113703523</v>
      </c>
      <c r="M34" s="9">
        <f t="shared" si="42"/>
        <v>42.007921970257222</v>
      </c>
      <c r="N34" s="9">
        <f t="shared" si="43"/>
        <v>55.993391320338063</v>
      </c>
      <c r="O34" s="9">
        <f t="shared" si="44"/>
        <v>42.301427473968772</v>
      </c>
      <c r="P34" s="9">
        <f t="shared" si="45"/>
        <v>56.371688073817459</v>
      </c>
      <c r="Q34" s="9">
        <v>42.598766866698327</v>
      </c>
      <c r="R34" s="9">
        <f t="shared" si="46"/>
        <v>56.754692545466121</v>
      </c>
      <c r="S34" s="9">
        <f t="shared" si="47"/>
        <v>43.832001167489246</v>
      </c>
      <c r="T34" s="9">
        <f t="shared" si="48"/>
        <v>58.341853500470187</v>
      </c>
      <c r="U34" s="9">
        <f t="shared" si="49"/>
        <v>34.930988830692627</v>
      </c>
      <c r="V34" s="9">
        <f t="shared" si="50"/>
        <v>48.290042870463353</v>
      </c>
      <c r="W34" t="str">
        <f>IFERROR(VLOOKUP(A34,'[1]Preços (3)'!$C$3:$N$80,12,0),0)</f>
        <v>Aumento para manter distancia dos principais concorrentes</v>
      </c>
      <c r="AA34" s="11"/>
    </row>
    <row r="35" spans="1:27" x14ac:dyDescent="0.25">
      <c r="A35" s="5">
        <v>70205</v>
      </c>
      <c r="B35" s="14">
        <v>7898430192692</v>
      </c>
      <c r="C35" s="6" t="s">
        <v>77</v>
      </c>
      <c r="D35" s="7" t="s">
        <v>75</v>
      </c>
      <c r="E35" s="8" t="s">
        <v>25</v>
      </c>
      <c r="F35" s="9" t="s">
        <v>36</v>
      </c>
      <c r="G35" s="10">
        <v>0.15</v>
      </c>
      <c r="H35" s="9" t="s">
        <v>32</v>
      </c>
      <c r="I35" s="9">
        <f t="shared" si="38"/>
        <v>46.701288247005387</v>
      </c>
      <c r="J35" s="9">
        <f t="shared" si="39"/>
        <v>62.648115439725842</v>
      </c>
      <c r="K35" s="9">
        <f t="shared" si="40"/>
        <v>53.967987864341836</v>
      </c>
      <c r="L35" s="9">
        <f t="shared" si="41"/>
        <v>72.089577497304177</v>
      </c>
      <c r="M35" s="9">
        <f t="shared" si="42"/>
        <v>57.710481546621494</v>
      </c>
      <c r="N35" s="9">
        <f t="shared" si="43"/>
        <v>76.923718788400222</v>
      </c>
      <c r="O35" s="9">
        <f t="shared" si="44"/>
        <v>58.113699396049284</v>
      </c>
      <c r="P35" s="9">
        <f t="shared" si="45"/>
        <v>77.44342285341628</v>
      </c>
      <c r="Q35" s="9">
        <v>58.522184242058856</v>
      </c>
      <c r="R35" s="9">
        <f t="shared" si="46"/>
        <v>77.969594381467658</v>
      </c>
      <c r="S35" s="9">
        <f t="shared" si="47"/>
        <v>60.216401475866462</v>
      </c>
      <c r="T35" s="9">
        <f t="shared" si="48"/>
        <v>80.150036038880103</v>
      </c>
      <c r="U35" s="9">
        <f t="shared" si="49"/>
        <v>47.988191078488256</v>
      </c>
      <c r="V35" s="9">
        <f t="shared" si="50"/>
        <v>66.340858991658706</v>
      </c>
      <c r="W35" t="str">
        <f>IFERROR(VLOOKUP(A35,'[1]Preços (3)'!$C$3:$N$80,12,0),0)</f>
        <v>Não praticar aumento. Diminuir distancia dos concorrentes.</v>
      </c>
      <c r="AA35" s="11"/>
    </row>
    <row r="36" spans="1:27" x14ac:dyDescent="0.25">
      <c r="A36" s="5">
        <v>70097</v>
      </c>
      <c r="B36" s="14">
        <v>7898430191916</v>
      </c>
      <c r="C36" s="6" t="s">
        <v>78</v>
      </c>
      <c r="D36" s="7" t="s">
        <v>79</v>
      </c>
      <c r="E36" s="8" t="s">
        <v>25</v>
      </c>
      <c r="F36" s="9" t="s">
        <v>36</v>
      </c>
      <c r="G36" s="10">
        <v>0.15</v>
      </c>
      <c r="H36" s="9" t="s">
        <v>32</v>
      </c>
      <c r="I36" s="9">
        <f t="shared" si="38"/>
        <v>13.447351852381441</v>
      </c>
      <c r="J36" s="9">
        <f t="shared" si="39"/>
        <v>18.039143733055887</v>
      </c>
      <c r="K36" s="9">
        <f t="shared" si="40"/>
        <v>15.539753801617922</v>
      </c>
      <c r="L36" s="9">
        <f t="shared" si="41"/>
        <v>20.757755297209176</v>
      </c>
      <c r="M36" s="9">
        <f t="shared" si="42"/>
        <v>16.617382090686721</v>
      </c>
      <c r="N36" s="9">
        <f t="shared" si="43"/>
        <v>22.149716874407478</v>
      </c>
      <c r="O36" s="9">
        <f t="shared" si="44"/>
        <v>16.733486217530881</v>
      </c>
      <c r="P36" s="9">
        <f t="shared" si="45"/>
        <v>22.299362498408694</v>
      </c>
      <c r="Q36" s="9">
        <v>16.851106944000001</v>
      </c>
      <c r="R36" s="9">
        <f t="shared" si="46"/>
        <v>22.45087038904736</v>
      </c>
      <c r="S36" s="9">
        <f t="shared" si="47"/>
        <v>17.338946490028803</v>
      </c>
      <c r="T36" s="9">
        <f t="shared" si="48"/>
        <v>23.078715300000006</v>
      </c>
      <c r="U36" s="9">
        <f t="shared" si="49"/>
        <v>13.817907694080001</v>
      </c>
      <c r="V36" s="9">
        <f t="shared" si="50"/>
        <v>19.102446774736716</v>
      </c>
      <c r="W36" t="s">
        <v>28</v>
      </c>
      <c r="AA36" s="11"/>
    </row>
    <row r="37" spans="1:27" x14ac:dyDescent="0.25">
      <c r="A37" s="5">
        <v>70094</v>
      </c>
      <c r="B37" s="14">
        <v>7898430191923</v>
      </c>
      <c r="C37" s="6" t="s">
        <v>80</v>
      </c>
      <c r="D37" s="7" t="s">
        <v>79</v>
      </c>
      <c r="E37" s="8" t="s">
        <v>25</v>
      </c>
      <c r="F37" s="9" t="s">
        <v>36</v>
      </c>
      <c r="G37" s="10">
        <v>0.15</v>
      </c>
      <c r="H37" s="9" t="s">
        <v>32</v>
      </c>
      <c r="I37" s="9">
        <f t="shared" si="38"/>
        <v>26.901840775818044</v>
      </c>
      <c r="J37" s="9">
        <f t="shared" si="39"/>
        <v>36.087861592825377</v>
      </c>
      <c r="K37" s="9">
        <f t="shared" si="40"/>
        <v>31.087755199363272</v>
      </c>
      <c r="L37" s="9">
        <f t="shared" si="41"/>
        <v>41.526527601791116</v>
      </c>
      <c r="M37" s="9">
        <f t="shared" si="42"/>
        <v>33.243583719824876</v>
      </c>
      <c r="N37" s="9">
        <f t="shared" si="43"/>
        <v>44.311189528311154</v>
      </c>
      <c r="O37" s="9">
        <f t="shared" si="44"/>
        <v>33.475853594820663</v>
      </c>
      <c r="P37" s="9">
        <f t="shared" si="45"/>
        <v>44.610560199493953</v>
      </c>
      <c r="Q37" s="9">
        <v>33.711157473989104</v>
      </c>
      <c r="R37" s="9">
        <f t="shared" si="46"/>
        <v>44.913656392334303</v>
      </c>
      <c r="S37" s="9">
        <f t="shared" si="47"/>
        <v>34.687095482861089</v>
      </c>
      <c r="T37" s="9">
        <f t="shared" si="48"/>
        <v>46.16967943774636</v>
      </c>
      <c r="U37" s="9">
        <f t="shared" si="49"/>
        <v>27.643149128671062</v>
      </c>
      <c r="V37" s="9">
        <f t="shared" si="50"/>
        <v>38.215032015504171</v>
      </c>
      <c r="W37" t="s">
        <v>28</v>
      </c>
      <c r="AA37" s="11"/>
    </row>
    <row r="38" spans="1:27" x14ac:dyDescent="0.25">
      <c r="A38" s="5">
        <v>70194</v>
      </c>
      <c r="B38" s="14">
        <v>7898430192067</v>
      </c>
      <c r="C38" s="6" t="s">
        <v>81</v>
      </c>
      <c r="D38" s="7" t="s">
        <v>82</v>
      </c>
      <c r="E38" s="8" t="s">
        <v>25</v>
      </c>
      <c r="F38" s="9" t="s">
        <v>36</v>
      </c>
      <c r="G38" s="10">
        <v>0.15</v>
      </c>
      <c r="H38" s="9" t="s">
        <v>32</v>
      </c>
      <c r="I38" s="9">
        <f t="shared" si="38"/>
        <v>16.92556218434656</v>
      </c>
      <c r="J38" s="9">
        <f t="shared" si="39"/>
        <v>22.705039055859331</v>
      </c>
      <c r="K38" s="9">
        <f t="shared" si="40"/>
        <v>19.559172109573453</v>
      </c>
      <c r="L38" s="9">
        <f t="shared" si="41"/>
        <v>26.126830170517447</v>
      </c>
      <c r="M38" s="9">
        <f t="shared" si="42"/>
        <v>20.915533184859431</v>
      </c>
      <c r="N38" s="9">
        <f t="shared" si="43"/>
        <v>27.878828072536997</v>
      </c>
      <c r="O38" s="9">
        <f t="shared" si="44"/>
        <v>21.061668099772962</v>
      </c>
      <c r="P38" s="9">
        <f t="shared" si="45"/>
        <v>28.067180124483894</v>
      </c>
      <c r="Q38" s="9">
        <v>21.209711888756484</v>
      </c>
      <c r="R38" s="9">
        <f t="shared" si="46"/>
        <v>28.25787612564265</v>
      </c>
      <c r="S38" s="9">
        <f t="shared" si="47"/>
        <v>21.823733047935985</v>
      </c>
      <c r="T38" s="9">
        <f t="shared" si="48"/>
        <v>29.048115586847242</v>
      </c>
      <c r="U38" s="9">
        <f t="shared" si="49"/>
        <v>17.391963748780316</v>
      </c>
      <c r="V38" s="9">
        <f t="shared" si="50"/>
        <v>24.043369602299716</v>
      </c>
      <c r="W38" t="s">
        <v>28</v>
      </c>
      <c r="AA38" s="11"/>
    </row>
    <row r="39" spans="1:27" x14ac:dyDescent="0.25">
      <c r="A39" s="5">
        <v>124</v>
      </c>
      <c r="B39" s="14">
        <v>7898430191244</v>
      </c>
      <c r="C39" s="6" t="s">
        <v>83</v>
      </c>
      <c r="D39" s="7" t="s">
        <v>84</v>
      </c>
      <c r="E39" s="8" t="s">
        <v>25</v>
      </c>
      <c r="F39" s="9" t="s">
        <v>26</v>
      </c>
      <c r="G39" s="10">
        <v>0.1225</v>
      </c>
      <c r="H39" s="9" t="s">
        <v>27</v>
      </c>
      <c r="I39" s="9">
        <f t="shared" ref="I39:J39" si="51">Q39</f>
        <v>67.164822177023993</v>
      </c>
      <c r="J39" s="9">
        <f t="shared" si="51"/>
        <v>0</v>
      </c>
      <c r="K39" s="9">
        <f t="shared" ref="K39" si="52">Q39</f>
        <v>67.164822177023993</v>
      </c>
      <c r="L39" s="9">
        <v>0</v>
      </c>
      <c r="M39" s="9">
        <f t="shared" ref="M39" si="53">Q39</f>
        <v>67.164822177023993</v>
      </c>
      <c r="N39" s="9">
        <v>0</v>
      </c>
      <c r="O39" s="9">
        <f t="shared" ref="O39" si="54">Q39</f>
        <v>67.164822177023993</v>
      </c>
      <c r="P39" s="9">
        <v>0</v>
      </c>
      <c r="Q39" s="9">
        <v>67.164822177023993</v>
      </c>
      <c r="R39" s="9">
        <v>0</v>
      </c>
      <c r="S39" s="9">
        <f t="shared" ref="S39" si="55">Q39</f>
        <v>67.164822177023993</v>
      </c>
      <c r="T39" s="9">
        <v>0</v>
      </c>
      <c r="U39" s="9">
        <f t="shared" ref="U39" si="56">Q39</f>
        <v>67.164822177023993</v>
      </c>
      <c r="V39" s="9">
        <v>0</v>
      </c>
      <c r="W39" t="s">
        <v>28</v>
      </c>
      <c r="AA39" s="11"/>
    </row>
    <row r="40" spans="1:27" x14ac:dyDescent="0.25">
      <c r="A40" s="5">
        <v>70196</v>
      </c>
      <c r="B40" s="14">
        <v>7898430192425</v>
      </c>
      <c r="C40" s="6" t="s">
        <v>85</v>
      </c>
      <c r="D40" s="7" t="s">
        <v>86</v>
      </c>
      <c r="E40" s="8" t="s">
        <v>25</v>
      </c>
      <c r="F40" s="9" t="s">
        <v>36</v>
      </c>
      <c r="G40" s="10">
        <v>0.15</v>
      </c>
      <c r="H40" s="9" t="s">
        <v>32</v>
      </c>
      <c r="I40" s="9">
        <f>Q40*0.79801</f>
        <v>62.181431913586515</v>
      </c>
      <c r="J40" s="9">
        <f>I40/0.745454</f>
        <v>83.414177016404125</v>
      </c>
      <c r="K40" s="9">
        <f>Q40*0.92218</f>
        <v>71.856834979600777</v>
      </c>
      <c r="L40" s="9">
        <f>K40/0.748624</f>
        <v>95.985214179081595</v>
      </c>
      <c r="M40" s="9">
        <f>Q40*0.98613</f>
        <v>76.839858464110804</v>
      </c>
      <c r="N40" s="9">
        <f>M40/0.75023</f>
        <v>102.42173528665984</v>
      </c>
      <c r="O40" s="9">
        <f>Q40*0.99302</f>
        <v>77.376731518188592</v>
      </c>
      <c r="P40" s="9">
        <f>O40/0.750402</f>
        <v>103.11370641094852</v>
      </c>
      <c r="Q40" s="9">
        <v>77.920617427834884</v>
      </c>
      <c r="R40" s="9">
        <f>Q40/0.750577</f>
        <v>103.8142887776136</v>
      </c>
      <c r="S40" s="9">
        <f>Q40*1.02895</f>
        <v>80.176419302370704</v>
      </c>
      <c r="T40" s="9">
        <f>S40/0.751296</f>
        <v>106.71748458978979</v>
      </c>
      <c r="U40" s="9">
        <f>Q40*0.82</f>
        <v>63.894906290824601</v>
      </c>
      <c r="V40" s="9">
        <f>U40/0.723358</f>
        <v>88.330959622793429</v>
      </c>
      <c r="W40" t="s">
        <v>28</v>
      </c>
      <c r="AA40" s="11"/>
    </row>
    <row r="41" spans="1:27" x14ac:dyDescent="0.25">
      <c r="A41" s="5">
        <v>70001</v>
      </c>
      <c r="B41" s="14">
        <v>7898430191336</v>
      </c>
      <c r="C41" s="6" t="s">
        <v>87</v>
      </c>
      <c r="D41" s="7" t="s">
        <v>88</v>
      </c>
      <c r="E41" s="8" t="s">
        <v>25</v>
      </c>
      <c r="F41" s="9" t="s">
        <v>26</v>
      </c>
      <c r="G41" s="10">
        <v>0.1225</v>
      </c>
      <c r="H41" s="9" t="s">
        <v>89</v>
      </c>
      <c r="I41" s="9">
        <f t="shared" ref="I41:J50" si="57">Q41</f>
        <v>45.385984000000008</v>
      </c>
      <c r="J41" s="9">
        <f t="shared" si="57"/>
        <v>0</v>
      </c>
      <c r="K41" s="9">
        <f t="shared" ref="K41:K50" si="58">Q41</f>
        <v>45.385984000000008</v>
      </c>
      <c r="L41" s="9">
        <v>0</v>
      </c>
      <c r="M41" s="9">
        <f t="shared" ref="M41:M50" si="59">Q41</f>
        <v>45.385984000000008</v>
      </c>
      <c r="N41" s="9">
        <v>0</v>
      </c>
      <c r="O41" s="9">
        <f t="shared" ref="O41:O50" si="60">Q41</f>
        <v>45.385984000000008</v>
      </c>
      <c r="P41" s="9">
        <v>0</v>
      </c>
      <c r="Q41" s="9">
        <v>45.385984000000008</v>
      </c>
      <c r="R41" s="9">
        <v>0</v>
      </c>
      <c r="S41" s="9">
        <f t="shared" ref="S41:S50" si="61">Q41</f>
        <v>45.385984000000008</v>
      </c>
      <c r="T41" s="9">
        <v>0</v>
      </c>
      <c r="U41" s="9">
        <f t="shared" ref="U41:U50" si="62">Q41</f>
        <v>45.385984000000008</v>
      </c>
      <c r="V41" s="9">
        <v>0</v>
      </c>
      <c r="W41" t="s">
        <v>28</v>
      </c>
      <c r="AA41" s="11"/>
    </row>
    <row r="42" spans="1:27" x14ac:dyDescent="0.25">
      <c r="A42" s="5">
        <v>70163</v>
      </c>
      <c r="B42" s="14">
        <v>7896317913545</v>
      </c>
      <c r="C42" s="6" t="s">
        <v>90</v>
      </c>
      <c r="D42" s="7" t="s">
        <v>48</v>
      </c>
      <c r="E42" s="8" t="s">
        <v>25</v>
      </c>
      <c r="F42" s="9" t="s">
        <v>26</v>
      </c>
      <c r="G42" s="10">
        <v>0.1225</v>
      </c>
      <c r="H42" s="9" t="s">
        <v>27</v>
      </c>
      <c r="I42" s="9">
        <f t="shared" si="57"/>
        <v>16.38</v>
      </c>
      <c r="J42" s="9">
        <f t="shared" si="57"/>
        <v>0</v>
      </c>
      <c r="K42" s="9">
        <f t="shared" si="58"/>
        <v>16.38</v>
      </c>
      <c r="L42" s="9">
        <v>0</v>
      </c>
      <c r="M42" s="9">
        <f t="shared" si="59"/>
        <v>16.38</v>
      </c>
      <c r="N42" s="9">
        <v>0</v>
      </c>
      <c r="O42" s="9">
        <f t="shared" si="60"/>
        <v>16.38</v>
      </c>
      <c r="P42" s="9">
        <v>0</v>
      </c>
      <c r="Q42" s="9">
        <v>16.38</v>
      </c>
      <c r="R42" s="9">
        <v>0</v>
      </c>
      <c r="S42" s="9">
        <f t="shared" si="61"/>
        <v>16.38</v>
      </c>
      <c r="T42" s="9">
        <v>0</v>
      </c>
      <c r="U42" s="9">
        <f t="shared" si="62"/>
        <v>16.38</v>
      </c>
      <c r="V42" s="9">
        <v>0</v>
      </c>
      <c r="W42" t="str">
        <f>IFERROR(VLOOKUP(A42,'[1]Preços (3)'!$C$3:$N$80,12,0),0)</f>
        <v>-</v>
      </c>
      <c r="AA42" s="11"/>
    </row>
    <row r="43" spans="1:27" x14ac:dyDescent="0.25">
      <c r="A43" s="5">
        <v>70165</v>
      </c>
      <c r="B43" s="14">
        <v>7896317913569</v>
      </c>
      <c r="C43" s="6" t="s">
        <v>91</v>
      </c>
      <c r="D43" s="7" t="s">
        <v>48</v>
      </c>
      <c r="E43" s="8" t="s">
        <v>25</v>
      </c>
      <c r="F43" s="9" t="s">
        <v>26</v>
      </c>
      <c r="G43" s="10">
        <v>0.1225</v>
      </c>
      <c r="H43" s="9" t="s">
        <v>27</v>
      </c>
      <c r="I43" s="9">
        <f t="shared" si="57"/>
        <v>24.57</v>
      </c>
      <c r="J43" s="9">
        <f t="shared" si="57"/>
        <v>0</v>
      </c>
      <c r="K43" s="9">
        <f t="shared" si="58"/>
        <v>24.57</v>
      </c>
      <c r="L43" s="9">
        <v>0</v>
      </c>
      <c r="M43" s="9">
        <f t="shared" si="59"/>
        <v>24.57</v>
      </c>
      <c r="N43" s="9">
        <v>0</v>
      </c>
      <c r="O43" s="9">
        <f t="shared" si="60"/>
        <v>24.57</v>
      </c>
      <c r="P43" s="9">
        <v>0</v>
      </c>
      <c r="Q43" s="9">
        <v>24.57</v>
      </c>
      <c r="R43" s="9">
        <v>0</v>
      </c>
      <c r="S43" s="9">
        <f t="shared" si="61"/>
        <v>24.57</v>
      </c>
      <c r="T43" s="9">
        <v>0</v>
      </c>
      <c r="U43" s="9">
        <f t="shared" si="62"/>
        <v>24.57</v>
      </c>
      <c r="V43" s="9">
        <v>0</v>
      </c>
      <c r="W43" t="str">
        <f>IFERROR(VLOOKUP(A43,'[1]Preços (3)'!$C$3:$N$80,12,0),0)</f>
        <v>-</v>
      </c>
      <c r="AA43" s="11"/>
    </row>
    <row r="44" spans="1:27" x14ac:dyDescent="0.25">
      <c r="A44" s="5">
        <v>70162</v>
      </c>
      <c r="B44" s="14">
        <v>7896317913736</v>
      </c>
      <c r="C44" s="6" t="s">
        <v>92</v>
      </c>
      <c r="D44" s="7" t="s">
        <v>48</v>
      </c>
      <c r="E44" s="8" t="s">
        <v>25</v>
      </c>
      <c r="F44" s="9" t="s">
        <v>26</v>
      </c>
      <c r="G44" s="10">
        <v>0.1225</v>
      </c>
      <c r="H44" s="9" t="s">
        <v>27</v>
      </c>
      <c r="I44" s="9">
        <f t="shared" si="57"/>
        <v>35.396999999999998</v>
      </c>
      <c r="J44" s="9">
        <f t="shared" si="57"/>
        <v>0</v>
      </c>
      <c r="K44" s="9">
        <f t="shared" si="58"/>
        <v>35.396999999999998</v>
      </c>
      <c r="L44" s="9">
        <v>0</v>
      </c>
      <c r="M44" s="9">
        <f t="shared" si="59"/>
        <v>35.396999999999998</v>
      </c>
      <c r="N44" s="9">
        <v>0</v>
      </c>
      <c r="O44" s="9">
        <f t="shared" si="60"/>
        <v>35.396999999999998</v>
      </c>
      <c r="P44" s="9">
        <v>0</v>
      </c>
      <c r="Q44" s="9">
        <v>35.396999999999998</v>
      </c>
      <c r="R44" s="9">
        <v>0</v>
      </c>
      <c r="S44" s="9">
        <f t="shared" si="61"/>
        <v>35.396999999999998</v>
      </c>
      <c r="T44" s="9">
        <v>0</v>
      </c>
      <c r="U44" s="9">
        <f t="shared" si="62"/>
        <v>35.396999999999998</v>
      </c>
      <c r="V44" s="9">
        <v>0</v>
      </c>
      <c r="W44" t="str">
        <f>IFERROR(VLOOKUP(A44,'[1]Preços (3)'!$C$3:$N$80,12,0),0)</f>
        <v>Redução para seguir a lógica de leve L3P2</v>
      </c>
      <c r="AA44" s="11"/>
    </row>
    <row r="45" spans="1:27" x14ac:dyDescent="0.25">
      <c r="A45" s="5">
        <v>70166</v>
      </c>
      <c r="B45" s="14">
        <v>7896317913743</v>
      </c>
      <c r="C45" s="6" t="s">
        <v>93</v>
      </c>
      <c r="D45" s="7" t="s">
        <v>48</v>
      </c>
      <c r="E45" s="8" t="s">
        <v>25</v>
      </c>
      <c r="F45" s="9" t="s">
        <v>26</v>
      </c>
      <c r="G45" s="10">
        <v>0.1225</v>
      </c>
      <c r="H45" s="9" t="s">
        <v>27</v>
      </c>
      <c r="I45" s="9">
        <f t="shared" si="57"/>
        <v>53.082000000000001</v>
      </c>
      <c r="J45" s="9">
        <f t="shared" si="57"/>
        <v>0</v>
      </c>
      <c r="K45" s="9">
        <f t="shared" si="58"/>
        <v>53.082000000000001</v>
      </c>
      <c r="L45" s="9">
        <v>0</v>
      </c>
      <c r="M45" s="9">
        <f t="shared" si="59"/>
        <v>53.082000000000001</v>
      </c>
      <c r="N45" s="9">
        <v>0</v>
      </c>
      <c r="O45" s="9">
        <f t="shared" si="60"/>
        <v>53.082000000000001</v>
      </c>
      <c r="P45" s="9">
        <v>0</v>
      </c>
      <c r="Q45" s="9">
        <v>53.082000000000001</v>
      </c>
      <c r="R45" s="9">
        <v>0</v>
      </c>
      <c r="S45" s="9">
        <f t="shared" si="61"/>
        <v>53.082000000000001</v>
      </c>
      <c r="T45" s="9">
        <v>0</v>
      </c>
      <c r="U45" s="9">
        <f t="shared" si="62"/>
        <v>53.082000000000001</v>
      </c>
      <c r="V45" s="9">
        <v>0</v>
      </c>
      <c r="W45" t="str">
        <f>IFERROR(VLOOKUP(A45,'[1]Preços (3)'!$C$3:$N$80,12,0),0)</f>
        <v>Redução para seguir a lógica de leve L3P2</v>
      </c>
      <c r="AA45" s="11"/>
    </row>
    <row r="46" spans="1:27" x14ac:dyDescent="0.25">
      <c r="A46" s="5">
        <v>70169</v>
      </c>
      <c r="B46" s="14">
        <v>7896317913583</v>
      </c>
      <c r="C46" s="6" t="s">
        <v>94</v>
      </c>
      <c r="D46" s="7" t="s">
        <v>48</v>
      </c>
      <c r="E46" s="8" t="s">
        <v>25</v>
      </c>
      <c r="F46" s="9" t="s">
        <v>26</v>
      </c>
      <c r="G46" s="10">
        <v>0.1225</v>
      </c>
      <c r="H46" s="9" t="s">
        <v>27</v>
      </c>
      <c r="I46" s="9">
        <f t="shared" si="57"/>
        <v>21</v>
      </c>
      <c r="J46" s="9">
        <f t="shared" si="57"/>
        <v>0</v>
      </c>
      <c r="K46" s="9">
        <f t="shared" si="58"/>
        <v>21</v>
      </c>
      <c r="L46" s="9">
        <v>0</v>
      </c>
      <c r="M46" s="9">
        <f t="shared" si="59"/>
        <v>21</v>
      </c>
      <c r="N46" s="9">
        <v>0</v>
      </c>
      <c r="O46" s="9">
        <f t="shared" si="60"/>
        <v>21</v>
      </c>
      <c r="P46" s="9">
        <v>0</v>
      </c>
      <c r="Q46" s="9">
        <v>21</v>
      </c>
      <c r="R46" s="9">
        <v>0</v>
      </c>
      <c r="S46" s="9">
        <f t="shared" si="61"/>
        <v>21</v>
      </c>
      <c r="T46" s="9">
        <v>0</v>
      </c>
      <c r="U46" s="9">
        <f t="shared" si="62"/>
        <v>21</v>
      </c>
      <c r="V46" s="9">
        <v>0</v>
      </c>
      <c r="W46" t="str">
        <f>IFERROR(VLOOKUP(A46,'[1]Preços (3)'!$C$3:$N$80,12,0),0)</f>
        <v>-</v>
      </c>
      <c r="AA46" s="11"/>
    </row>
    <row r="47" spans="1:27" x14ac:dyDescent="0.25">
      <c r="A47" s="5">
        <v>70171</v>
      </c>
      <c r="B47" s="14">
        <v>7896317913750</v>
      </c>
      <c r="C47" s="6" t="s">
        <v>95</v>
      </c>
      <c r="D47" s="7" t="s">
        <v>48</v>
      </c>
      <c r="E47" s="8" t="s">
        <v>25</v>
      </c>
      <c r="F47" s="9" t="s">
        <v>26</v>
      </c>
      <c r="G47" s="10">
        <v>0.1225</v>
      </c>
      <c r="H47" s="9" t="s">
        <v>27</v>
      </c>
      <c r="I47" s="9">
        <f t="shared" si="57"/>
        <v>38.5</v>
      </c>
      <c r="J47" s="9">
        <f t="shared" si="57"/>
        <v>0</v>
      </c>
      <c r="K47" s="9">
        <f t="shared" si="58"/>
        <v>38.5</v>
      </c>
      <c r="L47" s="9">
        <v>0</v>
      </c>
      <c r="M47" s="9">
        <f t="shared" si="59"/>
        <v>38.5</v>
      </c>
      <c r="N47" s="9">
        <v>0</v>
      </c>
      <c r="O47" s="9">
        <f t="shared" si="60"/>
        <v>38.5</v>
      </c>
      <c r="P47" s="9">
        <v>0</v>
      </c>
      <c r="Q47" s="9">
        <v>38.5</v>
      </c>
      <c r="R47" s="9">
        <v>0</v>
      </c>
      <c r="S47" s="9">
        <f t="shared" si="61"/>
        <v>38.5</v>
      </c>
      <c r="T47" s="9">
        <v>0</v>
      </c>
      <c r="U47" s="9">
        <f t="shared" si="62"/>
        <v>38.5</v>
      </c>
      <c r="V47" s="9">
        <v>0</v>
      </c>
      <c r="W47" t="str">
        <f>IFERROR(VLOOKUP(A47,'[1]Preços (3)'!$C$3:$N$80,12,0),0)</f>
        <v>-</v>
      </c>
      <c r="AA47" s="11"/>
    </row>
    <row r="48" spans="1:27" x14ac:dyDescent="0.25">
      <c r="A48" s="5">
        <v>70031</v>
      </c>
      <c r="B48" s="14">
        <v>7898430191688</v>
      </c>
      <c r="C48" s="6" t="s">
        <v>96</v>
      </c>
      <c r="D48" s="7" t="s">
        <v>44</v>
      </c>
      <c r="E48" s="8" t="s">
        <v>25</v>
      </c>
      <c r="F48" s="9" t="s">
        <v>26</v>
      </c>
      <c r="G48" s="10">
        <v>0.1225</v>
      </c>
      <c r="H48" s="9" t="s">
        <v>27</v>
      </c>
      <c r="I48" s="9">
        <f t="shared" si="57"/>
        <v>60.543999999999997</v>
      </c>
      <c r="J48" s="9">
        <f t="shared" si="57"/>
        <v>0</v>
      </c>
      <c r="K48" s="9">
        <f t="shared" si="58"/>
        <v>60.543999999999997</v>
      </c>
      <c r="L48" s="9">
        <v>0</v>
      </c>
      <c r="M48" s="9">
        <f t="shared" si="59"/>
        <v>60.543999999999997</v>
      </c>
      <c r="N48" s="9">
        <v>0</v>
      </c>
      <c r="O48" s="9">
        <f t="shared" si="60"/>
        <v>60.543999999999997</v>
      </c>
      <c r="P48" s="9">
        <v>0</v>
      </c>
      <c r="Q48" s="9">
        <v>60.543999999999997</v>
      </c>
      <c r="R48" s="9">
        <v>0</v>
      </c>
      <c r="S48" s="9">
        <f t="shared" si="61"/>
        <v>60.543999999999997</v>
      </c>
      <c r="T48" s="9">
        <v>0</v>
      </c>
      <c r="U48" s="9">
        <f t="shared" si="62"/>
        <v>60.543999999999997</v>
      </c>
      <c r="V48" s="9">
        <v>0</v>
      </c>
      <c r="W48" t="s">
        <v>28</v>
      </c>
      <c r="AA48" s="11"/>
    </row>
    <row r="49" spans="1:27" x14ac:dyDescent="0.25">
      <c r="A49" s="5">
        <v>70054</v>
      </c>
      <c r="B49" s="14">
        <v>7898430191718</v>
      </c>
      <c r="C49" s="6" t="s">
        <v>97</v>
      </c>
      <c r="D49" s="7" t="s">
        <v>72</v>
      </c>
      <c r="E49" s="8" t="s">
        <v>25</v>
      </c>
      <c r="F49" s="9" t="s">
        <v>26</v>
      </c>
      <c r="G49" s="10">
        <v>0.1225</v>
      </c>
      <c r="H49" s="9" t="s">
        <v>27</v>
      </c>
      <c r="I49" s="9">
        <f t="shared" si="57"/>
        <v>39.882149120000001</v>
      </c>
      <c r="J49" s="9">
        <f t="shared" si="57"/>
        <v>0</v>
      </c>
      <c r="K49" s="9">
        <f t="shared" si="58"/>
        <v>39.882149120000001</v>
      </c>
      <c r="L49" s="9">
        <v>0</v>
      </c>
      <c r="M49" s="9">
        <f t="shared" si="59"/>
        <v>39.882149120000001</v>
      </c>
      <c r="N49" s="9">
        <v>0</v>
      </c>
      <c r="O49" s="9">
        <f t="shared" si="60"/>
        <v>39.882149120000001</v>
      </c>
      <c r="P49" s="9">
        <v>0</v>
      </c>
      <c r="Q49" s="9">
        <v>39.882149120000001</v>
      </c>
      <c r="R49" s="9">
        <v>0</v>
      </c>
      <c r="S49" s="9">
        <f t="shared" si="61"/>
        <v>39.882149120000001</v>
      </c>
      <c r="T49" s="9">
        <v>0</v>
      </c>
      <c r="U49" s="9">
        <f t="shared" si="62"/>
        <v>39.882149120000001</v>
      </c>
      <c r="V49" s="9">
        <v>0</v>
      </c>
      <c r="W49" t="s">
        <v>28</v>
      </c>
      <c r="AA49" s="11"/>
    </row>
    <row r="50" spans="1:27" x14ac:dyDescent="0.25">
      <c r="A50" s="5">
        <v>70135</v>
      </c>
      <c r="B50" s="14">
        <v>7898430191947</v>
      </c>
      <c r="C50" s="6" t="s">
        <v>98</v>
      </c>
      <c r="D50" s="7" t="s">
        <v>99</v>
      </c>
      <c r="E50" s="8" t="s">
        <v>25</v>
      </c>
      <c r="F50" s="9" t="s">
        <v>26</v>
      </c>
      <c r="G50" s="10">
        <v>0.1225</v>
      </c>
      <c r="H50" s="9" t="s">
        <v>27</v>
      </c>
      <c r="I50" s="9">
        <f t="shared" si="57"/>
        <v>37.961087999999997</v>
      </c>
      <c r="J50" s="9">
        <f t="shared" si="57"/>
        <v>0</v>
      </c>
      <c r="K50" s="9">
        <f t="shared" si="58"/>
        <v>37.961087999999997</v>
      </c>
      <c r="L50" s="9">
        <v>0</v>
      </c>
      <c r="M50" s="9">
        <f t="shared" si="59"/>
        <v>37.961087999999997</v>
      </c>
      <c r="N50" s="9">
        <v>0</v>
      </c>
      <c r="O50" s="9">
        <f t="shared" si="60"/>
        <v>37.961087999999997</v>
      </c>
      <c r="P50" s="9">
        <v>0</v>
      </c>
      <c r="Q50" s="9">
        <v>37.961087999999997</v>
      </c>
      <c r="R50" s="9">
        <v>0</v>
      </c>
      <c r="S50" s="9">
        <f t="shared" si="61"/>
        <v>37.961087999999997</v>
      </c>
      <c r="T50" s="9">
        <v>0</v>
      </c>
      <c r="U50" s="9">
        <f t="shared" si="62"/>
        <v>37.961087999999997</v>
      </c>
      <c r="V50" s="9">
        <v>0</v>
      </c>
      <c r="W50" t="s">
        <v>28</v>
      </c>
      <c r="AA50" s="11"/>
    </row>
    <row r="51" spans="1:27" x14ac:dyDescent="0.25">
      <c r="A51" s="5">
        <v>70115</v>
      </c>
      <c r="B51" s="14">
        <v>7898430191978</v>
      </c>
      <c r="C51" s="6" t="s">
        <v>100</v>
      </c>
      <c r="D51" s="7" t="s">
        <v>70</v>
      </c>
      <c r="E51" s="8" t="s">
        <v>25</v>
      </c>
      <c r="F51" s="9" t="s">
        <v>36</v>
      </c>
      <c r="G51" s="10">
        <v>0.15</v>
      </c>
      <c r="H51" s="9" t="s">
        <v>32</v>
      </c>
      <c r="I51" s="9">
        <f>Q51*0.79801</f>
        <v>16.191702701000001</v>
      </c>
      <c r="J51" s="9">
        <f>I51/0.745454</f>
        <v>21.720592687140993</v>
      </c>
      <c r="K51" s="9">
        <f>Q51*0.92218</f>
        <v>18.711124418000001</v>
      </c>
      <c r="L51" s="9">
        <f>K51/0.748624</f>
        <v>24.994021588941848</v>
      </c>
      <c r="M51" s="9">
        <f>Q51*0.98613</f>
        <v>20.008676313000002</v>
      </c>
      <c r="N51" s="9">
        <f>M51/0.75023</f>
        <v>26.670056266744869</v>
      </c>
      <c r="O51" s="9">
        <f>Q51*0.99302</f>
        <v>20.148475102000003</v>
      </c>
      <c r="P51" s="9">
        <f>O51/0.750402</f>
        <v>26.850241739760826</v>
      </c>
      <c r="Q51" s="9">
        <v>20.290100000000002</v>
      </c>
      <c r="R51" s="9">
        <f>Q51/0.750577</f>
        <v>27.03266953290602</v>
      </c>
      <c r="S51" s="9">
        <f>Q51*1.02895</f>
        <v>20.877498395000003</v>
      </c>
      <c r="T51" s="9">
        <f>S51/0.751296</f>
        <v>27.788645746816176</v>
      </c>
      <c r="U51" s="9">
        <f>Q51*0.82</f>
        <v>16.637882000000001</v>
      </c>
      <c r="V51" s="9">
        <f>U51/0.723358</f>
        <v>23.000895821985797</v>
      </c>
      <c r="W51" t="str">
        <f>IFERROR(VLOOKUP(A51,'[1]Preços (3)'!$C$3:$N$80,12,0),0)</f>
        <v>Aumento conforme histórico do Muvin-Lax</v>
      </c>
      <c r="AA51" s="11"/>
    </row>
    <row r="52" spans="1:27" x14ac:dyDescent="0.25">
      <c r="A52" s="5">
        <v>70150</v>
      </c>
      <c r="B52" s="14">
        <v>7898430192012</v>
      </c>
      <c r="C52" s="6" t="s">
        <v>101</v>
      </c>
      <c r="D52" s="7" t="s">
        <v>102</v>
      </c>
      <c r="E52" s="8" t="s">
        <v>25</v>
      </c>
      <c r="F52" s="9" t="s">
        <v>26</v>
      </c>
      <c r="G52" s="10">
        <v>0.1225</v>
      </c>
      <c r="H52" s="9" t="s">
        <v>27</v>
      </c>
      <c r="I52" s="9">
        <f t="shared" ref="I52:J53" si="63">Q52</f>
        <v>69.3</v>
      </c>
      <c r="J52" s="9">
        <f t="shared" si="63"/>
        <v>0</v>
      </c>
      <c r="K52" s="9">
        <f t="shared" ref="K52:K53" si="64">Q52</f>
        <v>69.3</v>
      </c>
      <c r="L52" s="9">
        <v>0</v>
      </c>
      <c r="M52" s="9">
        <f t="shared" ref="M52:M53" si="65">Q52</f>
        <v>69.3</v>
      </c>
      <c r="N52" s="9">
        <v>0</v>
      </c>
      <c r="O52" s="9">
        <f t="shared" ref="O52:O53" si="66">Q52</f>
        <v>69.3</v>
      </c>
      <c r="P52" s="9">
        <v>0</v>
      </c>
      <c r="Q52" s="9">
        <v>69.3</v>
      </c>
      <c r="R52" s="9">
        <v>0</v>
      </c>
      <c r="S52" s="9">
        <f t="shared" ref="S52:S53" si="67">Q52</f>
        <v>69.3</v>
      </c>
      <c r="T52" s="9">
        <v>0</v>
      </c>
      <c r="U52" s="9">
        <f t="shared" ref="U52:U53" si="68">Q52</f>
        <v>69.3</v>
      </c>
      <c r="V52" s="9">
        <v>0</v>
      </c>
      <c r="W52" t="str">
        <f>IFERROR(VLOOKUP(A52,'[1]Preços (3)'!$C$3:$N$80,12,0),0)</f>
        <v>-</v>
      </c>
      <c r="AA52" s="11"/>
    </row>
    <row r="53" spans="1:27" x14ac:dyDescent="0.25">
      <c r="A53" s="5">
        <v>70153</v>
      </c>
      <c r="B53" s="14">
        <v>7898430192005</v>
      </c>
      <c r="C53" s="6" t="s">
        <v>103</v>
      </c>
      <c r="D53" s="7" t="s">
        <v>104</v>
      </c>
      <c r="E53" s="8" t="s">
        <v>25</v>
      </c>
      <c r="F53" s="9" t="s">
        <v>26</v>
      </c>
      <c r="G53" s="10">
        <v>0.1225</v>
      </c>
      <c r="H53" s="9" t="s">
        <v>27</v>
      </c>
      <c r="I53" s="9">
        <f t="shared" si="63"/>
        <v>62.118143999999994</v>
      </c>
      <c r="J53" s="9">
        <f t="shared" si="63"/>
        <v>0</v>
      </c>
      <c r="K53" s="9">
        <f t="shared" si="64"/>
        <v>62.118143999999994</v>
      </c>
      <c r="L53" s="9">
        <v>0</v>
      </c>
      <c r="M53" s="9">
        <f t="shared" si="65"/>
        <v>62.118143999999994</v>
      </c>
      <c r="N53" s="9">
        <v>0</v>
      </c>
      <c r="O53" s="9">
        <f t="shared" si="66"/>
        <v>62.118143999999994</v>
      </c>
      <c r="P53" s="9">
        <v>0</v>
      </c>
      <c r="Q53" s="9">
        <v>62.118143999999994</v>
      </c>
      <c r="R53" s="9">
        <v>0</v>
      </c>
      <c r="S53" s="9">
        <f t="shared" si="67"/>
        <v>62.118143999999994</v>
      </c>
      <c r="T53" s="9">
        <v>0</v>
      </c>
      <c r="U53" s="9">
        <f t="shared" si="68"/>
        <v>62.118143999999994</v>
      </c>
      <c r="V53" s="9">
        <v>0</v>
      </c>
      <c r="W53" t="s">
        <v>28</v>
      </c>
      <c r="AA53" s="11"/>
    </row>
    <row r="54" spans="1:27" x14ac:dyDescent="0.25">
      <c r="A54" s="5">
        <v>70308</v>
      </c>
      <c r="B54" s="14">
        <v>7898430193309</v>
      </c>
      <c r="C54" s="6" t="s">
        <v>105</v>
      </c>
      <c r="D54" s="7" t="s">
        <v>82</v>
      </c>
      <c r="E54" s="8" t="s">
        <v>106</v>
      </c>
      <c r="F54" s="9" t="s">
        <v>36</v>
      </c>
      <c r="G54" s="10">
        <v>0.15</v>
      </c>
      <c r="H54" s="9" t="s">
        <v>32</v>
      </c>
      <c r="I54" s="9">
        <f t="shared" ref="I54:I55" si="69">Q54*0.79801</f>
        <v>21.763855406599998</v>
      </c>
      <c r="J54" s="9">
        <f t="shared" ref="J54:J55" si="70">I54/0.745454</f>
        <v>29.195437151856453</v>
      </c>
      <c r="K54" s="9">
        <f t="shared" ref="K54:K55" si="71">Q54*0.92218</f>
        <v>25.150301598799999</v>
      </c>
      <c r="L54" s="9">
        <f t="shared" ref="L54:L55" si="72">K54/0.748624</f>
        <v>33.595371773814357</v>
      </c>
      <c r="M54" s="9">
        <f t="shared" ref="M54:M55" si="73">Q54*0.98613</f>
        <v>26.894388205799999</v>
      </c>
      <c r="N54" s="9">
        <f t="shared" ref="N54:N55" si="74">M54/0.75023</f>
        <v>35.848190829212378</v>
      </c>
      <c r="O54" s="9">
        <f t="shared" ref="O54:O55" si="75">Q54*0.99302</f>
        <v>27.082296833199997</v>
      </c>
      <c r="P54" s="9">
        <f t="shared" ref="P54:P55" si="76">O54/0.750402</f>
        <v>36.090384664753024</v>
      </c>
      <c r="Q54" s="9">
        <v>27.272659999999998</v>
      </c>
      <c r="R54" s="9">
        <f t="shared" ref="R54:R55" si="77">Q54/0.750577</f>
        <v>36.335592484182165</v>
      </c>
      <c r="S54" s="9">
        <f t="shared" ref="S54:S55" si="78">Q54*1.02895</f>
        <v>28.062203507</v>
      </c>
      <c r="T54" s="9">
        <f t="shared" ref="T54:T55" si="79">S54/0.751296</f>
        <v>37.351727557447397</v>
      </c>
      <c r="U54" s="9">
        <f t="shared" ref="U54:U55" si="80">Q54*0.82</f>
        <v>22.363581199999999</v>
      </c>
      <c r="V54" s="9">
        <f t="shared" ref="V54:V55" si="81">U54/0.723358</f>
        <v>30.916339074151388</v>
      </c>
      <c r="W54" t="s">
        <v>28</v>
      </c>
      <c r="AA54" s="11"/>
    </row>
    <row r="55" spans="1:27" x14ac:dyDescent="0.25">
      <c r="A55" s="5">
        <v>70262</v>
      </c>
      <c r="B55" s="14">
        <v>7898430193149</v>
      </c>
      <c r="C55" s="6" t="s">
        <v>107</v>
      </c>
      <c r="D55" s="7" t="s">
        <v>108</v>
      </c>
      <c r="E55" s="8" t="s">
        <v>25</v>
      </c>
      <c r="F55" s="9" t="s">
        <v>36</v>
      </c>
      <c r="G55" s="10">
        <v>0.15</v>
      </c>
      <c r="H55" s="9" t="s">
        <v>32</v>
      </c>
      <c r="I55" s="9">
        <f t="shared" si="69"/>
        <v>32.651964495359998</v>
      </c>
      <c r="J55" s="9">
        <f t="shared" si="70"/>
        <v>43.801447836298415</v>
      </c>
      <c r="K55" s="9">
        <f t="shared" si="71"/>
        <v>37.732595604480004</v>
      </c>
      <c r="L55" s="9">
        <f t="shared" si="72"/>
        <v>50.402599441749139</v>
      </c>
      <c r="M55" s="9">
        <f t="shared" si="73"/>
        <v>40.349220871679996</v>
      </c>
      <c r="N55" s="9">
        <f t="shared" si="74"/>
        <v>53.78246787209256</v>
      </c>
      <c r="O55" s="9">
        <f t="shared" si="75"/>
        <v>40.631137182720003</v>
      </c>
      <c r="P55" s="9">
        <f t="shared" si="76"/>
        <v>54.145827413466385</v>
      </c>
      <c r="Q55" s="9">
        <v>40.916736</v>
      </c>
      <c r="R55" s="9">
        <f t="shared" si="77"/>
        <v>54.513708786706758</v>
      </c>
      <c r="S55" s="9">
        <f t="shared" si="78"/>
        <v>42.1012755072</v>
      </c>
      <c r="T55" s="9">
        <f t="shared" si="79"/>
        <v>56.038200000000003</v>
      </c>
      <c r="U55" s="9">
        <f t="shared" si="80"/>
        <v>33.551723519999996</v>
      </c>
      <c r="V55" s="9">
        <f t="shared" si="81"/>
        <v>46.383289491510425</v>
      </c>
      <c r="W55" t="s">
        <v>28</v>
      </c>
      <c r="AA55" s="11"/>
    </row>
    <row r="56" spans="1:27" x14ac:dyDescent="0.25">
      <c r="A56" s="5">
        <v>70341</v>
      </c>
      <c r="B56" s="14">
        <v>7898430193460</v>
      </c>
      <c r="C56" s="6" t="s">
        <v>109</v>
      </c>
      <c r="D56" s="7" t="s">
        <v>109</v>
      </c>
      <c r="E56" s="8" t="s">
        <v>106</v>
      </c>
      <c r="F56" s="9" t="s">
        <v>26</v>
      </c>
      <c r="G56" s="10">
        <v>0.1225</v>
      </c>
      <c r="H56" s="9" t="s">
        <v>27</v>
      </c>
      <c r="I56" s="9">
        <f t="shared" ref="I56:J58" si="82">Q56</f>
        <v>85.862399999999994</v>
      </c>
      <c r="J56" s="9">
        <f t="shared" si="82"/>
        <v>0</v>
      </c>
      <c r="K56" s="9">
        <f t="shared" ref="K56:K58" si="83">Q56</f>
        <v>85.862399999999994</v>
      </c>
      <c r="L56" s="9">
        <v>0</v>
      </c>
      <c r="M56" s="9">
        <f t="shared" ref="M56:M58" si="84">Q56</f>
        <v>85.862399999999994</v>
      </c>
      <c r="N56" s="9">
        <v>0</v>
      </c>
      <c r="O56" s="9">
        <f t="shared" ref="O56:O58" si="85">Q56</f>
        <v>85.862399999999994</v>
      </c>
      <c r="P56" s="9">
        <v>0</v>
      </c>
      <c r="Q56" s="9">
        <v>85.862399999999994</v>
      </c>
      <c r="R56" s="9">
        <v>0</v>
      </c>
      <c r="S56" s="9">
        <f t="shared" ref="S56:S58" si="86">Q56</f>
        <v>85.862399999999994</v>
      </c>
      <c r="T56" s="9">
        <v>0</v>
      </c>
      <c r="U56" s="9">
        <f t="shared" ref="U56:U58" si="87">Q56</f>
        <v>85.862399999999994</v>
      </c>
      <c r="V56" s="9">
        <v>0</v>
      </c>
      <c r="W56" t="s">
        <v>28</v>
      </c>
      <c r="AA56" s="11"/>
    </row>
    <row r="57" spans="1:27" x14ac:dyDescent="0.25">
      <c r="A57" s="5">
        <v>70373</v>
      </c>
      <c r="B57" s="14">
        <v>7898430193576</v>
      </c>
      <c r="C57" s="6" t="s">
        <v>110</v>
      </c>
      <c r="D57" s="7" t="s">
        <v>111</v>
      </c>
      <c r="E57" s="8" t="s">
        <v>106</v>
      </c>
      <c r="F57" s="9" t="s">
        <v>26</v>
      </c>
      <c r="G57" s="10">
        <v>0.1225</v>
      </c>
      <c r="H57" s="9" t="s">
        <v>27</v>
      </c>
      <c r="I57" s="9">
        <f t="shared" si="82"/>
        <v>120</v>
      </c>
      <c r="J57" s="9">
        <f t="shared" si="82"/>
        <v>0</v>
      </c>
      <c r="K57" s="9">
        <f t="shared" si="83"/>
        <v>120</v>
      </c>
      <c r="L57" s="9">
        <v>0</v>
      </c>
      <c r="M57" s="9">
        <f t="shared" si="84"/>
        <v>120</v>
      </c>
      <c r="N57" s="9">
        <v>0</v>
      </c>
      <c r="O57" s="9">
        <f t="shared" si="85"/>
        <v>120</v>
      </c>
      <c r="P57" s="9">
        <v>0</v>
      </c>
      <c r="Q57" s="9">
        <v>120</v>
      </c>
      <c r="R57" s="9">
        <v>0</v>
      </c>
      <c r="S57" s="9">
        <f t="shared" si="86"/>
        <v>120</v>
      </c>
      <c r="T57" s="9">
        <v>0</v>
      </c>
      <c r="U57" s="9">
        <f t="shared" si="87"/>
        <v>120</v>
      </c>
      <c r="V57" s="9">
        <v>0</v>
      </c>
      <c r="W57" t="str">
        <f>IFERROR(VLOOKUP(A57,'[1]Preços (3)'!$C$3:$N$80,12,0),0)</f>
        <v>Sem aumento, produto recém lançado, provável entrada de competidores</v>
      </c>
      <c r="AA57" s="11"/>
    </row>
    <row r="58" spans="1:27" x14ac:dyDescent="0.25">
      <c r="A58" s="5">
        <v>70367</v>
      </c>
      <c r="B58" s="14">
        <v>7898430193552</v>
      </c>
      <c r="C58" s="6" t="s">
        <v>112</v>
      </c>
      <c r="D58" s="7" t="s">
        <v>113</v>
      </c>
      <c r="E58" s="8" t="s">
        <v>106</v>
      </c>
      <c r="F58" s="9" t="s">
        <v>26</v>
      </c>
      <c r="G58" s="10">
        <v>0.1225</v>
      </c>
      <c r="H58" s="9" t="s">
        <v>27</v>
      </c>
      <c r="I58" s="9">
        <f t="shared" si="82"/>
        <v>33.024000000000001</v>
      </c>
      <c r="J58" s="9">
        <f t="shared" si="82"/>
        <v>0</v>
      </c>
      <c r="K58" s="9">
        <f t="shared" si="83"/>
        <v>33.024000000000001</v>
      </c>
      <c r="L58" s="9">
        <v>0</v>
      </c>
      <c r="M58" s="9">
        <f t="shared" si="84"/>
        <v>33.024000000000001</v>
      </c>
      <c r="N58" s="9">
        <v>0</v>
      </c>
      <c r="O58" s="9">
        <f t="shared" si="85"/>
        <v>33.024000000000001</v>
      </c>
      <c r="P58" s="9">
        <v>0</v>
      </c>
      <c r="Q58" s="9">
        <v>33.024000000000001</v>
      </c>
      <c r="R58" s="9">
        <v>0</v>
      </c>
      <c r="S58" s="9">
        <f t="shared" si="86"/>
        <v>33.024000000000001</v>
      </c>
      <c r="T58" s="9">
        <v>0</v>
      </c>
      <c r="U58" s="9">
        <f t="shared" si="87"/>
        <v>33.024000000000001</v>
      </c>
      <c r="V58" s="9">
        <v>0</v>
      </c>
      <c r="W58" t="str">
        <f>IFERROR(VLOOKUP(A58,'[1]Preços (3)'!$C$3:$N$80,12,0),0)</f>
        <v>-</v>
      </c>
      <c r="AA58" s="11"/>
    </row>
    <row r="59" spans="1:27" x14ac:dyDescent="0.25">
      <c r="A59" s="5">
        <v>70362</v>
      </c>
      <c r="B59" s="14">
        <v>7898430193484</v>
      </c>
      <c r="C59" s="6" t="s">
        <v>114</v>
      </c>
      <c r="D59" s="7" t="s">
        <v>114</v>
      </c>
      <c r="E59" s="8" t="s">
        <v>106</v>
      </c>
      <c r="F59" s="9" t="s">
        <v>36</v>
      </c>
      <c r="G59" s="10">
        <v>0.15</v>
      </c>
      <c r="H59" s="9" t="s">
        <v>32</v>
      </c>
      <c r="I59" s="9">
        <f t="shared" ref="I59:I60" si="88">Q59*0.79801</f>
        <v>56.88838366208001</v>
      </c>
      <c r="J59" s="9"/>
      <c r="K59" s="9">
        <f t="shared" ref="K59:K60" si="89">Q59*0.92218</f>
        <v>65.740190781440006</v>
      </c>
      <c r="L59" s="9"/>
      <c r="M59" s="9">
        <f t="shared" ref="M59:M60" si="90">Q59*0.98613</f>
        <v>70.299046103040013</v>
      </c>
      <c r="N59" s="9"/>
      <c r="O59" s="9">
        <f t="shared" ref="O59:O60" si="91">Q59*0.99302</f>
        <v>70.790219100160016</v>
      </c>
      <c r="P59" s="9"/>
      <c r="Q59" s="9">
        <v>71.287808000000012</v>
      </c>
      <c r="R59" s="9"/>
      <c r="S59" s="9">
        <f t="shared" ref="S59:S60" si="92">Q59*1.02895</f>
        <v>73.351590041600019</v>
      </c>
      <c r="T59" s="9"/>
      <c r="U59" s="9">
        <f t="shared" ref="U59:U60" si="93">Q59*0.82</f>
        <v>58.456002560000009</v>
      </c>
      <c r="V59" s="9"/>
      <c r="W59" t="s">
        <v>28</v>
      </c>
      <c r="AA59" s="11"/>
    </row>
    <row r="60" spans="1:27" x14ac:dyDescent="0.25">
      <c r="A60" s="5">
        <v>70364</v>
      </c>
      <c r="B60" s="14">
        <v>7898430193477</v>
      </c>
      <c r="C60" s="6" t="s">
        <v>115</v>
      </c>
      <c r="D60" s="7" t="s">
        <v>114</v>
      </c>
      <c r="E60" s="8" t="s">
        <v>106</v>
      </c>
      <c r="F60" s="9" t="s">
        <v>36</v>
      </c>
      <c r="G60" s="10">
        <v>0.15</v>
      </c>
      <c r="H60" s="9" t="s">
        <v>32</v>
      </c>
      <c r="I60" s="9">
        <f t="shared" si="88"/>
        <v>47.409914549759996</v>
      </c>
      <c r="J60" s="9"/>
      <c r="K60" s="9">
        <f t="shared" si="89"/>
        <v>54.786876103680001</v>
      </c>
      <c r="L60" s="9"/>
      <c r="M60" s="9">
        <f t="shared" si="90"/>
        <v>58.586156858879995</v>
      </c>
      <c r="N60" s="9"/>
      <c r="O60" s="9">
        <f t="shared" si="91"/>
        <v>58.995492971520001</v>
      </c>
      <c r="P60" s="9"/>
      <c r="Q60" s="9">
        <v>59.410176</v>
      </c>
      <c r="R60" s="9"/>
      <c r="S60" s="9">
        <f t="shared" si="92"/>
        <v>61.130100595199998</v>
      </c>
      <c r="T60" s="9"/>
      <c r="U60" s="9">
        <f t="shared" si="93"/>
        <v>48.716344319999997</v>
      </c>
      <c r="V60" s="9"/>
      <c r="W60" t="s">
        <v>28</v>
      </c>
      <c r="AA60" s="11"/>
    </row>
    <row r="61" spans="1:27" x14ac:dyDescent="0.25">
      <c r="A61" s="5">
        <v>70303</v>
      </c>
      <c r="B61" s="14">
        <v>7898430193194</v>
      </c>
      <c r="C61" s="6" t="s">
        <v>116</v>
      </c>
      <c r="D61" s="7" t="s">
        <v>24</v>
      </c>
      <c r="E61" s="8" t="s">
        <v>106</v>
      </c>
      <c r="F61" s="9" t="s">
        <v>26</v>
      </c>
      <c r="G61" s="10">
        <v>0.1225</v>
      </c>
      <c r="H61" s="9" t="s">
        <v>27</v>
      </c>
      <c r="I61" s="9">
        <f t="shared" ref="I61:J61" si="94">Q61</f>
        <v>60</v>
      </c>
      <c r="J61" s="9">
        <f t="shared" si="94"/>
        <v>0</v>
      </c>
      <c r="K61" s="9">
        <f t="shared" ref="K61" si="95">Q61</f>
        <v>60</v>
      </c>
      <c r="L61" s="9">
        <v>0</v>
      </c>
      <c r="M61" s="9">
        <f t="shared" ref="M61" si="96">Q61</f>
        <v>60</v>
      </c>
      <c r="N61" s="9">
        <v>0</v>
      </c>
      <c r="O61" s="9">
        <f t="shared" ref="O61" si="97">Q61</f>
        <v>60</v>
      </c>
      <c r="P61" s="9">
        <v>0</v>
      </c>
      <c r="Q61" s="9">
        <v>60</v>
      </c>
      <c r="R61" s="9">
        <v>0</v>
      </c>
      <c r="S61" s="9">
        <f t="shared" ref="S61" si="98">Q61</f>
        <v>60</v>
      </c>
      <c r="T61" s="9">
        <v>0</v>
      </c>
      <c r="U61" s="9">
        <f t="shared" ref="U61" si="99">Q61</f>
        <v>60</v>
      </c>
      <c r="V61" s="9">
        <v>0</v>
      </c>
      <c r="W61" t="str">
        <f>IFERROR(VLOOKUP(A61,'[1]Preços (3)'!$C$3:$N$80,12,0),0)</f>
        <v>Rebaixa de preço realizado em jan</v>
      </c>
      <c r="AA61" s="11"/>
    </row>
    <row r="62" spans="1:27" x14ac:dyDescent="0.25">
      <c r="A62" s="5">
        <v>70147</v>
      </c>
      <c r="B62" s="14">
        <v>7898430192258</v>
      </c>
      <c r="C62" s="6" t="s">
        <v>117</v>
      </c>
      <c r="D62" s="7" t="s">
        <v>48</v>
      </c>
      <c r="E62" s="8" t="s">
        <v>106</v>
      </c>
      <c r="F62" s="9" t="s">
        <v>36</v>
      </c>
      <c r="G62" s="10">
        <v>0.15</v>
      </c>
      <c r="H62" s="9" t="s">
        <v>32</v>
      </c>
      <c r="I62" s="9">
        <f>Q62*0.79801</f>
        <v>41.815723999999996</v>
      </c>
      <c r="J62" s="9">
        <f>I62/0.745454</f>
        <v>56.0943049470524</v>
      </c>
      <c r="K62" s="9">
        <f>Q62*0.92218</f>
        <v>48.322232</v>
      </c>
      <c r="L62" s="9">
        <f>K62/0.748624</f>
        <v>64.548066853320222</v>
      </c>
      <c r="M62" s="9">
        <f>Q62*0.98613</f>
        <v>51.673211999999999</v>
      </c>
      <c r="N62" s="9">
        <f>M62/0.75023</f>
        <v>68.876493875211608</v>
      </c>
      <c r="O62" s="9">
        <f>Q62*0.99302</f>
        <v>52.034247999999998</v>
      </c>
      <c r="P62" s="9">
        <f>O62/0.750402</f>
        <v>69.341830112393083</v>
      </c>
      <c r="Q62" s="9">
        <v>52.4</v>
      </c>
      <c r="R62" s="9">
        <f>Q62/0.750577</f>
        <v>69.81295723156984</v>
      </c>
      <c r="S62" s="9">
        <f>Q62*1.02895</f>
        <v>53.916980000000002</v>
      </c>
      <c r="T62" s="9">
        <f>S62/0.751296</f>
        <v>71.76529623477299</v>
      </c>
      <c r="U62" s="9">
        <f>Q62*0.82</f>
        <v>42.967999999999996</v>
      </c>
      <c r="V62" s="9">
        <f>U62/0.723358</f>
        <v>59.400739329626546</v>
      </c>
      <c r="W62" t="str">
        <f>IFERROR(VLOOKUP(A62,'[1]Preços (3)'!$C$3:$N$80,12,0),0)</f>
        <v>-</v>
      </c>
      <c r="AA62" s="11"/>
    </row>
    <row r="63" spans="1:27" x14ac:dyDescent="0.25">
      <c r="A63" s="5">
        <v>70172</v>
      </c>
      <c r="B63" s="14">
        <v>7896317913675</v>
      </c>
      <c r="C63" s="6" t="s">
        <v>118</v>
      </c>
      <c r="D63" s="7" t="s">
        <v>48</v>
      </c>
      <c r="E63" s="8" t="s">
        <v>25</v>
      </c>
      <c r="F63" s="9" t="s">
        <v>26</v>
      </c>
      <c r="G63" s="10">
        <v>0.1225</v>
      </c>
      <c r="H63" s="9" t="s">
        <v>27</v>
      </c>
      <c r="I63" s="9">
        <f t="shared" ref="I63:J64" si="100">Q63</f>
        <v>13.76046</v>
      </c>
      <c r="J63" s="9">
        <f t="shared" si="100"/>
        <v>0</v>
      </c>
      <c r="K63" s="9">
        <f t="shared" ref="K63:K64" si="101">Q63</f>
        <v>13.76046</v>
      </c>
      <c r="L63" s="9">
        <v>0</v>
      </c>
      <c r="M63" s="9">
        <f t="shared" ref="M63:M64" si="102">Q63</f>
        <v>13.76046</v>
      </c>
      <c r="N63" s="9">
        <v>0</v>
      </c>
      <c r="O63" s="9">
        <f t="shared" ref="O63:O64" si="103">Q63</f>
        <v>13.76046</v>
      </c>
      <c r="P63" s="9">
        <v>0</v>
      </c>
      <c r="Q63" s="9">
        <v>13.76046</v>
      </c>
      <c r="R63" s="9">
        <v>0</v>
      </c>
      <c r="S63" s="9">
        <f t="shared" ref="S63:S64" si="104">Q63</f>
        <v>13.76046</v>
      </c>
      <c r="T63" s="9">
        <v>0</v>
      </c>
      <c r="U63" s="9">
        <f t="shared" ref="U63:U64" si="105">Q63</f>
        <v>13.76046</v>
      </c>
      <c r="V63" s="9">
        <v>0</v>
      </c>
      <c r="W63" t="str">
        <f>IFERROR(VLOOKUP(A63,'[1]Preços (3)'!$C$3:$N$80,12,0),0)</f>
        <v>-</v>
      </c>
      <c r="AA63" s="11"/>
    </row>
    <row r="64" spans="1:27" x14ac:dyDescent="0.25">
      <c r="A64" s="5">
        <v>70175</v>
      </c>
      <c r="B64" s="14">
        <v>7896317913699</v>
      </c>
      <c r="C64" s="6" t="s">
        <v>119</v>
      </c>
      <c r="D64" s="7" t="s">
        <v>48</v>
      </c>
      <c r="E64" s="8" t="s">
        <v>25</v>
      </c>
      <c r="F64" s="9" t="s">
        <v>26</v>
      </c>
      <c r="G64" s="10">
        <v>0.1225</v>
      </c>
      <c r="H64" s="9" t="s">
        <v>27</v>
      </c>
      <c r="I64" s="9">
        <f t="shared" si="100"/>
        <v>19.361027</v>
      </c>
      <c r="J64" s="9">
        <f t="shared" si="100"/>
        <v>0</v>
      </c>
      <c r="K64" s="9">
        <f t="shared" si="101"/>
        <v>19.361027</v>
      </c>
      <c r="L64" s="9">
        <v>0</v>
      </c>
      <c r="M64" s="9">
        <f t="shared" si="102"/>
        <v>19.361027</v>
      </c>
      <c r="N64" s="9">
        <v>0</v>
      </c>
      <c r="O64" s="9">
        <f t="shared" si="103"/>
        <v>19.361027</v>
      </c>
      <c r="P64" s="9">
        <v>0</v>
      </c>
      <c r="Q64" s="9">
        <v>19.361027</v>
      </c>
      <c r="R64" s="9">
        <v>0</v>
      </c>
      <c r="S64" s="9">
        <f t="shared" si="104"/>
        <v>19.361027</v>
      </c>
      <c r="T64" s="9">
        <v>0</v>
      </c>
      <c r="U64" s="9">
        <f t="shared" si="105"/>
        <v>19.361027</v>
      </c>
      <c r="V64" s="9">
        <v>0</v>
      </c>
      <c r="W64" t="str">
        <f>IFERROR(VLOOKUP(A64,'[1]Preços (3)'!$C$3:$N$80,12,0),0)</f>
        <v>-</v>
      </c>
      <c r="AA64" s="11"/>
    </row>
    <row r="65" spans="1:27" x14ac:dyDescent="0.25">
      <c r="A65" s="5">
        <v>70144</v>
      </c>
      <c r="B65" s="14">
        <v>7898430192166</v>
      </c>
      <c r="C65" s="6" t="s">
        <v>120</v>
      </c>
      <c r="D65" s="7" t="s">
        <v>48</v>
      </c>
      <c r="E65" s="8" t="s">
        <v>25</v>
      </c>
      <c r="F65" s="9" t="s">
        <v>36</v>
      </c>
      <c r="G65" s="10">
        <v>0.15</v>
      </c>
      <c r="H65" s="9" t="s">
        <v>32</v>
      </c>
      <c r="I65" s="9">
        <f t="shared" ref="I65:I68" si="106">Q65*0.79801</f>
        <v>39.501494999999998</v>
      </c>
      <c r="J65" s="9">
        <f t="shared" ref="J65:J68" si="107">I65/0.745454</f>
        <v>52.989849138914003</v>
      </c>
      <c r="K65" s="9">
        <f t="shared" ref="K65:K68" si="108">Q65*0.92218</f>
        <v>45.647910000000003</v>
      </c>
      <c r="L65" s="9">
        <f t="shared" ref="L65:L68" si="109">K65/0.748624</f>
        <v>60.975750176323501</v>
      </c>
      <c r="M65" s="9">
        <f t="shared" ref="M65:M68" si="110">Q65*0.98613</f>
        <v>48.813434999999998</v>
      </c>
      <c r="N65" s="9">
        <f t="shared" ref="N65:N68" si="111">M65/0.75023</f>
        <v>65.064626847766689</v>
      </c>
      <c r="O65" s="9">
        <f t="shared" ref="O65:O68" si="112">Q65*0.99302</f>
        <v>49.154490000000003</v>
      </c>
      <c r="P65" s="9">
        <f t="shared" ref="P65:P68" si="113">O65/0.750402</f>
        <v>65.504209743577448</v>
      </c>
      <c r="Q65" s="9">
        <v>49.5</v>
      </c>
      <c r="R65" s="9">
        <f t="shared" ref="R65:R68" si="114">Q65/0.750577</f>
        <v>65.949263033639454</v>
      </c>
      <c r="S65" s="9">
        <f t="shared" ref="S65:S68" si="115">Q65*1.02895</f>
        <v>50.933025000000001</v>
      </c>
      <c r="T65" s="9">
        <f t="shared" ref="T65:T68" si="116">S65/0.751296</f>
        <v>67.793552740863788</v>
      </c>
      <c r="U65" s="9">
        <f t="shared" ref="U65:U68" si="117">Q65*0.82</f>
        <v>40.589999999999996</v>
      </c>
      <c r="V65" s="9">
        <f t="shared" ref="V65:V68" si="118">U65/0.723358</f>
        <v>56.113293832376222</v>
      </c>
      <c r="W65" t="str">
        <f>IFERROR(VLOOKUP(A65,'[1]Preços (3)'!$C$3:$N$80,12,0),0)</f>
        <v>Sany D com PF R$ 46,90 e Font D com PF R$ 45,90</v>
      </c>
      <c r="AA65" s="11"/>
    </row>
    <row r="66" spans="1:27" x14ac:dyDescent="0.25">
      <c r="A66" s="5">
        <v>70142</v>
      </c>
      <c r="B66" s="14">
        <v>7898430192203</v>
      </c>
      <c r="C66" s="6" t="s">
        <v>121</v>
      </c>
      <c r="D66" s="7" t="s">
        <v>48</v>
      </c>
      <c r="E66" s="8" t="s">
        <v>25</v>
      </c>
      <c r="F66" s="9" t="s">
        <v>36</v>
      </c>
      <c r="G66" s="10">
        <v>0.15</v>
      </c>
      <c r="H66" s="9" t="s">
        <v>32</v>
      </c>
      <c r="I66" s="9">
        <f t="shared" si="106"/>
        <v>15.281891499999999</v>
      </c>
      <c r="J66" s="9">
        <f t="shared" si="107"/>
        <v>20.500113353741479</v>
      </c>
      <c r="K66" s="9">
        <f t="shared" si="108"/>
        <v>17.659746999999999</v>
      </c>
      <c r="L66" s="9">
        <f t="shared" si="109"/>
        <v>23.589608401547373</v>
      </c>
      <c r="M66" s="9">
        <f t="shared" si="110"/>
        <v>18.884389499999997</v>
      </c>
      <c r="N66" s="9">
        <f t="shared" si="111"/>
        <v>25.171466750196604</v>
      </c>
      <c r="O66" s="9">
        <f t="shared" si="112"/>
        <v>19.016332999999999</v>
      </c>
      <c r="P66" s="9">
        <f t="shared" si="113"/>
        <v>25.341527607868848</v>
      </c>
      <c r="Q66" s="9">
        <v>19.149999999999999</v>
      </c>
      <c r="R66" s="9">
        <f t="shared" si="114"/>
        <v>25.513704789781723</v>
      </c>
      <c r="S66" s="9">
        <f t="shared" si="115"/>
        <v>19.704392500000001</v>
      </c>
      <c r="T66" s="9">
        <f t="shared" si="116"/>
        <v>26.227202727021044</v>
      </c>
      <c r="U66" s="9">
        <f t="shared" si="117"/>
        <v>15.702999999999998</v>
      </c>
      <c r="V66" s="9">
        <f t="shared" si="118"/>
        <v>21.708476300808172</v>
      </c>
      <c r="W66" t="str">
        <f>IFERROR(VLOOKUP(A66,'[1]Preços (3)'!$C$3:$N$80,12,0),0)</f>
        <v>-</v>
      </c>
      <c r="AA66" s="11"/>
    </row>
    <row r="67" spans="1:27" x14ac:dyDescent="0.25">
      <c r="A67" s="5">
        <v>70140</v>
      </c>
      <c r="B67" s="14">
        <v>7898430192241</v>
      </c>
      <c r="C67" s="6" t="s">
        <v>122</v>
      </c>
      <c r="D67" s="7" t="s">
        <v>48</v>
      </c>
      <c r="E67" s="8" t="s">
        <v>25</v>
      </c>
      <c r="F67" s="9" t="s">
        <v>36</v>
      </c>
      <c r="G67" s="10">
        <v>0.15</v>
      </c>
      <c r="H67" s="9" t="s">
        <v>32</v>
      </c>
      <c r="I67" s="9">
        <f t="shared" si="106"/>
        <v>27.7069072</v>
      </c>
      <c r="J67" s="9">
        <f t="shared" si="107"/>
        <v>37.167829537436248</v>
      </c>
      <c r="K67" s="9">
        <f t="shared" si="108"/>
        <v>32.018089599999996</v>
      </c>
      <c r="L67" s="9">
        <f t="shared" si="109"/>
        <v>42.769253457009121</v>
      </c>
      <c r="M67" s="9">
        <f t="shared" si="110"/>
        <v>34.2384336</v>
      </c>
      <c r="N67" s="9">
        <f t="shared" si="111"/>
        <v>45.637249376857767</v>
      </c>
      <c r="O67" s="9">
        <f t="shared" si="112"/>
        <v>34.477654399999999</v>
      </c>
      <c r="P67" s="9">
        <f t="shared" si="113"/>
        <v>45.945579036303208</v>
      </c>
      <c r="Q67" s="9">
        <v>34.72</v>
      </c>
      <c r="R67" s="9">
        <f t="shared" si="114"/>
        <v>46.257745707635586</v>
      </c>
      <c r="S67" s="9">
        <f t="shared" si="115"/>
        <v>35.725144</v>
      </c>
      <c r="T67" s="9">
        <f t="shared" si="116"/>
        <v>47.551356589147289</v>
      </c>
      <c r="U67" s="9">
        <f t="shared" si="117"/>
        <v>28.470399999999998</v>
      </c>
      <c r="V67" s="9">
        <f t="shared" si="118"/>
        <v>39.358657815355606</v>
      </c>
      <c r="W67" t="str">
        <f>IFERROR(VLOOKUP(A67,'[1]Preços (3)'!$C$3:$N$80,12,0),0)</f>
        <v>-</v>
      </c>
      <c r="AA67" s="11"/>
    </row>
    <row r="68" spans="1:27" x14ac:dyDescent="0.25">
      <c r="A68" s="5">
        <v>70138</v>
      </c>
      <c r="B68" s="14">
        <v>7898430192272</v>
      </c>
      <c r="C68" s="6" t="s">
        <v>123</v>
      </c>
      <c r="D68" s="7" t="s">
        <v>48</v>
      </c>
      <c r="E68" s="8" t="s">
        <v>25</v>
      </c>
      <c r="F68" s="9" t="s">
        <v>36</v>
      </c>
      <c r="G68" s="10">
        <v>0.15</v>
      </c>
      <c r="H68" s="9" t="s">
        <v>32</v>
      </c>
      <c r="I68" s="9">
        <f t="shared" si="106"/>
        <v>81.301258799999999</v>
      </c>
      <c r="J68" s="9">
        <f t="shared" si="107"/>
        <v>109.06274404591028</v>
      </c>
      <c r="K68" s="9">
        <f t="shared" si="108"/>
        <v>93.951698399999998</v>
      </c>
      <c r="L68" s="9">
        <f t="shared" si="109"/>
        <v>125.49918036290582</v>
      </c>
      <c r="M68" s="9">
        <f t="shared" si="110"/>
        <v>100.4669244</v>
      </c>
      <c r="N68" s="9">
        <f t="shared" si="111"/>
        <v>133.91483198485798</v>
      </c>
      <c r="O68" s="9">
        <f t="shared" si="112"/>
        <v>101.1688776</v>
      </c>
      <c r="P68" s="9">
        <f t="shared" si="113"/>
        <v>134.8195735085994</v>
      </c>
      <c r="Q68" s="9">
        <v>101.88</v>
      </c>
      <c r="R68" s="9">
        <f t="shared" si="114"/>
        <v>135.73557409832699</v>
      </c>
      <c r="S68" s="9">
        <f t="shared" si="115"/>
        <v>104.829426</v>
      </c>
      <c r="T68" s="9">
        <f t="shared" si="116"/>
        <v>139.53145764119603</v>
      </c>
      <c r="U68" s="9">
        <f t="shared" si="117"/>
        <v>83.541599999999988</v>
      </c>
      <c r="V68" s="9">
        <f t="shared" si="118"/>
        <v>115.49136112409069</v>
      </c>
      <c r="W68" t="str">
        <f>IFERROR(VLOOKUP(A68,'[1]Preços (3)'!$C$3:$N$80,12,0),0)</f>
        <v>-</v>
      </c>
      <c r="AA68" s="11"/>
    </row>
    <row r="69" spans="1:27" x14ac:dyDescent="0.25">
      <c r="A69" s="5">
        <v>70432</v>
      </c>
      <c r="B69" s="14">
        <v>7898430193934</v>
      </c>
      <c r="C69" s="6" t="s">
        <v>124</v>
      </c>
      <c r="D69" s="7" t="s">
        <v>24</v>
      </c>
      <c r="E69" s="8" t="s">
        <v>106</v>
      </c>
      <c r="F69" s="9" t="s">
        <v>26</v>
      </c>
      <c r="G69" s="10">
        <v>0.1225</v>
      </c>
      <c r="H69" s="9" t="s">
        <v>27</v>
      </c>
      <c r="I69" s="9">
        <f t="shared" ref="I69:J72" si="119">Q69</f>
        <v>67</v>
      </c>
      <c r="J69" s="9">
        <f t="shared" si="119"/>
        <v>0</v>
      </c>
      <c r="K69" s="9">
        <f t="shared" ref="K69:K72" si="120">Q69</f>
        <v>67</v>
      </c>
      <c r="L69" s="9">
        <v>0</v>
      </c>
      <c r="M69" s="9">
        <f t="shared" ref="M69:M72" si="121">Q69</f>
        <v>67</v>
      </c>
      <c r="N69" s="9">
        <v>0</v>
      </c>
      <c r="O69" s="9">
        <f t="shared" ref="O69:O72" si="122">Q69</f>
        <v>67</v>
      </c>
      <c r="P69" s="9">
        <v>0</v>
      </c>
      <c r="Q69" s="9">
        <v>67</v>
      </c>
      <c r="R69" s="9">
        <v>0</v>
      </c>
      <c r="S69" s="9">
        <f t="shared" ref="S69:S72" si="123">Q69</f>
        <v>67</v>
      </c>
      <c r="T69" s="9">
        <v>0</v>
      </c>
      <c r="U69" s="9">
        <f t="shared" ref="U69:U72" si="124">Q69</f>
        <v>67</v>
      </c>
      <c r="V69" s="9">
        <v>0</v>
      </c>
      <c r="W69" t="str">
        <f>IFERROR(VLOOKUP(A69,'[1]Preços (3)'!$C$3:$N$80,12,0),0)</f>
        <v>Acabamos de rebaixar o preço; acompanhar performance.</v>
      </c>
      <c r="AA69" s="11"/>
    </row>
    <row r="70" spans="1:27" x14ac:dyDescent="0.25">
      <c r="A70" s="5">
        <v>70511</v>
      </c>
      <c r="B70" s="14">
        <v>7898430193965</v>
      </c>
      <c r="C70" s="6" t="s">
        <v>125</v>
      </c>
      <c r="D70" s="7" t="s">
        <v>48</v>
      </c>
      <c r="E70" s="8" t="s">
        <v>106</v>
      </c>
      <c r="F70" s="9" t="s">
        <v>26</v>
      </c>
      <c r="G70" s="10">
        <v>0.1225</v>
      </c>
      <c r="H70" s="9" t="s">
        <v>27</v>
      </c>
      <c r="I70" s="9">
        <f t="shared" si="119"/>
        <v>20.949086999999999</v>
      </c>
      <c r="J70" s="9">
        <f t="shared" si="119"/>
        <v>0</v>
      </c>
      <c r="K70" s="9">
        <f t="shared" si="120"/>
        <v>20.949086999999999</v>
      </c>
      <c r="L70" s="9">
        <v>0</v>
      </c>
      <c r="M70" s="9">
        <f t="shared" si="121"/>
        <v>20.949086999999999</v>
      </c>
      <c r="N70" s="9">
        <v>0</v>
      </c>
      <c r="O70" s="9">
        <f t="shared" si="122"/>
        <v>20.949086999999999</v>
      </c>
      <c r="P70" s="9">
        <v>0</v>
      </c>
      <c r="Q70" s="9">
        <v>20.949086999999999</v>
      </c>
      <c r="R70" s="9">
        <v>0</v>
      </c>
      <c r="S70" s="9">
        <f t="shared" si="123"/>
        <v>20.949086999999999</v>
      </c>
      <c r="T70" s="9">
        <v>0</v>
      </c>
      <c r="U70" s="9">
        <f t="shared" si="124"/>
        <v>20.949086999999999</v>
      </c>
      <c r="V70" s="9">
        <v>0</v>
      </c>
      <c r="W70" t="str">
        <f>IFERROR(VLOOKUP(A70,'[1]Preços (3)'!$C$3:$N$80,12,0),0)</f>
        <v>Preço da viabilidade final</v>
      </c>
      <c r="AA70" s="11"/>
    </row>
    <row r="71" spans="1:27" x14ac:dyDescent="0.25">
      <c r="A71" s="5">
        <v>70514</v>
      </c>
      <c r="B71" s="14">
        <v>7898430193958</v>
      </c>
      <c r="C71" s="6" t="s">
        <v>126</v>
      </c>
      <c r="D71" s="7" t="s">
        <v>48</v>
      </c>
      <c r="E71" s="8" t="s">
        <v>106</v>
      </c>
      <c r="F71" s="9" t="s">
        <v>26</v>
      </c>
      <c r="G71" s="10">
        <v>0.1225</v>
      </c>
      <c r="H71" s="9" t="s">
        <v>27</v>
      </c>
      <c r="I71" s="9">
        <f t="shared" si="119"/>
        <v>21.719313</v>
      </c>
      <c r="J71" s="9">
        <f t="shared" si="119"/>
        <v>0</v>
      </c>
      <c r="K71" s="9">
        <f t="shared" si="120"/>
        <v>21.719313</v>
      </c>
      <c r="L71" s="9">
        <v>0</v>
      </c>
      <c r="M71" s="9">
        <f t="shared" si="121"/>
        <v>21.719313</v>
      </c>
      <c r="N71" s="9">
        <v>0</v>
      </c>
      <c r="O71" s="9">
        <f t="shared" si="122"/>
        <v>21.719313</v>
      </c>
      <c r="P71" s="9">
        <v>0</v>
      </c>
      <c r="Q71" s="9">
        <v>21.719313</v>
      </c>
      <c r="R71" s="9">
        <v>0</v>
      </c>
      <c r="S71" s="9">
        <f t="shared" si="123"/>
        <v>21.719313</v>
      </c>
      <c r="T71" s="9">
        <v>0</v>
      </c>
      <c r="U71" s="9">
        <f t="shared" si="124"/>
        <v>21.719313</v>
      </c>
      <c r="V71" s="9">
        <v>0</v>
      </c>
      <c r="W71" t="str">
        <f>IFERROR(VLOOKUP(A71,'[1]Preços (3)'!$C$3:$N$80,12,0),0)</f>
        <v>Preço da viabilidade final</v>
      </c>
      <c r="AA71" s="11"/>
    </row>
    <row r="72" spans="1:27" x14ac:dyDescent="0.25">
      <c r="A72" s="5">
        <v>70473</v>
      </c>
      <c r="B72" s="14">
        <v>7898430193941</v>
      </c>
      <c r="C72" s="6" t="s">
        <v>127</v>
      </c>
      <c r="D72" s="7" t="s">
        <v>128</v>
      </c>
      <c r="E72" s="8" t="s">
        <v>106</v>
      </c>
      <c r="F72" s="9" t="s">
        <v>26</v>
      </c>
      <c r="G72" s="10">
        <v>0.1225</v>
      </c>
      <c r="H72" s="9" t="s">
        <v>27</v>
      </c>
      <c r="I72" s="9">
        <f t="shared" si="119"/>
        <v>35</v>
      </c>
      <c r="J72" s="9">
        <f t="shared" si="119"/>
        <v>0</v>
      </c>
      <c r="K72" s="9">
        <f t="shared" si="120"/>
        <v>35</v>
      </c>
      <c r="L72" s="9">
        <v>0</v>
      </c>
      <c r="M72" s="9">
        <f t="shared" si="121"/>
        <v>35</v>
      </c>
      <c r="N72" s="9">
        <v>0</v>
      </c>
      <c r="O72" s="9">
        <f t="shared" si="122"/>
        <v>35</v>
      </c>
      <c r="P72" s="9">
        <v>0</v>
      </c>
      <c r="Q72" s="9">
        <v>35</v>
      </c>
      <c r="R72" s="9">
        <v>0</v>
      </c>
      <c r="S72" s="9">
        <f t="shared" si="123"/>
        <v>35</v>
      </c>
      <c r="T72" s="9">
        <v>0</v>
      </c>
      <c r="U72" s="9">
        <f t="shared" si="124"/>
        <v>35</v>
      </c>
      <c r="V72" s="9">
        <v>0</v>
      </c>
      <c r="W72" t="str">
        <f>IFERROR(VLOOKUP(A72,'[1]Preços (3)'!$C$3:$N$80,12,0),0)</f>
        <v>-</v>
      </c>
      <c r="AA72" s="11"/>
    </row>
  </sheetData>
  <autoFilter ref="A3:Z72" xr:uid="{D530B488-659A-4030-BE74-B3BFD7F5A4EC}"/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Preço Praticado - alt 01.04.21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Torelli</dc:creator>
  <cp:lastModifiedBy>Bomfim Gleudemir Camilo</cp:lastModifiedBy>
  <dcterms:created xsi:type="dcterms:W3CDTF">2021-04-01T14:50:44Z</dcterms:created>
  <dcterms:modified xsi:type="dcterms:W3CDTF">2021-04-01T18:32:44Z</dcterms:modified>
</cp:coreProperties>
</file>